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240" activeTab="0"/>
  </bookViews>
  <sheets>
    <sheet name="SO 01.1 - Stavební úpravy..." sheetId="2" r:id="rId1"/>
  </sheets>
  <definedNames>
    <definedName name="_xlnm._FilterDatabase" localSheetId="0" hidden="1">'SO 01.1 - Stavební úpravy...'!$C$86:$K$165</definedName>
    <definedName name="_xlnm.Print_Area" localSheetId="0">'SO 01.1 - Stavební úpravy...'!$C$4:$J$36,'SO 01.1 - Stavební úpravy...'!$C$42:$J$68,'SO 01.1 - Stavební úpravy...'!$C$74:$K$165</definedName>
    <definedName name="_xlnm.Print_Titles" localSheetId="0">'SO 01.1 - Stavební úpravy...'!$86:$86</definedName>
  </definedNames>
  <calcPr calcId="152511"/>
</workbook>
</file>

<file path=xl/sharedStrings.xml><?xml version="1.0" encoding="utf-8"?>
<sst xmlns="http://schemas.openxmlformats.org/spreadsheetml/2006/main" count="1076" uniqueCount="310">
  <si>
    <t>List obsahuje:</t>
  </si>
  <si>
    <t/>
  </si>
  <si>
    <t>False</t>
  </si>
  <si>
    <t>&gt;&gt;  skryté sloupce  &lt;&lt;</t>
  </si>
  <si>
    <t>v ---  níže se nacházejí doplnkové a pomocné údaje k sestavám  --- v</t>
  </si>
  <si>
    <t>Stavba:</t>
  </si>
  <si>
    <t>KSO:</t>
  </si>
  <si>
    <t>802</t>
  </si>
  <si>
    <t>CC-CZ:</t>
  </si>
  <si>
    <t>Místo:</t>
  </si>
  <si>
    <t xml:space="preserve"> </t>
  </si>
  <si>
    <t>Datum:</t>
  </si>
  <si>
    <t>Zadavatel:</t>
  </si>
  <si>
    <t>IČ:</t>
  </si>
  <si>
    <t>Město Kopřivnice, Štefáníkova 1163/12</t>
  </si>
  <si>
    <t>DIČ:</t>
  </si>
  <si>
    <t>Uchazeč:</t>
  </si>
  <si>
    <t>Projektant:</t>
  </si>
  <si>
    <t>Ing. Arch. Ondřej Driják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</si>
  <si>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</si>
  <si>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</si>
  <si>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</si>
  <si>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</si>
  <si>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</si>
  <si>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</si>
  <si>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</si>
  <si>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</si>
  <si>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</si>
  <si>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</si>
  <si>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</si>
  <si>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</si>
  <si>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</si>
  <si>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</si>
  <si>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</si>
  <si>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</si>
  <si>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</si>
  <si>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</si>
  <si>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1</t>
  </si>
  <si>
    <t>{d6c1b9a2-4aac-4dba-83dc-c92457977632}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</si>
  <si>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</si>
  <si>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</si>
  <si>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</si>
  <si>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</si>
  <si>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</si>
  <si>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</si>
  <si>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</si>
  <si>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</si>
  <si>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01.1 - Stavební úpravy - výměna oken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</si>
  <si>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</si>
  <si>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</si>
  <si>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</si>
  <si>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</si>
  <si>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</si>
  <si>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</si>
  <si>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</si>
  <si>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</si>
  <si>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</si>
  <si>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</si>
  <si>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</si>
  <si>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</si>
  <si>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</si>
  <si>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</si>
  <si>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</si>
  <si>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</si>
  <si>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</si>
  <si>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</si>
  <si>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</si>
  <si>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</si>
  <si>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</si>
  <si>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</si>
  <si>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</si>
  <si>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</si>
  <si>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</si>
  <si>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</si>
  <si>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</si>
  <si>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</si>
  <si>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</si>
  <si>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</si>
  <si>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</si>
  <si>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</si>
  <si>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</si>
  <si>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</si>
  <si>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</si>
  <si>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</si>
  <si>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311272121</t>
  </si>
  <si>
    <t>Zdivo z pórobetonových tvárnic na tenké maltové lože, tl. zdiva 250 mm pevnost tvárnic do P2, objemová hmotnost do 450 kg/m3 na pero a drážku</t>
  </si>
  <si>
    <t>m2</t>
  </si>
  <si>
    <t>CS ÚRS 2018 01</t>
  </si>
  <si>
    <t>4</t>
  </si>
  <si>
    <t>125340823</t>
  </si>
  <si>
    <t>317121101</t>
  </si>
  <si>
    <t>kus</t>
  </si>
  <si>
    <t>-739582337</t>
  </si>
  <si>
    <t>M</t>
  </si>
  <si>
    <t>59321119</t>
  </si>
  <si>
    <t>8</t>
  </si>
  <si>
    <t>-1712215788</t>
  </si>
  <si>
    <t>6</t>
  </si>
  <si>
    <t>Úpravy povrchů, podlahy a osazování výplní</t>
  </si>
  <si>
    <t>612142001</t>
  </si>
  <si>
    <t>Potažení vnitřních ploch pletivem v ploše nebo pruzích, na plném podkladu sklovláknitým vtlačením do tmelu stěn</t>
  </si>
  <si>
    <t>-1572500664</t>
  </si>
  <si>
    <t>612321141</t>
  </si>
  <si>
    <t>Omítka vápenocementová vnitřních ploch nanášená ručně dvouvrstvá, tloušťky jádrové omítky do 10 mm a tloušťky štuku do 3 mm štuková svislých konstrukcí stěn</t>
  </si>
  <si>
    <t>272741763</t>
  </si>
  <si>
    <t>619995001</t>
  </si>
  <si>
    <t>Začištění omítek (s dodáním hmot) kolem oken, dveří, podlah, obkladů apod.</t>
  </si>
  <si>
    <t>m</t>
  </si>
  <si>
    <t>-520231398</t>
  </si>
  <si>
    <t>622142001</t>
  </si>
  <si>
    <t>Potažení vnějších ploch pletivem v ploše nebo pruzích, na plném podkladu sklovláknitým vtlačením do tmelu stěn</t>
  </si>
  <si>
    <t>1523008832</t>
  </si>
  <si>
    <t>622143004</t>
  </si>
  <si>
    <t>Montáž omítkových profilů plastových nebo pozinkovaných, upevněných vtlačením do podkladní vrstvy nebo přibitím začišťovacích samolepících pro vytvoření dilatujícího spoje s okenním rámem</t>
  </si>
  <si>
    <t>706794307</t>
  </si>
  <si>
    <t>9</t>
  </si>
  <si>
    <t>59051476</t>
  </si>
  <si>
    <t>profil okenní začišťovací se sklovláknitou armovací tkaninou 9 mm/2,4 m</t>
  </si>
  <si>
    <t>1688528942</t>
  </si>
  <si>
    <t>622332111</t>
  </si>
  <si>
    <t>Omítka cementová škrábaná (břízolitová) vnějších ploch nanášená ručně na omítnutý podklad stěn</t>
  </si>
  <si>
    <t>95983043</t>
  </si>
  <si>
    <t>Ostatní konstrukce a práce, bourání</t>
  </si>
  <si>
    <t>941311111</t>
  </si>
  <si>
    <t>Montáž lešení řadového modulového lehkého pracovního s podlahami s provozním zatížením tř. 3 do 200 kg/m2 šířky tř. SW06 přes 0,6 do 0,9 m, výšky do 10 m</t>
  </si>
  <si>
    <t>-30549298</t>
  </si>
  <si>
    <t>941311211</t>
  </si>
  <si>
    <t>Montáž lešení řadového modulového lehkého pracovního s podlahami s provozním zatížením tř. 3 do 200 kg/m2 Příplatek za první a každý další den použití lešení k ceně -1111 nebo -1112</t>
  </si>
  <si>
    <t>-700104496</t>
  </si>
  <si>
    <t>941311811</t>
  </si>
  <si>
    <t>Demontáž lešení řadového modulového lehkého pracovního s podlahami s provozním zatížením tř. 3 do 200 kg/m2 šířky SW06 přes 0,6 do 0,9 m, výšky do 10 m</t>
  </si>
  <si>
    <t>610904038</t>
  </si>
  <si>
    <t>944711114</t>
  </si>
  <si>
    <t>Montáž záchytné stříšky zřizované současně s lehkým nebo těžkým lešením, šířky přes 2,5 m</t>
  </si>
  <si>
    <t>-1328697066</t>
  </si>
  <si>
    <t>944711214</t>
  </si>
  <si>
    <t>Montáž záchytné stříšky Příplatek za první a každý další den použití záchytné stříšky k ceně -1114</t>
  </si>
  <si>
    <t>211514856</t>
  </si>
  <si>
    <t>16</t>
  </si>
  <si>
    <t>944711814</t>
  </si>
  <si>
    <t>Demontáž záchytné stříšky zřizované současně s lehkým nebo těžkým lešením, šířky přes 2,5 m</t>
  </si>
  <si>
    <t>-998971549</t>
  </si>
  <si>
    <t>949101111</t>
  </si>
  <si>
    <t>Lešení pomocné pracovní pro objekty pozemních staveb pro zatížení do 150 kg/m2, o výšce lešeňové podlahy do 1,9 m</t>
  </si>
  <si>
    <t>384880633</t>
  </si>
  <si>
    <t>952901111</t>
  </si>
  <si>
    <t>Vyčištění budov nebo objektů před předáním do užívání budov bytové nebo občanské výstavby, světlé výšky podlaží do 4 m</t>
  </si>
  <si>
    <t>1521529641</t>
  </si>
  <si>
    <t>968062374</t>
  </si>
  <si>
    <t>Vybourání dřevěných rámů oken s křídly, dveřních zárubní, vrat, stěn, ostění nebo obkladů rámů oken s křídly zdvojených, plochy do 1 m2</t>
  </si>
  <si>
    <t>1092696156</t>
  </si>
  <si>
    <t>968062375</t>
  </si>
  <si>
    <t>Vybourání dřevěných rámů oken s křídly, dveřních zárubní, vrat, stěn, ostění nebo obkladů rámů oken s křídly zdvojených, plochy do 2 m2</t>
  </si>
  <si>
    <t>184458633</t>
  </si>
  <si>
    <t>968062377</t>
  </si>
  <si>
    <t>-2046607619</t>
  </si>
  <si>
    <t>968062455</t>
  </si>
  <si>
    <t>Vybourání dřevěných rámů oken s křídly, dveřních zárubní, vrat, stěn, ostění nebo obkladů dveřních zárubní, plochy do 2 m2</t>
  </si>
  <si>
    <t>1728757877</t>
  </si>
  <si>
    <t>968062456</t>
  </si>
  <si>
    <t>Vybourání dřevěných rámů oken s křídly, dveřních zárubní, vrat, stěn, ostění nebo obkladů dveřních zárubní, plochy přes 2 m2</t>
  </si>
  <si>
    <t>-25703554</t>
  </si>
  <si>
    <t>968072246</t>
  </si>
  <si>
    <t>Vybourání kovových rámů oken s křídly, dveřních zárubní, vrat, stěn, ostění nebo obkladů okenních rámů s křídly jednoduchých, plochy do 4 m2</t>
  </si>
  <si>
    <t>1749212234</t>
  </si>
  <si>
    <t>973031325</t>
  </si>
  <si>
    <t>Vysekání výklenků nebo kapes ve zdivu z cihel na maltu vápennou nebo vápenocementovou kapes, plochy do 0,10 m2, hl. do 300 mm</t>
  </si>
  <si>
    <t>1128383580</t>
  </si>
  <si>
    <t>997</t>
  </si>
  <si>
    <t>Přesun sutě</t>
  </si>
  <si>
    <t>997013112</t>
  </si>
  <si>
    <t>Vnitrostaveništní doprava suti a vybouraných hmot vodorovně do 50 m svisle s použitím mechanizace pro budovy a haly výšky přes 6 do 9 m</t>
  </si>
  <si>
    <t>t</t>
  </si>
  <si>
    <t>-1254855473</t>
  </si>
  <si>
    <t>997013501</t>
  </si>
  <si>
    <t>Odvoz suti a vybouraných hmot na skládku nebo meziskládku se složením, na vzdálenost do 1 km</t>
  </si>
  <si>
    <t>-1629051815</t>
  </si>
  <si>
    <t>997013509</t>
  </si>
  <si>
    <t>Odvoz suti a vybouraných hmot na skládku nebo meziskládku se složením, na vzdálenost Příplatek k ceně za každý další i započatý 1 km přes 1 km</t>
  </si>
  <si>
    <t>1668418870</t>
  </si>
  <si>
    <t>997013831</t>
  </si>
  <si>
    <t>Poplatek za uložení stavebního odpadu na skládce (skládkovné) směsného stavebního a demoličního zatříděného do Katalogu odpadů pod kódem 170 904</t>
  </si>
  <si>
    <t>1809542066</t>
  </si>
  <si>
    <t>998</t>
  </si>
  <si>
    <t>Přesun hmot</t>
  </si>
  <si>
    <t>998011002</t>
  </si>
  <si>
    <t>Přesun hmot pro budovy občanské výstavby, bydlení, výrobu a služby s nosnou svislou konstrukcí zděnou z cihel, tvárnic nebo kamene vodorovná dopravní vzdálenost do 100 m pro budovy výšky přes 6 do 12 m</t>
  </si>
  <si>
    <t>-835021541</t>
  </si>
  <si>
    <t>PSV</t>
  </si>
  <si>
    <t>Práce a dodávky PSV</t>
  </si>
  <si>
    <t>764</t>
  </si>
  <si>
    <t>Konstrukce klempířské</t>
  </si>
  <si>
    <t>764002851</t>
  </si>
  <si>
    <t>Demontáž klempířských konstrukcí oplechování parapetů do suti</t>
  </si>
  <si>
    <t>-1867490248</t>
  </si>
  <si>
    <t>32</t>
  </si>
  <si>
    <t>764246442</t>
  </si>
  <si>
    <t>Oplechování parapetů z titanzinkového předzvětralého plechu rovných celoplošně lepené, bez rohů rš 200 mm</t>
  </si>
  <si>
    <t>849708337</t>
  </si>
  <si>
    <t>998764202</t>
  </si>
  <si>
    <t>Přesun hmot pro konstrukce klempířské stanovený procentní sazbou (%) z ceny vodorovná dopravní vzdálenost do 50 m v objektech výšky přes 6 do 12 m</t>
  </si>
  <si>
    <t>%</t>
  </si>
  <si>
    <t>749027966</t>
  </si>
  <si>
    <t>766</t>
  </si>
  <si>
    <t>Konstrukce truhlářské</t>
  </si>
  <si>
    <t>766441811</t>
  </si>
  <si>
    <t>Demontáž parapetních desek dřevěných nebo plastových šířky do 300 mm délky do 1m</t>
  </si>
  <si>
    <t>1232298089</t>
  </si>
  <si>
    <t>766441821</t>
  </si>
  <si>
    <t>Demontáž parapetních desek dřevěných nebo plastových šířky do 300 mm délky přes 1m</t>
  </si>
  <si>
    <t>43219601</t>
  </si>
  <si>
    <t>766-001R</t>
  </si>
  <si>
    <t>O/1 Dodávka a montáž plastového okna, jednokřídlého, sklopného, rozměr 1100 x 750 mm</t>
  </si>
  <si>
    <t>-118853993</t>
  </si>
  <si>
    <t>766-002R</t>
  </si>
  <si>
    <t>O/2 Dodávka a montáž plastového okna, jednokřídlého, otvíravě/sklopného, rozměr 1150 x 600 mm</t>
  </si>
  <si>
    <t>310522550</t>
  </si>
  <si>
    <t>766-003R</t>
  </si>
  <si>
    <t>O/3 Dodávka a montáž plastového okna, jednokřídlého, otvíravě/sklopného, rozměr 1150 x 1450 mm</t>
  </si>
  <si>
    <t>-1098895555</t>
  </si>
  <si>
    <t>766-004R</t>
  </si>
  <si>
    <t>O/4 Dodávka a montáž plastového okna dvoukřídlého, otvíravého, rozměr 1380 x 1400 mm</t>
  </si>
  <si>
    <t>1078715509</t>
  </si>
  <si>
    <t>766-005R</t>
  </si>
  <si>
    <t>O/5 Dodávka a montáž plastového okna jednokřídlého, otvíravého, rozměr 1150 x 1450 mm</t>
  </si>
  <si>
    <t>512</t>
  </si>
  <si>
    <t>666889201</t>
  </si>
  <si>
    <t>766-006R</t>
  </si>
  <si>
    <t>O/6 Dodávka a montáž plastového okna jednokřídlého, otvíravého, rozměr 1250 x 1450 mm</t>
  </si>
  <si>
    <t>-39879990</t>
  </si>
  <si>
    <t>766-007R</t>
  </si>
  <si>
    <t>O/7 Dodávka a montáž plastového okna, jednokřídlého, sklopného, rozměr 1150 x 700 mm</t>
  </si>
  <si>
    <t>1563233495</t>
  </si>
  <si>
    <t>766-008R</t>
  </si>
  <si>
    <t>O/8 Dodávka a montáž plastového okna, jednokřídlého, sklopného, rozměr 1250 x 700 mm</t>
  </si>
  <si>
    <t>36873810</t>
  </si>
  <si>
    <t>766-009R</t>
  </si>
  <si>
    <t>O/9 Dodávka a montáž plastového okna, jednokřídlého, sklopného, rozměr 1400 x 900 mm</t>
  </si>
  <si>
    <t>520851829</t>
  </si>
  <si>
    <t>766-010R</t>
  </si>
  <si>
    <t>O/10 Dodávka a montáž plastového okna, jednokřídlého, sklopného, rozměr 1000 x 700 mm</t>
  </si>
  <si>
    <t>-403651478</t>
  </si>
  <si>
    <t>766-011R</t>
  </si>
  <si>
    <t>O/11 Dodávka a montáž plastového okna, jednokřídlého, sklopného, rozměr 950 x 700 mm</t>
  </si>
  <si>
    <t>-1727523385</t>
  </si>
  <si>
    <t>766-012R</t>
  </si>
  <si>
    <t>O/12 Dodávka a montáž plastového okna, fixního, rozměr 2000 x 2730 mm</t>
  </si>
  <si>
    <t>1233379054</t>
  </si>
  <si>
    <t>766-013R</t>
  </si>
  <si>
    <t>O/13 Dodávka a montáž plastového okna, jednokřídlého, otvíravě/sklopného, rozměr 500 x 1500 mm</t>
  </si>
  <si>
    <t>586410211</t>
  </si>
  <si>
    <t>766-014R</t>
  </si>
  <si>
    <t>DN1 Dodávka a montáž vstupních plastových dveří, rozměr stavebního otvoru 930 x 2240 mm</t>
  </si>
  <si>
    <t>1366482802</t>
  </si>
  <si>
    <t>766-015R</t>
  </si>
  <si>
    <t>-1988053769</t>
  </si>
  <si>
    <t>766-016R</t>
  </si>
  <si>
    <t>2040274140</t>
  </si>
  <si>
    <t>766629214</t>
  </si>
  <si>
    <t>Montáž oken dřevěných Příplatek k cenám za tepelnou izolaci mezi ostěním a rámem okna při rovném ostění, připojovací spára tl. do 15 mm, páska</t>
  </si>
  <si>
    <t>-2102693440</t>
  </si>
  <si>
    <t>766694121</t>
  </si>
  <si>
    <t>Montáž ostatních truhlářských konstrukcí parapetních desek dřevěných nebo plastových šířky přes 300 mm, délky do 1000 mm</t>
  </si>
  <si>
    <t>2050856923</t>
  </si>
  <si>
    <t>766694122</t>
  </si>
  <si>
    <t>Montáž ostatních truhlářských konstrukcí parapetních desek dřevěných nebo plastových šířky přes 300 mm, délky přes 1000 do 1600 mm</t>
  </si>
  <si>
    <t>-2066499095</t>
  </si>
  <si>
    <t>60794101</t>
  </si>
  <si>
    <t>deska parapetní dřevotřísková vnitřní 0,2 x 1 m</t>
  </si>
  <si>
    <t>2066235435</t>
  </si>
  <si>
    <t>61144019</t>
  </si>
  <si>
    <t>koncovka k parapetu plastovému vnitřnímu 1 pár</t>
  </si>
  <si>
    <t>sada</t>
  </si>
  <si>
    <t>1076806879</t>
  </si>
  <si>
    <t>998766202</t>
  </si>
  <si>
    <t>Přesun hmot pro konstrukce truhlářské stanovený procentní sazbou (%) z ceny vodorovná dopravní vzdálenost do 50 m v objektech výšky přes 6 do 12 m</t>
  </si>
  <si>
    <t>1012855461</t>
  </si>
  <si>
    <t>767</t>
  </si>
  <si>
    <t>Konstrukce zámečnické</t>
  </si>
  <si>
    <t>767661811</t>
  </si>
  <si>
    <t>Demontáž mříží pevných nebo otevíravých</t>
  </si>
  <si>
    <t>-397656786</t>
  </si>
  <si>
    <t>998767202</t>
  </si>
  <si>
    <t>Přesun hmot pro zámečnické konstrukce stanovený procentní sazbou (%) z ceny vodorovná dopravní vzdálenost do 50 m v objektech výšky přes 6 do 12 m</t>
  </si>
  <si>
    <t>-1907883541</t>
  </si>
  <si>
    <t>784</t>
  </si>
  <si>
    <t>Dokončovací práce - malby a tapety</t>
  </si>
  <si>
    <t>784181101</t>
  </si>
  <si>
    <t>Penetrace podkladu jednonásobná základní akrylátová v místnostech výšky do 3,80 m</t>
  </si>
  <si>
    <t>-1374804571</t>
  </si>
  <si>
    <t>784221101</t>
  </si>
  <si>
    <t>Malby z malířských směsí otěruvzdorných za sucha dvojnásobné, bílé za sucha otěruvzdorné dobře v místnostech výšky do 3,80 m</t>
  </si>
  <si>
    <t>311272221</t>
  </si>
  <si>
    <t>Zdivo z pórobetonových tvárnic na tenké maltové lože, tl. zdiva 300 mm pevnost tvárnic do P2, objemová hmotnost do 450 kg/m3 na pero a drážku</t>
  </si>
  <si>
    <t>Montáž prefabrikovaných překladů délky do 2000 mm</t>
  </si>
  <si>
    <t>překlad železobetonový RZP 200x24x19 cm</t>
  </si>
  <si>
    <t>Zdivo z pórobetonových tvárnic na tenké maltové lože, tl. zdiva 450 mm pevnost tvárnic do P2, objemová hmotnost do 450 kg/m3 na pero a drážku</t>
  </si>
  <si>
    <t>Vybourání dřevěných rámů oken s křídly, dveřních zárubní, vrat, stěn, ostění nebo obkladů okenních rámů s křídly jednoduchých, plochy nad 4 m2</t>
  </si>
  <si>
    <t>Dodávka a montáž vstupních plastových dveří, dvoukřídlových, rozměr stavebního otvoru 1600 x 2050 mm</t>
  </si>
  <si>
    <t xml:space="preserve">Penetrace podkladu jednonásobná základní akrylátová </t>
  </si>
  <si>
    <t>Malby z malířských směsí otěruvzdorných za sucha dvojnásobné, bílé za sucha otěruvzdorné dobře, škrábání, opravy povrchu stěrkou</t>
  </si>
  <si>
    <t>Nátěr soklu otěruvzdorný, omývatelný, barevný, 2 - násobný, včetně přípravy podkladu a penetrace, škrábání, opravy povrchu stěrkou, v. 1500 mm</t>
  </si>
  <si>
    <t>Zakrytí a zajištění nábytku, podlahových krytin fóliemi</t>
  </si>
  <si>
    <t>soubor</t>
  </si>
  <si>
    <t>Úklid všech dotčených prostor a přístupových komunikací do čista</t>
  </si>
  <si>
    <t>Oprava venkovních ostění - omítka brizolitová v celé šířce venkovního ostění</t>
  </si>
  <si>
    <t>Vybourání luxferové stěny, včetně vyzdívky  ocelových oken</t>
  </si>
  <si>
    <t>DN2, DN3 Dodávka a montáž vstupních plastových dveří, rozměr stavebního otvoru 1130 x 2190 mm</t>
  </si>
  <si>
    <t>DN4 Dodávka a montáž vstupních plastových dveří, dvoukřídlových, rozměr stavebního otvoru 1480 x 2010 mm</t>
  </si>
  <si>
    <t>Oprava vnitřních ostění nad rámec začištění, včetně penetrace a malby 2-násobné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</si>
</sst>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17" fillId="2" borderId="0" xfId="20" applyFont="1" applyFill="1" applyAlignment="1" applyProtection="1">
      <alignment vertical="center"/>
      <protection/>
    </xf>
    <xf numFmtId="0" fontId="22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/>
    </xf>
    <xf numFmtId="166" fontId="19" fillId="0" borderId="9" xfId="0" applyNumberFormat="1" applyFont="1" applyBorder="1" applyAlignment="1">
      <alignment/>
    </xf>
    <xf numFmtId="166" fontId="19" fillId="0" borderId="19" xfId="0" applyNumberFormat="1" applyFont="1" applyBorder="1" applyAlignment="1">
      <alignment/>
    </xf>
    <xf numFmtId="4" fontId="20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1" fillId="0" borderId="4" xfId="0" applyFont="1" applyBorder="1" applyAlignment="1">
      <alignment vertic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7" fillId="2" borderId="0" xfId="20" applyFont="1" applyFill="1" applyAlignment="1" applyProtection="1">
      <alignment vertical="center"/>
      <protection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0"/>
  <sheetViews>
    <sheetView showGridLines="0" tabSelected="1" workbookViewId="0" topLeftCell="A1">
      <pane ySplit="1" topLeftCell="A156" activePane="bottomLeft" state="frozen"/>
      <selection pane="bottomLeft" activeCell="C162" sqref="C16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43"/>
      <c r="B1" s="9"/>
      <c r="C1" s="9"/>
      <c r="D1" s="10" t="s">
        <v>0</v>
      </c>
      <c r="E1" s="9"/>
      <c r="F1" s="44" t="s">
        <v>40</v>
      </c>
      <c r="G1" s="136" t="s">
        <v>41</v>
      </c>
      <c r="H1" s="136"/>
      <c r="I1" s="9"/>
      <c r="J1" s="44" t="s">
        <v>42</v>
      </c>
      <c r="K1" s="10" t="s">
        <v>43</v>
      </c>
      <c r="L1" s="44" t="s">
        <v>44</v>
      </c>
      <c r="M1" s="44"/>
      <c r="N1" s="44"/>
      <c r="O1" s="44"/>
      <c r="P1" s="44"/>
      <c r="Q1" s="44"/>
      <c r="R1" s="44"/>
      <c r="S1" s="44"/>
      <c r="T1" s="44"/>
      <c r="U1" s="45"/>
      <c r="V1" s="45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3:46" ht="36.9" customHeight="1">
      <c r="L2" s="137" t="s">
        <v>3</v>
      </c>
      <c r="M2" s="138"/>
      <c r="N2" s="138"/>
      <c r="O2" s="138"/>
      <c r="P2" s="138"/>
      <c r="Q2" s="138"/>
      <c r="R2" s="138"/>
      <c r="S2" s="138"/>
      <c r="T2" s="138"/>
      <c r="U2" s="138"/>
      <c r="V2" s="138"/>
      <c r="AT2" s="12" t="s">
        <v>38</v>
      </c>
    </row>
    <row r="3" spans="2:46" ht="6.9" customHeight="1">
      <c r="B3" s="13"/>
      <c r="C3" s="14"/>
      <c r="D3" s="14"/>
      <c r="E3" s="14"/>
      <c r="F3" s="14"/>
      <c r="G3" s="14"/>
      <c r="H3" s="14"/>
      <c r="I3" s="14"/>
      <c r="J3" s="14"/>
      <c r="K3" s="15"/>
      <c r="AT3" s="12" t="s">
        <v>39</v>
      </c>
    </row>
    <row r="4" spans="2:46" ht="36.9" customHeight="1">
      <c r="B4" s="16"/>
      <c r="C4" s="17"/>
      <c r="D4" s="18" t="s">
        <v>45</v>
      </c>
      <c r="E4" s="17"/>
      <c r="F4" s="17"/>
      <c r="G4" s="17"/>
      <c r="H4" s="17"/>
      <c r="I4" s="17"/>
      <c r="J4" s="17"/>
      <c r="K4" s="19"/>
      <c r="M4" s="20" t="s">
        <v>4</v>
      </c>
      <c r="AT4" s="12" t="s">
        <v>2</v>
      </c>
    </row>
    <row r="5" spans="2:11" ht="6.9" customHeight="1">
      <c r="B5" s="16"/>
      <c r="C5" s="17"/>
      <c r="D5" s="17"/>
      <c r="E5" s="17"/>
      <c r="F5" s="17"/>
      <c r="G5" s="17"/>
      <c r="H5" s="17"/>
      <c r="I5" s="17"/>
      <c r="J5" s="17"/>
      <c r="K5" s="19"/>
    </row>
    <row r="6" spans="2:11" ht="13.2">
      <c r="B6" s="16"/>
      <c r="C6" s="17"/>
      <c r="D6" s="22" t="s">
        <v>5</v>
      </c>
      <c r="E6" s="17"/>
      <c r="F6" s="17"/>
      <c r="G6" s="17"/>
      <c r="H6" s="17"/>
      <c r="I6" s="17"/>
      <c r="J6" s="17"/>
      <c r="K6" s="19"/>
    </row>
    <row r="7" spans="2:11" ht="16.5" customHeight="1">
      <c r="B7" s="16"/>
      <c r="C7" s="17"/>
      <c r="D7" s="17"/>
      <c r="E7" s="139" t="e">
        <f>#REF!</f>
        <v>#REF!</v>
      </c>
      <c r="F7" s="140"/>
      <c r="G7" s="140"/>
      <c r="H7" s="140"/>
      <c r="I7" s="17"/>
      <c r="J7" s="17"/>
      <c r="K7" s="19"/>
    </row>
    <row r="8" spans="2:11" s="1" customFormat="1" ht="13.2">
      <c r="B8" s="23"/>
      <c r="C8" s="24"/>
      <c r="D8" s="22" t="s">
        <v>46</v>
      </c>
      <c r="E8" s="24"/>
      <c r="F8" s="24"/>
      <c r="G8" s="24"/>
      <c r="H8" s="24"/>
      <c r="I8" s="24"/>
      <c r="J8" s="24"/>
      <c r="K8" s="25"/>
    </row>
    <row r="9" spans="2:11" s="1" customFormat="1" ht="36.9" customHeight="1">
      <c r="B9" s="23"/>
      <c r="C9" s="24"/>
      <c r="D9" s="24"/>
      <c r="E9" s="141" t="s">
        <v>47</v>
      </c>
      <c r="F9" s="142"/>
      <c r="G9" s="142"/>
      <c r="H9" s="142"/>
      <c r="I9" s="24"/>
      <c r="J9" s="24"/>
      <c r="K9" s="25"/>
    </row>
    <row r="10" spans="2:11" s="1" customFormat="1" ht="13.5">
      <c r="B10" s="23"/>
      <c r="C10" s="24"/>
      <c r="D10" s="24"/>
      <c r="E10" s="24"/>
      <c r="F10" s="24"/>
      <c r="G10" s="24"/>
      <c r="H10" s="24"/>
      <c r="I10" s="24"/>
      <c r="J10" s="24"/>
      <c r="K10" s="25"/>
    </row>
    <row r="11" spans="2:11" s="1" customFormat="1" ht="14.4" customHeight="1">
      <c r="B11" s="23"/>
      <c r="C11" s="24"/>
      <c r="D11" s="22" t="s">
        <v>6</v>
      </c>
      <c r="E11" s="24"/>
      <c r="F11" s="21" t="s">
        <v>7</v>
      </c>
      <c r="G11" s="24"/>
      <c r="H11" s="24"/>
      <c r="I11" s="22" t="s">
        <v>8</v>
      </c>
      <c r="J11" s="21" t="s">
        <v>1</v>
      </c>
      <c r="K11" s="25"/>
    </row>
    <row r="12" spans="2:11" s="1" customFormat="1" ht="14.4" customHeight="1">
      <c r="B12" s="23"/>
      <c r="C12" s="24"/>
      <c r="D12" s="22" t="s">
        <v>9</v>
      </c>
      <c r="E12" s="24"/>
      <c r="F12" s="21" t="s">
        <v>10</v>
      </c>
      <c r="G12" s="24"/>
      <c r="H12" s="24"/>
      <c r="I12" s="22" t="s">
        <v>11</v>
      </c>
      <c r="J12" s="46"/>
      <c r="K12" s="25"/>
    </row>
    <row r="13" spans="2:11" s="1" customFormat="1" ht="10.8" customHeight="1">
      <c r="B13" s="23"/>
      <c r="C13" s="24"/>
      <c r="D13" s="24"/>
      <c r="E13" s="24"/>
      <c r="F13" s="24"/>
      <c r="G13" s="24"/>
      <c r="H13" s="24"/>
      <c r="I13" s="24"/>
      <c r="J13" s="24"/>
      <c r="K13" s="25"/>
    </row>
    <row r="14" spans="2:11" s="1" customFormat="1" ht="14.4" customHeight="1">
      <c r="B14" s="23"/>
      <c r="C14" s="24"/>
      <c r="D14" s="22" t="s">
        <v>12</v>
      </c>
      <c r="E14" s="24"/>
      <c r="F14" s="24"/>
      <c r="G14" s="24"/>
      <c r="H14" s="24"/>
      <c r="I14" s="22" t="s">
        <v>13</v>
      </c>
      <c r="J14" s="21" t="s">
        <v>1</v>
      </c>
      <c r="K14" s="25"/>
    </row>
    <row r="15" spans="2:11" s="1" customFormat="1" ht="18" customHeight="1">
      <c r="B15" s="23"/>
      <c r="C15" s="24"/>
      <c r="D15" s="24"/>
      <c r="E15" s="21" t="s">
        <v>14</v>
      </c>
      <c r="F15" s="24"/>
      <c r="G15" s="24"/>
      <c r="H15" s="24"/>
      <c r="I15" s="22" t="s">
        <v>15</v>
      </c>
      <c r="J15" s="21" t="s">
        <v>1</v>
      </c>
      <c r="K15" s="25"/>
    </row>
    <row r="16" spans="2:11" s="1" customFormat="1" ht="6.9" customHeight="1">
      <c r="B16" s="23"/>
      <c r="C16" s="24"/>
      <c r="D16" s="24"/>
      <c r="E16" s="24"/>
      <c r="F16" s="24"/>
      <c r="G16" s="24"/>
      <c r="H16" s="24"/>
      <c r="I16" s="24"/>
      <c r="J16" s="24"/>
      <c r="K16" s="25"/>
    </row>
    <row r="17" spans="2:11" s="1" customFormat="1" ht="14.4" customHeight="1">
      <c r="B17" s="23"/>
      <c r="C17" s="24"/>
      <c r="D17" s="22" t="s">
        <v>16</v>
      </c>
      <c r="E17" s="24"/>
      <c r="F17" s="24"/>
      <c r="G17" s="24"/>
      <c r="H17" s="24"/>
      <c r="I17" s="22" t="s">
        <v>13</v>
      </c>
      <c r="J17" s="21"/>
      <c r="K17" s="25"/>
    </row>
    <row r="18" spans="2:11" s="1" customFormat="1" ht="18" customHeight="1">
      <c r="B18" s="23"/>
      <c r="C18" s="24"/>
      <c r="D18" s="24"/>
      <c r="E18" s="21"/>
      <c r="F18" s="24"/>
      <c r="G18" s="24"/>
      <c r="H18" s="24"/>
      <c r="I18" s="22" t="s">
        <v>15</v>
      </c>
      <c r="J18" s="21"/>
      <c r="K18" s="25"/>
    </row>
    <row r="19" spans="2:11" s="1" customFormat="1" ht="6.9" customHeight="1">
      <c r="B19" s="23"/>
      <c r="C19" s="24"/>
      <c r="D19" s="24"/>
      <c r="E19" s="24"/>
      <c r="F19" s="24"/>
      <c r="G19" s="24"/>
      <c r="H19" s="24"/>
      <c r="I19" s="24"/>
      <c r="J19" s="24"/>
      <c r="K19" s="25"/>
    </row>
    <row r="20" spans="2:11" s="1" customFormat="1" ht="14.4" customHeight="1">
      <c r="B20" s="23"/>
      <c r="C20" s="24"/>
      <c r="D20" s="22" t="s">
        <v>17</v>
      </c>
      <c r="E20" s="24"/>
      <c r="F20" s="24"/>
      <c r="G20" s="24"/>
      <c r="H20" s="24"/>
      <c r="I20" s="22" t="s">
        <v>13</v>
      </c>
      <c r="J20" s="21" t="s">
        <v>1</v>
      </c>
      <c r="K20" s="25"/>
    </row>
    <row r="21" spans="2:11" s="1" customFormat="1" ht="18" customHeight="1">
      <c r="B21" s="23"/>
      <c r="C21" s="24"/>
      <c r="D21" s="24"/>
      <c r="E21" s="21" t="s">
        <v>18</v>
      </c>
      <c r="F21" s="24"/>
      <c r="G21" s="24"/>
      <c r="H21" s="24"/>
      <c r="I21" s="22" t="s">
        <v>15</v>
      </c>
      <c r="J21" s="21" t="s">
        <v>1</v>
      </c>
      <c r="K21" s="25"/>
    </row>
    <row r="22" spans="2:11" s="1" customFormat="1" ht="6.9" customHeight="1">
      <c r="B22" s="23"/>
      <c r="C22" s="24"/>
      <c r="D22" s="24"/>
      <c r="E22" s="24"/>
      <c r="F22" s="24"/>
      <c r="G22" s="24"/>
      <c r="H22" s="24"/>
      <c r="I22" s="24"/>
      <c r="J22" s="24"/>
      <c r="K22" s="25"/>
    </row>
    <row r="23" spans="2:11" s="1" customFormat="1" ht="14.4" customHeight="1">
      <c r="B23" s="23"/>
      <c r="C23" s="24"/>
      <c r="D23" s="22" t="s">
        <v>19</v>
      </c>
      <c r="E23" s="24"/>
      <c r="F23" s="24"/>
      <c r="G23" s="24"/>
      <c r="H23" s="24"/>
      <c r="I23" s="24"/>
      <c r="J23" s="24"/>
      <c r="K23" s="25"/>
    </row>
    <row r="24" spans="2:11" s="2" customFormat="1" ht="16.5" customHeight="1">
      <c r="B24" s="47"/>
      <c r="C24" s="48"/>
      <c r="D24" s="48"/>
      <c r="E24" s="130" t="s">
        <v>1</v>
      </c>
      <c r="F24" s="130"/>
      <c r="G24" s="130"/>
      <c r="H24" s="130"/>
      <c r="I24" s="48"/>
      <c r="J24" s="48"/>
      <c r="K24" s="49"/>
    </row>
    <row r="25" spans="2:11" s="1" customFormat="1" ht="6.9" customHeight="1">
      <c r="B25" s="23"/>
      <c r="C25" s="24"/>
      <c r="D25" s="24"/>
      <c r="E25" s="24"/>
      <c r="F25" s="24"/>
      <c r="G25" s="24"/>
      <c r="H25" s="24"/>
      <c r="I25" s="24"/>
      <c r="J25" s="24"/>
      <c r="K25" s="25"/>
    </row>
    <row r="26" spans="2:11" s="1" customFormat="1" ht="6.9" customHeight="1">
      <c r="B26" s="23"/>
      <c r="C26" s="24"/>
      <c r="D26" s="36"/>
      <c r="E26" s="36"/>
      <c r="F26" s="36"/>
      <c r="G26" s="36"/>
      <c r="H26" s="36"/>
      <c r="I26" s="36"/>
      <c r="J26" s="36"/>
      <c r="K26" s="50"/>
    </row>
    <row r="27" spans="2:11" s="1" customFormat="1" ht="25.35" customHeight="1">
      <c r="B27" s="23"/>
      <c r="C27" s="24"/>
      <c r="D27" s="51" t="s">
        <v>20</v>
      </c>
      <c r="E27" s="24"/>
      <c r="F27" s="24"/>
      <c r="G27" s="24"/>
      <c r="H27" s="24"/>
      <c r="I27" s="24"/>
      <c r="J27" s="52">
        <f>ROUND(J87,2)</f>
        <v>0</v>
      </c>
      <c r="K27" s="25"/>
    </row>
    <row r="28" spans="2:11" s="1" customFormat="1" ht="6.9" customHeight="1">
      <c r="B28" s="23"/>
      <c r="C28" s="24"/>
      <c r="D28" s="36"/>
      <c r="E28" s="36"/>
      <c r="F28" s="36"/>
      <c r="G28" s="36"/>
      <c r="H28" s="36"/>
      <c r="I28" s="36"/>
      <c r="J28" s="36"/>
      <c r="K28" s="50"/>
    </row>
    <row r="29" spans="2:11" s="1" customFormat="1" ht="14.4" customHeight="1">
      <c r="B29" s="23"/>
      <c r="C29" s="24"/>
      <c r="D29" s="24"/>
      <c r="E29" s="24"/>
      <c r="F29" s="26" t="s">
        <v>22</v>
      </c>
      <c r="G29" s="24"/>
      <c r="H29" s="24"/>
      <c r="I29" s="26" t="s">
        <v>21</v>
      </c>
      <c r="J29" s="26" t="s">
        <v>23</v>
      </c>
      <c r="K29" s="25"/>
    </row>
    <row r="30" spans="2:11" s="1" customFormat="1" ht="14.4" customHeight="1">
      <c r="B30" s="23"/>
      <c r="C30" s="24"/>
      <c r="D30" s="27" t="s">
        <v>24</v>
      </c>
      <c r="E30" s="27" t="s">
        <v>25</v>
      </c>
      <c r="F30" s="53">
        <f>ROUND(SUM(BE87:BE165),2)</f>
        <v>0</v>
      </c>
      <c r="G30" s="24"/>
      <c r="H30" s="24"/>
      <c r="I30" s="54">
        <v>0.21</v>
      </c>
      <c r="J30" s="53">
        <f>ROUND(ROUND((SUM(BE87:BE165)),2)*I30,2)</f>
        <v>0</v>
      </c>
      <c r="K30" s="25"/>
    </row>
    <row r="31" spans="2:11" s="1" customFormat="1" ht="14.4" customHeight="1">
      <c r="B31" s="23"/>
      <c r="C31" s="24"/>
      <c r="D31" s="24"/>
      <c r="E31" s="27" t="s">
        <v>26</v>
      </c>
      <c r="F31" s="53">
        <f>ROUND(SUM(BF87:BF165),2)</f>
        <v>0</v>
      </c>
      <c r="G31" s="24"/>
      <c r="H31" s="24"/>
      <c r="I31" s="54">
        <v>0.15</v>
      </c>
      <c r="J31" s="53">
        <f>ROUND(ROUND((SUM(BF87:BF165)),2)*I31,2)</f>
        <v>0</v>
      </c>
      <c r="K31" s="25"/>
    </row>
    <row r="32" spans="2:11" s="1" customFormat="1" ht="14.4" customHeight="1" hidden="1">
      <c r="B32" s="23"/>
      <c r="C32" s="24"/>
      <c r="D32" s="24"/>
      <c r="E32" s="27" t="s">
        <v>27</v>
      </c>
      <c r="F32" s="53">
        <f>ROUND(SUM(BG87:BG165),2)</f>
        <v>0</v>
      </c>
      <c r="G32" s="24"/>
      <c r="H32" s="24"/>
      <c r="I32" s="54">
        <v>0.21</v>
      </c>
      <c r="J32" s="53">
        <v>0</v>
      </c>
      <c r="K32" s="25"/>
    </row>
    <row r="33" spans="2:11" s="1" customFormat="1" ht="14.4" customHeight="1" hidden="1">
      <c r="B33" s="23"/>
      <c r="C33" s="24"/>
      <c r="D33" s="24"/>
      <c r="E33" s="27" t="s">
        <v>28</v>
      </c>
      <c r="F33" s="53">
        <f>ROUND(SUM(BH87:BH165),2)</f>
        <v>0</v>
      </c>
      <c r="G33" s="24"/>
      <c r="H33" s="24"/>
      <c r="I33" s="54">
        <v>0.15</v>
      </c>
      <c r="J33" s="53">
        <v>0</v>
      </c>
      <c r="K33" s="25"/>
    </row>
    <row r="34" spans="2:11" s="1" customFormat="1" ht="14.4" customHeight="1" hidden="1">
      <c r="B34" s="23"/>
      <c r="C34" s="24"/>
      <c r="D34" s="24"/>
      <c r="E34" s="27" t="s">
        <v>29</v>
      </c>
      <c r="F34" s="53">
        <f>ROUND(SUM(BI87:BI165),2)</f>
        <v>0</v>
      </c>
      <c r="G34" s="24"/>
      <c r="H34" s="24"/>
      <c r="I34" s="54">
        <v>0</v>
      </c>
      <c r="J34" s="53">
        <v>0</v>
      </c>
      <c r="K34" s="25"/>
    </row>
    <row r="35" spans="2:11" s="1" customFormat="1" ht="6.9" customHeight="1">
      <c r="B35" s="23"/>
      <c r="C35" s="24"/>
      <c r="D35" s="24"/>
      <c r="E35" s="24"/>
      <c r="F35" s="24"/>
      <c r="G35" s="24"/>
      <c r="H35" s="24"/>
      <c r="I35" s="24"/>
      <c r="J35" s="24"/>
      <c r="K35" s="25"/>
    </row>
    <row r="36" spans="2:11" s="1" customFormat="1" ht="25.35" customHeight="1">
      <c r="B36" s="23"/>
      <c r="C36" s="55"/>
      <c r="D36" s="56" t="s">
        <v>30</v>
      </c>
      <c r="E36" s="37"/>
      <c r="F36" s="37"/>
      <c r="G36" s="57" t="s">
        <v>31</v>
      </c>
      <c r="H36" s="58" t="s">
        <v>32</v>
      </c>
      <c r="I36" s="37"/>
      <c r="J36" s="59">
        <f>SUM(J27:J34)</f>
        <v>0</v>
      </c>
      <c r="K36" s="60"/>
    </row>
    <row r="37" spans="2:11" s="1" customFormat="1" ht="14.4" customHeight="1">
      <c r="B37" s="28"/>
      <c r="C37" s="29"/>
      <c r="D37" s="29"/>
      <c r="E37" s="29"/>
      <c r="F37" s="29"/>
      <c r="G37" s="29"/>
      <c r="H37" s="29"/>
      <c r="I37" s="29"/>
      <c r="J37" s="29"/>
      <c r="K37" s="30"/>
    </row>
    <row r="41" spans="2:11" s="1" customFormat="1" ht="6.9" customHeight="1">
      <c r="B41" s="31"/>
      <c r="C41" s="32"/>
      <c r="D41" s="32"/>
      <c r="E41" s="32"/>
      <c r="F41" s="32"/>
      <c r="G41" s="32"/>
      <c r="H41" s="32"/>
      <c r="I41" s="32"/>
      <c r="J41" s="32"/>
      <c r="K41" s="61"/>
    </row>
    <row r="42" spans="2:11" s="1" customFormat="1" ht="36.9" customHeight="1">
      <c r="B42" s="23"/>
      <c r="C42" s="18" t="s">
        <v>48</v>
      </c>
      <c r="D42" s="24"/>
      <c r="E42" s="24"/>
      <c r="F42" s="24"/>
      <c r="G42" s="24"/>
      <c r="H42" s="24"/>
      <c r="I42" s="24"/>
      <c r="J42" s="24"/>
      <c r="K42" s="25"/>
    </row>
    <row r="43" spans="2:11" s="1" customFormat="1" ht="6.9" customHeight="1">
      <c r="B43" s="23"/>
      <c r="C43" s="24"/>
      <c r="D43" s="24"/>
      <c r="E43" s="24"/>
      <c r="F43" s="24"/>
      <c r="G43" s="24"/>
      <c r="H43" s="24"/>
      <c r="I43" s="24"/>
      <c r="J43" s="24"/>
      <c r="K43" s="25"/>
    </row>
    <row r="44" spans="2:11" s="1" customFormat="1" ht="14.4" customHeight="1">
      <c r="B44" s="23"/>
      <c r="C44" s="22" t="s">
        <v>5</v>
      </c>
      <c r="D44" s="24"/>
      <c r="E44" s="24"/>
      <c r="F44" s="24"/>
      <c r="G44" s="24"/>
      <c r="H44" s="24"/>
      <c r="I44" s="24"/>
      <c r="J44" s="24"/>
      <c r="K44" s="25"/>
    </row>
    <row r="45" spans="2:11" s="1" customFormat="1" ht="16.5" customHeight="1">
      <c r="B45" s="23"/>
      <c r="C45" s="24"/>
      <c r="D45" s="24"/>
      <c r="E45" s="139"/>
      <c r="F45" s="140"/>
      <c r="G45" s="140"/>
      <c r="H45" s="140"/>
      <c r="I45" s="24"/>
      <c r="J45" s="24"/>
      <c r="K45" s="25"/>
    </row>
    <row r="46" spans="2:11" s="1" customFormat="1" ht="14.4" customHeight="1">
      <c r="B46" s="23"/>
      <c r="C46" s="22" t="s">
        <v>46</v>
      </c>
      <c r="D46" s="24"/>
      <c r="E46" s="24"/>
      <c r="F46" s="24"/>
      <c r="G46" s="24"/>
      <c r="H46" s="24"/>
      <c r="I46" s="24"/>
      <c r="J46" s="24"/>
      <c r="K46" s="25"/>
    </row>
    <row r="47" spans="2:11" s="1" customFormat="1" ht="17.25" customHeight="1">
      <c r="B47" s="23"/>
      <c r="C47" s="24"/>
      <c r="D47" s="24"/>
      <c r="E47" s="141" t="str">
        <f>E9</f>
        <v>SO 01.1 - Stavební úpravy - výměna oken</v>
      </c>
      <c r="F47" s="142"/>
      <c r="G47" s="142"/>
      <c r="H47" s="142"/>
      <c r="I47" s="24"/>
      <c r="J47" s="24"/>
      <c r="K47" s="25"/>
    </row>
    <row r="48" spans="2:11" s="1" customFormat="1" ht="6.9" customHeight="1">
      <c r="B48" s="23"/>
      <c r="C48" s="24"/>
      <c r="D48" s="24"/>
      <c r="E48" s="24"/>
      <c r="F48" s="24"/>
      <c r="G48" s="24"/>
      <c r="H48" s="24"/>
      <c r="I48" s="24"/>
      <c r="J48" s="24"/>
      <c r="K48" s="25"/>
    </row>
    <row r="49" spans="2:11" s="1" customFormat="1" ht="18" customHeight="1">
      <c r="B49" s="23"/>
      <c r="C49" s="22" t="s">
        <v>9</v>
      </c>
      <c r="D49" s="24"/>
      <c r="E49" s="24"/>
      <c r="F49" s="21" t="str">
        <f>F12</f>
        <v xml:space="preserve"> </v>
      </c>
      <c r="G49" s="24"/>
      <c r="H49" s="24"/>
      <c r="I49" s="22" t="s">
        <v>11</v>
      </c>
      <c r="J49" s="46" t="str">
        <f>IF(J12="","",J12)</f>
        <v/>
      </c>
      <c r="K49" s="25"/>
    </row>
    <row r="50" spans="2:11" s="1" customFormat="1" ht="6.9" customHeight="1">
      <c r="B50" s="23"/>
      <c r="C50" s="24"/>
      <c r="D50" s="24"/>
      <c r="E50" s="24"/>
      <c r="F50" s="24"/>
      <c r="G50" s="24"/>
      <c r="H50" s="24"/>
      <c r="I50" s="24"/>
      <c r="J50" s="24"/>
      <c r="K50" s="25"/>
    </row>
    <row r="51" spans="2:11" s="1" customFormat="1" ht="13.2">
      <c r="B51" s="23"/>
      <c r="C51" s="22" t="s">
        <v>12</v>
      </c>
      <c r="D51" s="24"/>
      <c r="E51" s="24"/>
      <c r="F51" s="21" t="str">
        <f>E15</f>
        <v>Město Kopřivnice, Štefáníkova 1163/12</v>
      </c>
      <c r="G51" s="24"/>
      <c r="H51" s="24"/>
      <c r="I51" s="22" t="s">
        <v>17</v>
      </c>
      <c r="J51" s="130" t="str">
        <f>E21</f>
        <v>Ing. Arch. Ondřej Driják</v>
      </c>
      <c r="K51" s="25"/>
    </row>
    <row r="52" spans="2:11" s="1" customFormat="1" ht="14.4" customHeight="1">
      <c r="B52" s="23"/>
      <c r="C52" s="22" t="s">
        <v>16</v>
      </c>
      <c r="D52" s="24"/>
      <c r="E52" s="24"/>
      <c r="F52" s="21" t="str">
        <f>IF(E18="","",E18)</f>
        <v/>
      </c>
      <c r="G52" s="24"/>
      <c r="H52" s="24"/>
      <c r="I52" s="24"/>
      <c r="J52" s="131"/>
      <c r="K52" s="25"/>
    </row>
    <row r="53" spans="2:11" s="1" customFormat="1" ht="10.35" customHeight="1">
      <c r="B53" s="23"/>
      <c r="C53" s="24"/>
      <c r="D53" s="24"/>
      <c r="E53" s="24"/>
      <c r="F53" s="24"/>
      <c r="G53" s="24"/>
      <c r="H53" s="24"/>
      <c r="I53" s="24"/>
      <c r="J53" s="24"/>
      <c r="K53" s="25"/>
    </row>
    <row r="54" spans="2:11" s="1" customFormat="1" ht="29.25" customHeight="1">
      <c r="B54" s="23"/>
      <c r="C54" s="62" t="s">
        <v>49</v>
      </c>
      <c r="D54" s="55"/>
      <c r="E54" s="55"/>
      <c r="F54" s="55"/>
      <c r="G54" s="55"/>
      <c r="H54" s="55"/>
      <c r="I54" s="55"/>
      <c r="J54" s="63" t="s">
        <v>50</v>
      </c>
      <c r="K54" s="64"/>
    </row>
    <row r="55" spans="2:11" s="1" customFormat="1" ht="10.35" customHeight="1">
      <c r="B55" s="23"/>
      <c r="C55" s="24"/>
      <c r="D55" s="24"/>
      <c r="E55" s="24"/>
      <c r="F55" s="24"/>
      <c r="G55" s="24"/>
      <c r="H55" s="24"/>
      <c r="I55" s="24"/>
      <c r="J55" s="24"/>
      <c r="K55" s="25"/>
    </row>
    <row r="56" spans="2:47" s="1" customFormat="1" ht="29.25" customHeight="1">
      <c r="B56" s="23"/>
      <c r="C56" s="65" t="s">
        <v>51</v>
      </c>
      <c r="D56" s="24"/>
      <c r="E56" s="24"/>
      <c r="F56" s="24"/>
      <c r="G56" s="24"/>
      <c r="H56" s="24"/>
      <c r="I56" s="24"/>
      <c r="J56" s="52">
        <f>J87</f>
        <v>0</v>
      </c>
      <c r="K56" s="25"/>
      <c r="AU56" s="12" t="s">
        <v>52</v>
      </c>
    </row>
    <row r="57" spans="2:11" s="3" customFormat="1" ht="24.9" customHeight="1">
      <c r="B57" s="66"/>
      <c r="C57" s="67"/>
      <c r="D57" s="68" t="s">
        <v>53</v>
      </c>
      <c r="E57" s="69"/>
      <c r="F57" s="69"/>
      <c r="G57" s="69"/>
      <c r="H57" s="69"/>
      <c r="I57" s="69"/>
      <c r="J57" s="70">
        <f>J88</f>
        <v>0</v>
      </c>
      <c r="K57" s="71"/>
    </row>
    <row r="58" spans="2:11" s="4" customFormat="1" ht="19.95" customHeight="1">
      <c r="B58" s="72"/>
      <c r="C58" s="73"/>
      <c r="D58" s="74" t="s">
        <v>54</v>
      </c>
      <c r="E58" s="75"/>
      <c r="F58" s="75"/>
      <c r="G58" s="75"/>
      <c r="H58" s="75"/>
      <c r="I58" s="75"/>
      <c r="J58" s="76">
        <f>J89</f>
        <v>0</v>
      </c>
      <c r="K58" s="77"/>
    </row>
    <row r="59" spans="2:11" s="4" customFormat="1" ht="19.95" customHeight="1">
      <c r="B59" s="72"/>
      <c r="C59" s="73"/>
      <c r="D59" s="74" t="s">
        <v>55</v>
      </c>
      <c r="E59" s="75"/>
      <c r="F59" s="75"/>
      <c r="G59" s="75"/>
      <c r="H59" s="75"/>
      <c r="I59" s="75"/>
      <c r="J59" s="76">
        <f>J95</f>
        <v>0</v>
      </c>
      <c r="K59" s="77"/>
    </row>
    <row r="60" spans="2:11" s="4" customFormat="1" ht="19.95" customHeight="1">
      <c r="B60" s="72"/>
      <c r="C60" s="73"/>
      <c r="D60" s="74" t="s">
        <v>56</v>
      </c>
      <c r="E60" s="75"/>
      <c r="F60" s="75"/>
      <c r="G60" s="75"/>
      <c r="H60" s="75"/>
      <c r="I60" s="75"/>
      <c r="J60" s="76">
        <f>J103</f>
        <v>0</v>
      </c>
      <c r="K60" s="77"/>
    </row>
    <row r="61" spans="2:11" s="4" customFormat="1" ht="19.95" customHeight="1">
      <c r="B61" s="72"/>
      <c r="C61" s="73"/>
      <c r="D61" s="74" t="s">
        <v>57</v>
      </c>
      <c r="E61" s="75"/>
      <c r="F61" s="75"/>
      <c r="G61" s="75"/>
      <c r="H61" s="75"/>
      <c r="I61" s="75"/>
      <c r="J61" s="76">
        <f>J120</f>
        <v>0</v>
      </c>
      <c r="K61" s="77"/>
    </row>
    <row r="62" spans="2:11" s="4" customFormat="1" ht="19.95" customHeight="1">
      <c r="B62" s="72"/>
      <c r="C62" s="73"/>
      <c r="D62" s="74" t="s">
        <v>58</v>
      </c>
      <c r="E62" s="75"/>
      <c r="F62" s="75"/>
      <c r="G62" s="75"/>
      <c r="H62" s="75"/>
      <c r="I62" s="75"/>
      <c r="J62" s="76">
        <f>J125</f>
        <v>0</v>
      </c>
      <c r="K62" s="77"/>
    </row>
    <row r="63" spans="2:11" s="3" customFormat="1" ht="24.9" customHeight="1">
      <c r="B63" s="66"/>
      <c r="C63" s="67"/>
      <c r="D63" s="68" t="s">
        <v>59</v>
      </c>
      <c r="E63" s="69"/>
      <c r="F63" s="69"/>
      <c r="G63" s="69"/>
      <c r="H63" s="69"/>
      <c r="I63" s="69"/>
      <c r="J63" s="70">
        <f>J127</f>
        <v>0</v>
      </c>
      <c r="K63" s="71"/>
    </row>
    <row r="64" spans="2:11" s="4" customFormat="1" ht="19.95" customHeight="1">
      <c r="B64" s="72"/>
      <c r="C64" s="73"/>
      <c r="D64" s="74" t="s">
        <v>60</v>
      </c>
      <c r="E64" s="75"/>
      <c r="F64" s="75"/>
      <c r="G64" s="75"/>
      <c r="H64" s="75"/>
      <c r="I64" s="75"/>
      <c r="J64" s="76">
        <f>J128</f>
        <v>0</v>
      </c>
      <c r="K64" s="77"/>
    </row>
    <row r="65" spans="2:11" s="4" customFormat="1" ht="19.95" customHeight="1">
      <c r="B65" s="72"/>
      <c r="C65" s="73"/>
      <c r="D65" s="74" t="s">
        <v>61</v>
      </c>
      <c r="E65" s="75"/>
      <c r="F65" s="75"/>
      <c r="G65" s="75"/>
      <c r="H65" s="75"/>
      <c r="I65" s="75"/>
      <c r="J65" s="76">
        <f>J132</f>
        <v>0</v>
      </c>
      <c r="K65" s="77"/>
    </row>
    <row r="66" spans="2:11" s="4" customFormat="1" ht="19.95" customHeight="1">
      <c r="B66" s="72"/>
      <c r="C66" s="73"/>
      <c r="D66" s="74" t="s">
        <v>62</v>
      </c>
      <c r="E66" s="75"/>
      <c r="F66" s="75"/>
      <c r="G66" s="75"/>
      <c r="H66" s="75"/>
      <c r="I66" s="75"/>
      <c r="J66" s="76">
        <f>J158</f>
        <v>0</v>
      </c>
      <c r="K66" s="77"/>
    </row>
    <row r="67" spans="2:11" s="4" customFormat="1" ht="19.95" customHeight="1">
      <c r="B67" s="72"/>
      <c r="C67" s="73"/>
      <c r="D67" s="74" t="s">
        <v>63</v>
      </c>
      <c r="E67" s="75"/>
      <c r="F67" s="75"/>
      <c r="G67" s="75"/>
      <c r="H67" s="75"/>
      <c r="I67" s="75"/>
      <c r="J67" s="76">
        <f>J161</f>
        <v>0</v>
      </c>
      <c r="K67" s="77"/>
    </row>
    <row r="68" spans="2:11" s="1" customFormat="1" ht="21.75" customHeight="1">
      <c r="B68" s="23"/>
      <c r="C68" s="24"/>
      <c r="D68" s="24"/>
      <c r="E68" s="24"/>
      <c r="F68" s="24"/>
      <c r="G68" s="24"/>
      <c r="H68" s="24"/>
      <c r="I68" s="24"/>
      <c r="J68" s="24"/>
      <c r="K68" s="25"/>
    </row>
    <row r="69" spans="2:11" s="1" customFormat="1" ht="6.9" customHeight="1">
      <c r="B69" s="28"/>
      <c r="C69" s="29"/>
      <c r="D69" s="29"/>
      <c r="E69" s="29"/>
      <c r="F69" s="29"/>
      <c r="G69" s="29"/>
      <c r="H69" s="29"/>
      <c r="I69" s="29"/>
      <c r="J69" s="29"/>
      <c r="K69" s="30"/>
    </row>
    <row r="73" spans="2:12" s="1" customFormat="1" ht="6.9" customHeight="1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23"/>
    </row>
    <row r="74" spans="2:12" s="1" customFormat="1" ht="36.9" customHeight="1">
      <c r="B74" s="23"/>
      <c r="C74" s="33" t="s">
        <v>64</v>
      </c>
      <c r="L74" s="23"/>
    </row>
    <row r="75" spans="2:12" s="1" customFormat="1" ht="6.9" customHeight="1">
      <c r="B75" s="23"/>
      <c r="L75" s="23"/>
    </row>
    <row r="76" spans="2:12" s="1" customFormat="1" ht="14.4" customHeight="1">
      <c r="B76" s="23"/>
      <c r="C76" s="34" t="s">
        <v>5</v>
      </c>
      <c r="L76" s="23"/>
    </row>
    <row r="77" spans="2:12" s="1" customFormat="1" ht="16.5" customHeight="1">
      <c r="B77" s="23"/>
      <c r="E77" s="132" t="e">
        <f>E7</f>
        <v>#REF!</v>
      </c>
      <c r="F77" s="133"/>
      <c r="G77" s="133"/>
      <c r="H77" s="133"/>
      <c r="L77" s="23"/>
    </row>
    <row r="78" spans="2:12" s="1" customFormat="1" ht="14.4" customHeight="1">
      <c r="B78" s="23"/>
      <c r="C78" s="34" t="s">
        <v>46</v>
      </c>
      <c r="L78" s="23"/>
    </row>
    <row r="79" spans="2:12" s="1" customFormat="1" ht="17.25" customHeight="1">
      <c r="B79" s="23"/>
      <c r="E79" s="134" t="str">
        <f>E9</f>
        <v>SO 01.1 - Stavební úpravy - výměna oken</v>
      </c>
      <c r="F79" s="135"/>
      <c r="G79" s="135"/>
      <c r="H79" s="135"/>
      <c r="L79" s="23"/>
    </row>
    <row r="80" spans="2:12" s="1" customFormat="1" ht="6.9" customHeight="1">
      <c r="B80" s="23"/>
      <c r="L80" s="23"/>
    </row>
    <row r="81" spans="2:12" s="1" customFormat="1" ht="18" customHeight="1">
      <c r="B81" s="23"/>
      <c r="C81" s="34" t="s">
        <v>9</v>
      </c>
      <c r="F81" s="78" t="str">
        <f>F12</f>
        <v xml:space="preserve"> </v>
      </c>
      <c r="I81" s="34" t="s">
        <v>11</v>
      </c>
      <c r="J81" s="35" t="str">
        <f>IF(J12="","",J12)</f>
        <v/>
      </c>
      <c r="L81" s="23"/>
    </row>
    <row r="82" spans="2:12" s="1" customFormat="1" ht="6.9" customHeight="1">
      <c r="B82" s="23"/>
      <c r="L82" s="23"/>
    </row>
    <row r="83" spans="2:12" s="1" customFormat="1" ht="13.2">
      <c r="B83" s="23"/>
      <c r="C83" s="34" t="s">
        <v>12</v>
      </c>
      <c r="F83" s="78" t="str">
        <f>E15</f>
        <v>Město Kopřivnice, Štefáníkova 1163/12</v>
      </c>
      <c r="I83" s="34" t="s">
        <v>17</v>
      </c>
      <c r="J83" s="78" t="str">
        <f>E21</f>
        <v>Ing. Arch. Ondřej Driják</v>
      </c>
      <c r="L83" s="23"/>
    </row>
    <row r="84" spans="2:12" s="1" customFormat="1" ht="14.4" customHeight="1">
      <c r="B84" s="23"/>
      <c r="C84" s="34" t="s">
        <v>16</v>
      </c>
      <c r="F84" s="78" t="str">
        <f>IF(E18="","",E18)</f>
        <v/>
      </c>
      <c r="L84" s="23"/>
    </row>
    <row r="85" spans="2:12" s="1" customFormat="1" ht="10.35" customHeight="1">
      <c r="B85" s="23"/>
      <c r="L85" s="23"/>
    </row>
    <row r="86" spans="2:20" s="5" customFormat="1" ht="29.25" customHeight="1">
      <c r="B86" s="79"/>
      <c r="C86" s="80" t="s">
        <v>65</v>
      </c>
      <c r="D86" s="81" t="s">
        <v>34</v>
      </c>
      <c r="E86" s="81" t="s">
        <v>33</v>
      </c>
      <c r="F86" s="81" t="s">
        <v>66</v>
      </c>
      <c r="G86" s="81" t="s">
        <v>67</v>
      </c>
      <c r="H86" s="81" t="s">
        <v>68</v>
      </c>
      <c r="I86" s="81" t="s">
        <v>69</v>
      </c>
      <c r="J86" s="81" t="s">
        <v>50</v>
      </c>
      <c r="K86" s="82" t="s">
        <v>70</v>
      </c>
      <c r="L86" s="79"/>
      <c r="M86" s="38" t="s">
        <v>71</v>
      </c>
      <c r="N86" s="39" t="s">
        <v>24</v>
      </c>
      <c r="O86" s="39" t="s">
        <v>72</v>
      </c>
      <c r="P86" s="39" t="s">
        <v>73</v>
      </c>
      <c r="Q86" s="39" t="s">
        <v>74</v>
      </c>
      <c r="R86" s="39" t="s">
        <v>75</v>
      </c>
      <c r="S86" s="39" t="s">
        <v>76</v>
      </c>
      <c r="T86" s="40" t="s">
        <v>77</v>
      </c>
    </row>
    <row r="87" spans="2:63" s="1" customFormat="1" ht="29.25" customHeight="1">
      <c r="B87" s="23"/>
      <c r="C87" s="42" t="s">
        <v>51</v>
      </c>
      <c r="J87" s="83">
        <f>J88+J127</f>
        <v>0</v>
      </c>
      <c r="L87" s="23"/>
      <c r="M87" s="41"/>
      <c r="N87" s="36"/>
      <c r="O87" s="36"/>
      <c r="P87" s="84">
        <f>P88+P127</f>
        <v>581.460604</v>
      </c>
      <c r="Q87" s="36"/>
      <c r="R87" s="84">
        <f>R88+R127</f>
        <v>6.5096193</v>
      </c>
      <c r="S87" s="36"/>
      <c r="T87" s="85">
        <f>T88+T127</f>
        <v>5.0541316</v>
      </c>
      <c r="AT87" s="12" t="s">
        <v>35</v>
      </c>
      <c r="AU87" s="12" t="s">
        <v>52</v>
      </c>
      <c r="BK87" s="86">
        <f>BK88+BK127</f>
        <v>0</v>
      </c>
    </row>
    <row r="88" spans="2:63" s="6" customFormat="1" ht="37.35" customHeight="1">
      <c r="B88" s="87"/>
      <c r="D88" s="88" t="s">
        <v>35</v>
      </c>
      <c r="E88" s="89" t="s">
        <v>78</v>
      </c>
      <c r="F88" s="89" t="s">
        <v>79</v>
      </c>
      <c r="J88" s="90">
        <f>J89+J95+J103+J120+J125</f>
        <v>0</v>
      </c>
      <c r="L88" s="87"/>
      <c r="M88" s="91"/>
      <c r="N88" s="92"/>
      <c r="O88" s="92"/>
      <c r="P88" s="93">
        <f>P89+P95+P103+P120+P125</f>
        <v>440.16940900000003</v>
      </c>
      <c r="Q88" s="92"/>
      <c r="R88" s="93">
        <f>R89+R95+R103+R120+R125</f>
        <v>6.0875129</v>
      </c>
      <c r="S88" s="92"/>
      <c r="T88" s="94">
        <f>T89+T95+T103+T120+T125</f>
        <v>4.535274</v>
      </c>
      <c r="AR88" s="88" t="s">
        <v>37</v>
      </c>
      <c r="AT88" s="95" t="s">
        <v>35</v>
      </c>
      <c r="AU88" s="95" t="s">
        <v>36</v>
      </c>
      <c r="AY88" s="88" t="s">
        <v>80</v>
      </c>
      <c r="BK88" s="96">
        <f>BK89+BK95+BK103+BK120+BK125</f>
        <v>0</v>
      </c>
    </row>
    <row r="89" spans="2:63" s="6" customFormat="1" ht="19.95" customHeight="1">
      <c r="B89" s="87"/>
      <c r="D89" s="88" t="s">
        <v>35</v>
      </c>
      <c r="E89" s="97" t="s">
        <v>81</v>
      </c>
      <c r="F89" s="97" t="s">
        <v>82</v>
      </c>
      <c r="J89" s="98">
        <f>J90+J91+J92+J93+J94</f>
        <v>0</v>
      </c>
      <c r="L89" s="87"/>
      <c r="M89" s="91"/>
      <c r="N89" s="92"/>
      <c r="O89" s="92"/>
      <c r="P89" s="93">
        <f>SUM(P90:P94)</f>
        <v>9.28236</v>
      </c>
      <c r="Q89" s="92"/>
      <c r="R89" s="93">
        <f>SUM(R90:R94)</f>
        <v>2.7388367999999996</v>
      </c>
      <c r="S89" s="92"/>
      <c r="T89" s="94">
        <f>SUM(T90:T94)</f>
        <v>0</v>
      </c>
      <c r="AR89" s="88" t="s">
        <v>37</v>
      </c>
      <c r="AT89" s="95" t="s">
        <v>35</v>
      </c>
      <c r="AU89" s="95" t="s">
        <v>37</v>
      </c>
      <c r="AY89" s="88" t="s">
        <v>80</v>
      </c>
      <c r="BK89" s="96">
        <f>SUM(BK90:BK94)</f>
        <v>0</v>
      </c>
    </row>
    <row r="90" spans="2:65" s="1" customFormat="1" ht="38.25" customHeight="1">
      <c r="B90" s="99"/>
      <c r="C90" s="100" t="s">
        <v>37</v>
      </c>
      <c r="D90" s="100" t="s">
        <v>83</v>
      </c>
      <c r="E90" s="101" t="s">
        <v>84</v>
      </c>
      <c r="F90" s="102" t="s">
        <v>85</v>
      </c>
      <c r="G90" s="103" t="s">
        <v>86</v>
      </c>
      <c r="H90" s="104">
        <v>12.62</v>
      </c>
      <c r="I90" s="105"/>
      <c r="J90" s="105">
        <f>ROUND(I90*H90,2)</f>
        <v>0</v>
      </c>
      <c r="K90" s="102" t="s">
        <v>87</v>
      </c>
      <c r="L90" s="23"/>
      <c r="M90" s="106" t="s">
        <v>1</v>
      </c>
      <c r="N90" s="107" t="s">
        <v>25</v>
      </c>
      <c r="O90" s="108">
        <v>0.678</v>
      </c>
      <c r="P90" s="108">
        <f>O90*H90</f>
        <v>8.55636</v>
      </c>
      <c r="Q90" s="108">
        <v>0.17664</v>
      </c>
      <c r="R90" s="108">
        <f>Q90*H90</f>
        <v>2.2291967999999995</v>
      </c>
      <c r="S90" s="108">
        <v>0</v>
      </c>
      <c r="T90" s="109">
        <f>S90*H90</f>
        <v>0</v>
      </c>
      <c r="AR90" s="12" t="s">
        <v>88</v>
      </c>
      <c r="AT90" s="12" t="s">
        <v>83</v>
      </c>
      <c r="AU90" s="12" t="s">
        <v>39</v>
      </c>
      <c r="AY90" s="12" t="s">
        <v>80</v>
      </c>
      <c r="BE90" s="110">
        <f>IF(N90="základní",J90,0)</f>
        <v>0</v>
      </c>
      <c r="BF90" s="110">
        <f>IF(N90="snížená",J90,0)</f>
        <v>0</v>
      </c>
      <c r="BG90" s="110">
        <f>IF(N90="zákl. přenesená",J90,0)</f>
        <v>0</v>
      </c>
      <c r="BH90" s="110">
        <f>IF(N90="sníž. přenesená",J90,0)</f>
        <v>0</v>
      </c>
      <c r="BI90" s="110">
        <f>IF(N90="nulová",J90,0)</f>
        <v>0</v>
      </c>
      <c r="BJ90" s="12" t="s">
        <v>37</v>
      </c>
      <c r="BK90" s="110">
        <f>ROUND(I90*H90,2)</f>
        <v>0</v>
      </c>
      <c r="BL90" s="12" t="s">
        <v>88</v>
      </c>
      <c r="BM90" s="12" t="s">
        <v>89</v>
      </c>
    </row>
    <row r="91" spans="2:51" s="8" customFormat="1" ht="24">
      <c r="B91" s="115"/>
      <c r="C91" s="100">
        <v>2</v>
      </c>
      <c r="D91" s="100" t="s">
        <v>83</v>
      </c>
      <c r="E91" s="101"/>
      <c r="F91" s="102" t="s">
        <v>296</v>
      </c>
      <c r="G91" s="103" t="s">
        <v>86</v>
      </c>
      <c r="H91" s="104">
        <v>4.235</v>
      </c>
      <c r="I91" s="105"/>
      <c r="J91" s="105">
        <f>ROUND(I91*H91,2)</f>
        <v>0</v>
      </c>
      <c r="K91" s="102" t="s">
        <v>87</v>
      </c>
      <c r="L91" s="115"/>
      <c r="M91" s="117"/>
      <c r="N91" s="128"/>
      <c r="O91" s="128"/>
      <c r="P91" s="128"/>
      <c r="Q91" s="128"/>
      <c r="R91" s="128"/>
      <c r="S91" s="128"/>
      <c r="T91" s="118"/>
      <c r="AT91" s="116"/>
      <c r="AU91" s="116"/>
      <c r="AY91" s="116"/>
    </row>
    <row r="92" spans="2:51" s="8" customFormat="1" ht="24">
      <c r="B92" s="115"/>
      <c r="C92" s="100">
        <v>3</v>
      </c>
      <c r="D92" s="100" t="s">
        <v>83</v>
      </c>
      <c r="E92" s="101" t="s">
        <v>292</v>
      </c>
      <c r="F92" s="102" t="s">
        <v>293</v>
      </c>
      <c r="G92" s="103" t="s">
        <v>86</v>
      </c>
      <c r="H92" s="104">
        <v>25.08</v>
      </c>
      <c r="I92" s="105"/>
      <c r="J92" s="105">
        <f>ROUND(I92*H92,2)</f>
        <v>0</v>
      </c>
      <c r="K92" s="102" t="s">
        <v>87</v>
      </c>
      <c r="L92" s="115"/>
      <c r="M92" s="117"/>
      <c r="N92" s="128"/>
      <c r="O92" s="128"/>
      <c r="P92" s="128"/>
      <c r="Q92" s="128"/>
      <c r="R92" s="128"/>
      <c r="S92" s="128"/>
      <c r="T92" s="118"/>
      <c r="AT92" s="116"/>
      <c r="AU92" s="116"/>
      <c r="AY92" s="116"/>
    </row>
    <row r="93" spans="2:65" s="1" customFormat="1" ht="16.5" customHeight="1">
      <c r="B93" s="99"/>
      <c r="C93" s="100">
        <v>4</v>
      </c>
      <c r="D93" s="100" t="s">
        <v>83</v>
      </c>
      <c r="E93" s="101" t="s">
        <v>90</v>
      </c>
      <c r="F93" s="102" t="s">
        <v>294</v>
      </c>
      <c r="G93" s="103" t="s">
        <v>91</v>
      </c>
      <c r="H93" s="104">
        <v>3</v>
      </c>
      <c r="I93" s="105"/>
      <c r="J93" s="105">
        <f>ROUND(I93*H93,2)</f>
        <v>0</v>
      </c>
      <c r="K93" s="102" t="s">
        <v>87</v>
      </c>
      <c r="L93" s="23"/>
      <c r="M93" s="106" t="s">
        <v>1</v>
      </c>
      <c r="N93" s="107" t="s">
        <v>25</v>
      </c>
      <c r="O93" s="108">
        <v>0.242</v>
      </c>
      <c r="P93" s="108">
        <f>O93*H93</f>
        <v>0.726</v>
      </c>
      <c r="Q93" s="108">
        <v>0.00688</v>
      </c>
      <c r="R93" s="108">
        <f>Q93*H93</f>
        <v>0.02064</v>
      </c>
      <c r="S93" s="108">
        <v>0</v>
      </c>
      <c r="T93" s="109">
        <f>S93*H93</f>
        <v>0</v>
      </c>
      <c r="AR93" s="12" t="s">
        <v>88</v>
      </c>
      <c r="AT93" s="12" t="s">
        <v>83</v>
      </c>
      <c r="AU93" s="12" t="s">
        <v>39</v>
      </c>
      <c r="AY93" s="12" t="s">
        <v>80</v>
      </c>
      <c r="BE93" s="110">
        <f>IF(N93="základní",J93,0)</f>
        <v>0</v>
      </c>
      <c r="BF93" s="110">
        <f>IF(N93="snížená",J93,0)</f>
        <v>0</v>
      </c>
      <c r="BG93" s="110">
        <f>IF(N93="zákl. přenesená",J93,0)</f>
        <v>0</v>
      </c>
      <c r="BH93" s="110">
        <f>IF(N93="sníž. přenesená",J93,0)</f>
        <v>0</v>
      </c>
      <c r="BI93" s="110">
        <f>IF(N93="nulová",J93,0)</f>
        <v>0</v>
      </c>
      <c r="BJ93" s="12" t="s">
        <v>37</v>
      </c>
      <c r="BK93" s="110">
        <f>ROUND(I93*H93,2)</f>
        <v>0</v>
      </c>
      <c r="BL93" s="12" t="s">
        <v>88</v>
      </c>
      <c r="BM93" s="12" t="s">
        <v>92</v>
      </c>
    </row>
    <row r="94" spans="2:65" s="1" customFormat="1" ht="16.5" customHeight="1">
      <c r="B94" s="99"/>
      <c r="C94" s="119">
        <v>5</v>
      </c>
      <c r="D94" s="119" t="s">
        <v>93</v>
      </c>
      <c r="E94" s="120" t="s">
        <v>94</v>
      </c>
      <c r="F94" s="121" t="s">
        <v>295</v>
      </c>
      <c r="G94" s="122" t="s">
        <v>91</v>
      </c>
      <c r="H94" s="123">
        <v>3</v>
      </c>
      <c r="I94" s="124"/>
      <c r="J94" s="124">
        <f>ROUND(I94*H94,2)</f>
        <v>0</v>
      </c>
      <c r="K94" s="121" t="s">
        <v>87</v>
      </c>
      <c r="L94" s="125"/>
      <c r="M94" s="126" t="s">
        <v>1</v>
      </c>
      <c r="N94" s="127" t="s">
        <v>25</v>
      </c>
      <c r="O94" s="108">
        <v>0</v>
      </c>
      <c r="P94" s="108">
        <f>O94*H94</f>
        <v>0</v>
      </c>
      <c r="Q94" s="108">
        <v>0.163</v>
      </c>
      <c r="R94" s="108">
        <f>Q94*H94</f>
        <v>0.489</v>
      </c>
      <c r="S94" s="108">
        <v>0</v>
      </c>
      <c r="T94" s="109">
        <f>S94*H94</f>
        <v>0</v>
      </c>
      <c r="V94" s="110"/>
      <c r="AR94" s="12" t="s">
        <v>95</v>
      </c>
      <c r="AT94" s="12" t="s">
        <v>93</v>
      </c>
      <c r="AU94" s="12" t="s">
        <v>39</v>
      </c>
      <c r="AY94" s="12" t="s">
        <v>80</v>
      </c>
      <c r="BE94" s="110">
        <f>IF(N94="základní",J94,0)</f>
        <v>0</v>
      </c>
      <c r="BF94" s="110">
        <f>IF(N94="snížená",J94,0)</f>
        <v>0</v>
      </c>
      <c r="BG94" s="110">
        <f>IF(N94="zákl. přenesená",J94,0)</f>
        <v>0</v>
      </c>
      <c r="BH94" s="110">
        <f>IF(N94="sníž. přenesená",J94,0)</f>
        <v>0</v>
      </c>
      <c r="BI94" s="110">
        <f>IF(N94="nulová",J94,0)</f>
        <v>0</v>
      </c>
      <c r="BJ94" s="12" t="s">
        <v>37</v>
      </c>
      <c r="BK94" s="110">
        <f>ROUND(I94*H94,2)</f>
        <v>0</v>
      </c>
      <c r="BL94" s="12" t="s">
        <v>88</v>
      </c>
      <c r="BM94" s="12" t="s">
        <v>96</v>
      </c>
    </row>
    <row r="95" spans="2:63" s="6" customFormat="1" ht="29.85" customHeight="1">
      <c r="B95" s="87"/>
      <c r="D95" s="88" t="s">
        <v>35</v>
      </c>
      <c r="E95" s="97" t="s">
        <v>97</v>
      </c>
      <c r="F95" s="97" t="s">
        <v>98</v>
      </c>
      <c r="J95" s="98">
        <f>J96+J97+J98+J99+J100+J101+J102</f>
        <v>0</v>
      </c>
      <c r="L95" s="87"/>
      <c r="M95" s="91"/>
      <c r="N95" s="92"/>
      <c r="O95" s="92"/>
      <c r="P95" s="93">
        <f>SUM(P96:P102)</f>
        <v>187.69595</v>
      </c>
      <c r="Q95" s="92"/>
      <c r="R95" s="93">
        <f>SUM(R96:R102)</f>
        <v>3.3316761</v>
      </c>
      <c r="S95" s="92"/>
      <c r="T95" s="94">
        <f>SUM(T96:T102)</f>
        <v>0</v>
      </c>
      <c r="AR95" s="88" t="s">
        <v>37</v>
      </c>
      <c r="AT95" s="95" t="s">
        <v>35</v>
      </c>
      <c r="AU95" s="95" t="s">
        <v>37</v>
      </c>
      <c r="AY95" s="88" t="s">
        <v>80</v>
      </c>
      <c r="BK95" s="96">
        <f>SUM(BK96:BK102)</f>
        <v>0</v>
      </c>
    </row>
    <row r="96" spans="2:65" s="1" customFormat="1" ht="25.5" customHeight="1">
      <c r="B96" s="99"/>
      <c r="C96" s="100">
        <v>6</v>
      </c>
      <c r="D96" s="100" t="s">
        <v>83</v>
      </c>
      <c r="E96" s="101" t="s">
        <v>99</v>
      </c>
      <c r="F96" s="102" t="s">
        <v>100</v>
      </c>
      <c r="G96" s="103" t="s">
        <v>86</v>
      </c>
      <c r="H96" s="104">
        <v>41.935</v>
      </c>
      <c r="I96" s="105"/>
      <c r="J96" s="105">
        <f>ROUND(I96*H96,2)</f>
        <v>0</v>
      </c>
      <c r="K96" s="102" t="s">
        <v>87</v>
      </c>
      <c r="L96" s="23"/>
      <c r="M96" s="106" t="s">
        <v>1</v>
      </c>
      <c r="N96" s="107" t="s">
        <v>25</v>
      </c>
      <c r="O96" s="108">
        <v>0.36</v>
      </c>
      <c r="P96" s="108">
        <f>O96*H96</f>
        <v>15.0966</v>
      </c>
      <c r="Q96" s="108">
        <v>0.00438</v>
      </c>
      <c r="R96" s="108">
        <f>Q96*H96</f>
        <v>0.1836753</v>
      </c>
      <c r="S96" s="108">
        <v>0</v>
      </c>
      <c r="T96" s="109">
        <f>S96*H96</f>
        <v>0</v>
      </c>
      <c r="AR96" s="12" t="s">
        <v>88</v>
      </c>
      <c r="AT96" s="12" t="s">
        <v>83</v>
      </c>
      <c r="AU96" s="12" t="s">
        <v>39</v>
      </c>
      <c r="AY96" s="12" t="s">
        <v>80</v>
      </c>
      <c r="BE96" s="110">
        <f>IF(N96="základní",J96,0)</f>
        <v>0</v>
      </c>
      <c r="BF96" s="110">
        <f>IF(N96="snížená",J96,0)</f>
        <v>0</v>
      </c>
      <c r="BG96" s="110">
        <f>IF(N96="zákl. přenesená",J96,0)</f>
        <v>0</v>
      </c>
      <c r="BH96" s="110">
        <f>IF(N96="sníž. přenesená",J96,0)</f>
        <v>0</v>
      </c>
      <c r="BI96" s="110">
        <f>IF(N96="nulová",J96,0)</f>
        <v>0</v>
      </c>
      <c r="BJ96" s="12" t="s">
        <v>37</v>
      </c>
      <c r="BK96" s="110">
        <f>ROUND(I96*H96,2)</f>
        <v>0</v>
      </c>
      <c r="BL96" s="12" t="s">
        <v>88</v>
      </c>
      <c r="BM96" s="12" t="s">
        <v>101</v>
      </c>
    </row>
    <row r="97" spans="2:65" s="1" customFormat="1" ht="38.25" customHeight="1">
      <c r="B97" s="99"/>
      <c r="C97" s="100">
        <v>7</v>
      </c>
      <c r="D97" s="100" t="s">
        <v>83</v>
      </c>
      <c r="E97" s="101" t="s">
        <v>102</v>
      </c>
      <c r="F97" s="102" t="s">
        <v>103</v>
      </c>
      <c r="G97" s="103" t="s">
        <v>86</v>
      </c>
      <c r="H97" s="104">
        <v>86.4</v>
      </c>
      <c r="I97" s="105"/>
      <c r="J97" s="105">
        <f>ROUND(I97*H97,2)</f>
        <v>0</v>
      </c>
      <c r="K97" s="102" t="s">
        <v>87</v>
      </c>
      <c r="L97" s="23"/>
      <c r="M97" s="106" t="s">
        <v>1</v>
      </c>
      <c r="N97" s="107" t="s">
        <v>25</v>
      </c>
      <c r="O97" s="108">
        <v>0.47</v>
      </c>
      <c r="P97" s="108">
        <f>O97*H97</f>
        <v>40.608</v>
      </c>
      <c r="Q97" s="108">
        <v>0.01838</v>
      </c>
      <c r="R97" s="108">
        <f>Q97*H97</f>
        <v>1.588032</v>
      </c>
      <c r="S97" s="108">
        <v>0</v>
      </c>
      <c r="T97" s="109">
        <f>S97*H97</f>
        <v>0</v>
      </c>
      <c r="AR97" s="12" t="s">
        <v>88</v>
      </c>
      <c r="AT97" s="12" t="s">
        <v>83</v>
      </c>
      <c r="AU97" s="12" t="s">
        <v>39</v>
      </c>
      <c r="AY97" s="12" t="s">
        <v>80</v>
      </c>
      <c r="BE97" s="110">
        <f>IF(N97="základní",J97,0)</f>
        <v>0</v>
      </c>
      <c r="BF97" s="110">
        <f>IF(N97="snížená",J97,0)</f>
        <v>0</v>
      </c>
      <c r="BG97" s="110">
        <f>IF(N97="zákl. přenesená",J97,0)</f>
        <v>0</v>
      </c>
      <c r="BH97" s="110">
        <f>IF(N97="sníž. přenesená",J97,0)</f>
        <v>0</v>
      </c>
      <c r="BI97" s="110">
        <f>IF(N97="nulová",J97,0)</f>
        <v>0</v>
      </c>
      <c r="BJ97" s="12" t="s">
        <v>37</v>
      </c>
      <c r="BK97" s="110">
        <f>ROUND(I97*H97,2)</f>
        <v>0</v>
      </c>
      <c r="BL97" s="12" t="s">
        <v>88</v>
      </c>
      <c r="BM97" s="12" t="s">
        <v>104</v>
      </c>
    </row>
    <row r="98" spans="2:65" s="1" customFormat="1" ht="16.5" customHeight="1">
      <c r="B98" s="99"/>
      <c r="C98" s="100">
        <v>8</v>
      </c>
      <c r="D98" s="100" t="s">
        <v>83</v>
      </c>
      <c r="E98" s="101" t="s">
        <v>105</v>
      </c>
      <c r="F98" s="102" t="s">
        <v>106</v>
      </c>
      <c r="G98" s="103" t="s">
        <v>107</v>
      </c>
      <c r="H98" s="104">
        <v>271.73</v>
      </c>
      <c r="I98" s="105"/>
      <c r="J98" s="105">
        <f>ROUND(I98*H98,2)</f>
        <v>0</v>
      </c>
      <c r="K98" s="102" t="s">
        <v>87</v>
      </c>
      <c r="L98" s="23"/>
      <c r="M98" s="106" t="s">
        <v>1</v>
      </c>
      <c r="N98" s="107" t="s">
        <v>25</v>
      </c>
      <c r="O98" s="108">
        <v>0.37</v>
      </c>
      <c r="P98" s="108">
        <f>O98*H98</f>
        <v>100.54010000000001</v>
      </c>
      <c r="Q98" s="108">
        <v>0.0015</v>
      </c>
      <c r="R98" s="108">
        <f>Q98*H98</f>
        <v>0.40759500000000004</v>
      </c>
      <c r="S98" s="108">
        <v>0</v>
      </c>
      <c r="T98" s="109">
        <f>S98*H98</f>
        <v>0</v>
      </c>
      <c r="AR98" s="12" t="s">
        <v>88</v>
      </c>
      <c r="AT98" s="12" t="s">
        <v>83</v>
      </c>
      <c r="AU98" s="12" t="s">
        <v>39</v>
      </c>
      <c r="AY98" s="12" t="s">
        <v>80</v>
      </c>
      <c r="BE98" s="110">
        <f>IF(N98="základní",J98,0)</f>
        <v>0</v>
      </c>
      <c r="BF98" s="110">
        <f>IF(N98="snížená",J98,0)</f>
        <v>0</v>
      </c>
      <c r="BG98" s="110">
        <f>IF(N98="zákl. přenesená",J98,0)</f>
        <v>0</v>
      </c>
      <c r="BH98" s="110">
        <f>IF(N98="sníž. přenesená",J98,0)</f>
        <v>0</v>
      </c>
      <c r="BI98" s="110">
        <f>IF(N98="nulová",J98,0)</f>
        <v>0</v>
      </c>
      <c r="BJ98" s="12" t="s">
        <v>37</v>
      </c>
      <c r="BK98" s="110">
        <f>ROUND(I98*H98,2)</f>
        <v>0</v>
      </c>
      <c r="BL98" s="12" t="s">
        <v>88</v>
      </c>
      <c r="BM98" s="12" t="s">
        <v>108</v>
      </c>
    </row>
    <row r="99" spans="2:65" s="1" customFormat="1" ht="25.5" customHeight="1">
      <c r="B99" s="99"/>
      <c r="C99" s="100">
        <v>9</v>
      </c>
      <c r="D99" s="100" t="s">
        <v>83</v>
      </c>
      <c r="E99" s="101" t="s">
        <v>109</v>
      </c>
      <c r="F99" s="102" t="s">
        <v>110</v>
      </c>
      <c r="G99" s="103" t="s">
        <v>86</v>
      </c>
      <c r="H99" s="104">
        <v>41.935</v>
      </c>
      <c r="I99" s="105"/>
      <c r="J99" s="105">
        <f>ROUND(I99*H99,2)</f>
        <v>0</v>
      </c>
      <c r="K99" s="102" t="s">
        <v>87</v>
      </c>
      <c r="L99" s="23"/>
      <c r="M99" s="106" t="s">
        <v>1</v>
      </c>
      <c r="N99" s="107" t="s">
        <v>25</v>
      </c>
      <c r="O99" s="108">
        <v>0.33</v>
      </c>
      <c r="P99" s="108">
        <f>O99*H99</f>
        <v>13.838550000000001</v>
      </c>
      <c r="Q99" s="108">
        <v>0.00438</v>
      </c>
      <c r="R99" s="108">
        <f>Q99*H99</f>
        <v>0.1836753</v>
      </c>
      <c r="S99" s="108">
        <v>0</v>
      </c>
      <c r="T99" s="109">
        <f>S99*H99</f>
        <v>0</v>
      </c>
      <c r="AR99" s="12" t="s">
        <v>88</v>
      </c>
      <c r="AT99" s="12" t="s">
        <v>83</v>
      </c>
      <c r="AU99" s="12" t="s">
        <v>39</v>
      </c>
      <c r="AY99" s="12" t="s">
        <v>80</v>
      </c>
      <c r="BE99" s="110">
        <f>IF(N99="základní",J99,0)</f>
        <v>0</v>
      </c>
      <c r="BF99" s="110">
        <f>IF(N99="snížená",J99,0)</f>
        <v>0</v>
      </c>
      <c r="BG99" s="110">
        <f>IF(N99="zákl. přenesená",J99,0)</f>
        <v>0</v>
      </c>
      <c r="BH99" s="110">
        <f>IF(N99="sníž. přenesená",J99,0)</f>
        <v>0</v>
      </c>
      <c r="BI99" s="110">
        <f>IF(N99="nulová",J99,0)</f>
        <v>0</v>
      </c>
      <c r="BJ99" s="12" t="s">
        <v>37</v>
      </c>
      <c r="BK99" s="110">
        <f>ROUND(I99*H99,2)</f>
        <v>0</v>
      </c>
      <c r="BL99" s="12" t="s">
        <v>88</v>
      </c>
      <c r="BM99" s="12" t="s">
        <v>111</v>
      </c>
    </row>
    <row r="100" spans="2:65" s="1" customFormat="1" ht="38.25" customHeight="1">
      <c r="B100" s="99"/>
      <c r="C100" s="100">
        <v>10</v>
      </c>
      <c r="D100" s="100" t="s">
        <v>83</v>
      </c>
      <c r="E100" s="101" t="s">
        <v>112</v>
      </c>
      <c r="F100" s="102" t="s">
        <v>113</v>
      </c>
      <c r="G100" s="103" t="s">
        <v>107</v>
      </c>
      <c r="H100" s="104">
        <v>0</v>
      </c>
      <c r="I100" s="105"/>
      <c r="J100" s="105">
        <f>ROUND(I100*H100,2)</f>
        <v>0</v>
      </c>
      <c r="K100" s="102" t="s">
        <v>87</v>
      </c>
      <c r="L100" s="23"/>
      <c r="M100" s="106" t="s">
        <v>1</v>
      </c>
      <c r="N100" s="107" t="s">
        <v>25</v>
      </c>
      <c r="O100" s="108">
        <v>0.096</v>
      </c>
      <c r="P100" s="108">
        <f>O100*H100</f>
        <v>0</v>
      </c>
      <c r="Q100" s="108">
        <v>0</v>
      </c>
      <c r="R100" s="108">
        <f>Q100*H100</f>
        <v>0</v>
      </c>
      <c r="S100" s="108">
        <v>0</v>
      </c>
      <c r="T100" s="109">
        <f>S100*H100</f>
        <v>0</v>
      </c>
      <c r="AR100" s="12" t="s">
        <v>88</v>
      </c>
      <c r="AT100" s="12" t="s">
        <v>83</v>
      </c>
      <c r="AU100" s="12" t="s">
        <v>39</v>
      </c>
      <c r="AY100" s="12" t="s">
        <v>80</v>
      </c>
      <c r="BE100" s="110">
        <f>IF(N100="základní",J100,0)</f>
        <v>0</v>
      </c>
      <c r="BF100" s="110">
        <f>IF(N100="snížená",J100,0)</f>
        <v>0</v>
      </c>
      <c r="BG100" s="110">
        <f>IF(N100="zákl. přenesená",J100,0)</f>
        <v>0</v>
      </c>
      <c r="BH100" s="110">
        <f>IF(N100="sníž. přenesená",J100,0)</f>
        <v>0</v>
      </c>
      <c r="BI100" s="110">
        <f>IF(N100="nulová",J100,0)</f>
        <v>0</v>
      </c>
      <c r="BJ100" s="12" t="s">
        <v>37</v>
      </c>
      <c r="BK100" s="110">
        <f>ROUND(I100*H100,2)</f>
        <v>0</v>
      </c>
      <c r="BL100" s="12" t="s">
        <v>88</v>
      </c>
      <c r="BM100" s="12" t="s">
        <v>114</v>
      </c>
    </row>
    <row r="101" spans="2:65" s="1" customFormat="1" ht="16.5" customHeight="1">
      <c r="B101" s="99"/>
      <c r="C101" s="119">
        <v>11</v>
      </c>
      <c r="D101" s="119" t="s">
        <v>93</v>
      </c>
      <c r="E101" s="120" t="s">
        <v>116</v>
      </c>
      <c r="F101" s="121" t="s">
        <v>117</v>
      </c>
      <c r="G101" s="122" t="s">
        <v>107</v>
      </c>
      <c r="H101" s="123">
        <v>0</v>
      </c>
      <c r="I101" s="124"/>
      <c r="J101" s="124">
        <f>ROUND(I101*H101,2)</f>
        <v>0</v>
      </c>
      <c r="K101" s="121" t="s">
        <v>87</v>
      </c>
      <c r="L101" s="125"/>
      <c r="M101" s="126" t="s">
        <v>1</v>
      </c>
      <c r="N101" s="127" t="s">
        <v>25</v>
      </c>
      <c r="O101" s="108">
        <v>0</v>
      </c>
      <c r="P101" s="108">
        <f>O101*H101</f>
        <v>0</v>
      </c>
      <c r="Q101" s="108">
        <v>4E-05</v>
      </c>
      <c r="R101" s="108">
        <f>Q101*H101</f>
        <v>0</v>
      </c>
      <c r="S101" s="108">
        <v>0</v>
      </c>
      <c r="T101" s="109">
        <f>S101*H101</f>
        <v>0</v>
      </c>
      <c r="AR101" s="12" t="s">
        <v>95</v>
      </c>
      <c r="AT101" s="12" t="s">
        <v>93</v>
      </c>
      <c r="AU101" s="12" t="s">
        <v>39</v>
      </c>
      <c r="AY101" s="12" t="s">
        <v>80</v>
      </c>
      <c r="BE101" s="110">
        <f>IF(N101="základní",J101,0)</f>
        <v>0</v>
      </c>
      <c r="BF101" s="110">
        <f>IF(N101="snížená",J101,0)</f>
        <v>0</v>
      </c>
      <c r="BG101" s="110">
        <f>IF(N101="zákl. přenesená",J101,0)</f>
        <v>0</v>
      </c>
      <c r="BH101" s="110">
        <f>IF(N101="sníž. přenesená",J101,0)</f>
        <v>0</v>
      </c>
      <c r="BI101" s="110">
        <f>IF(N101="nulová",J101,0)</f>
        <v>0</v>
      </c>
      <c r="BJ101" s="12" t="s">
        <v>37</v>
      </c>
      <c r="BK101" s="110">
        <f>ROUND(I101*H101,2)</f>
        <v>0</v>
      </c>
      <c r="BL101" s="12" t="s">
        <v>88</v>
      </c>
      <c r="BM101" s="12" t="s">
        <v>118</v>
      </c>
    </row>
    <row r="102" spans="2:65" s="1" customFormat="1" ht="25.5" customHeight="1">
      <c r="B102" s="99"/>
      <c r="C102" s="100">
        <v>12</v>
      </c>
      <c r="D102" s="100" t="s">
        <v>83</v>
      </c>
      <c r="E102" s="101" t="s">
        <v>119</v>
      </c>
      <c r="F102" s="102" t="s">
        <v>120</v>
      </c>
      <c r="G102" s="103" t="s">
        <v>86</v>
      </c>
      <c r="H102" s="104">
        <v>41.935</v>
      </c>
      <c r="I102" s="105"/>
      <c r="J102" s="105">
        <f>ROUND(I102*H102,2)</f>
        <v>0</v>
      </c>
      <c r="K102" s="102" t="s">
        <v>87</v>
      </c>
      <c r="L102" s="23"/>
      <c r="M102" s="106" t="s">
        <v>1</v>
      </c>
      <c r="N102" s="107" t="s">
        <v>25</v>
      </c>
      <c r="O102" s="108">
        <v>0.42</v>
      </c>
      <c r="P102" s="108">
        <f>O102*H102</f>
        <v>17.6127</v>
      </c>
      <c r="Q102" s="108">
        <v>0.0231</v>
      </c>
      <c r="R102" s="108">
        <f>Q102*H102</f>
        <v>0.9686985</v>
      </c>
      <c r="S102" s="108">
        <v>0</v>
      </c>
      <c r="T102" s="109">
        <f>S102*H102</f>
        <v>0</v>
      </c>
      <c r="V102" s="110"/>
      <c r="AR102" s="12" t="s">
        <v>88</v>
      </c>
      <c r="AT102" s="12" t="s">
        <v>83</v>
      </c>
      <c r="AU102" s="12" t="s">
        <v>39</v>
      </c>
      <c r="AY102" s="12" t="s">
        <v>80</v>
      </c>
      <c r="BE102" s="110">
        <f>IF(N102="základní",J102,0)</f>
        <v>0</v>
      </c>
      <c r="BF102" s="110">
        <f>IF(N102="snížená",J102,0)</f>
        <v>0</v>
      </c>
      <c r="BG102" s="110">
        <f>IF(N102="zákl. přenesená",J102,0)</f>
        <v>0</v>
      </c>
      <c r="BH102" s="110">
        <f>IF(N102="sníž. přenesená",J102,0)</f>
        <v>0</v>
      </c>
      <c r="BI102" s="110">
        <f>IF(N102="nulová",J102,0)</f>
        <v>0</v>
      </c>
      <c r="BJ102" s="12" t="s">
        <v>37</v>
      </c>
      <c r="BK102" s="110">
        <f>ROUND(I102*H102,2)</f>
        <v>0</v>
      </c>
      <c r="BL102" s="12" t="s">
        <v>88</v>
      </c>
      <c r="BM102" s="12" t="s">
        <v>121</v>
      </c>
    </row>
    <row r="103" spans="2:63" s="6" customFormat="1" ht="29.85" customHeight="1">
      <c r="B103" s="87"/>
      <c r="D103" s="88" t="s">
        <v>35</v>
      </c>
      <c r="E103" s="97" t="s">
        <v>115</v>
      </c>
      <c r="F103" s="97" t="s">
        <v>122</v>
      </c>
      <c r="J103" s="98">
        <f>J104+J105+J106+J107+J108+J109+J110+J111+J112+J113+J114+J115+J116+J117+J118+J119</f>
        <v>0</v>
      </c>
      <c r="L103" s="87"/>
      <c r="M103" s="91"/>
      <c r="N103" s="92"/>
      <c r="O103" s="92"/>
      <c r="P103" s="93">
        <f>SUM(P104:P119)</f>
        <v>231.23156300000002</v>
      </c>
      <c r="Q103" s="92"/>
      <c r="R103" s="93">
        <f>SUM(R104:R119)</f>
        <v>0.017</v>
      </c>
      <c r="S103" s="92"/>
      <c r="T103" s="94">
        <f>SUM(T104:T119)</f>
        <v>4.535274</v>
      </c>
      <c r="AR103" s="88" t="s">
        <v>37</v>
      </c>
      <c r="AT103" s="95" t="s">
        <v>35</v>
      </c>
      <c r="AU103" s="95" t="s">
        <v>37</v>
      </c>
      <c r="AY103" s="88" t="s">
        <v>80</v>
      </c>
      <c r="BK103" s="96">
        <f>SUM(BK104:BK119)</f>
        <v>0</v>
      </c>
    </row>
    <row r="104" spans="2:65" s="1" customFormat="1" ht="38.25" customHeight="1">
      <c r="B104" s="99"/>
      <c r="C104" s="100">
        <v>13</v>
      </c>
      <c r="D104" s="100" t="s">
        <v>83</v>
      </c>
      <c r="E104" s="101" t="s">
        <v>123</v>
      </c>
      <c r="F104" s="102" t="s">
        <v>124</v>
      </c>
      <c r="G104" s="103" t="s">
        <v>86</v>
      </c>
      <c r="H104" s="104">
        <v>642.254</v>
      </c>
      <c r="I104" s="105"/>
      <c r="J104" s="105">
        <f>ROUND(I104*H104,2)</f>
        <v>0</v>
      </c>
      <c r="K104" s="102" t="s">
        <v>87</v>
      </c>
      <c r="L104" s="23"/>
      <c r="M104" s="106" t="s">
        <v>1</v>
      </c>
      <c r="N104" s="107" t="s">
        <v>25</v>
      </c>
      <c r="O104" s="108">
        <v>0.12</v>
      </c>
      <c r="P104" s="108">
        <f>O104*H104</f>
        <v>77.07048</v>
      </c>
      <c r="Q104" s="108">
        <v>0</v>
      </c>
      <c r="R104" s="108">
        <f>Q104*H104</f>
        <v>0</v>
      </c>
      <c r="S104" s="108">
        <v>0</v>
      </c>
      <c r="T104" s="109">
        <f>S104*H104</f>
        <v>0</v>
      </c>
      <c r="AR104" s="12" t="s">
        <v>88</v>
      </c>
      <c r="AT104" s="12" t="s">
        <v>83</v>
      </c>
      <c r="AU104" s="12" t="s">
        <v>39</v>
      </c>
      <c r="AY104" s="12" t="s">
        <v>80</v>
      </c>
      <c r="BE104" s="110">
        <f>IF(N104="základní",J104,0)</f>
        <v>0</v>
      </c>
      <c r="BF104" s="110">
        <f>IF(N104="snížená",J104,0)</f>
        <v>0</v>
      </c>
      <c r="BG104" s="110">
        <f>IF(N104="zákl. přenesená",J104,0)</f>
        <v>0</v>
      </c>
      <c r="BH104" s="110">
        <f>IF(N104="sníž. přenesená",J104,0)</f>
        <v>0</v>
      </c>
      <c r="BI104" s="110">
        <f>IF(N104="nulová",J104,0)</f>
        <v>0</v>
      </c>
      <c r="BJ104" s="12" t="s">
        <v>37</v>
      </c>
      <c r="BK104" s="110">
        <f>ROUND(I104*H104,2)</f>
        <v>0</v>
      </c>
      <c r="BL104" s="12" t="s">
        <v>88</v>
      </c>
      <c r="BM104" s="12" t="s">
        <v>125</v>
      </c>
    </row>
    <row r="105" spans="2:65" s="1" customFormat="1" ht="38.25" customHeight="1">
      <c r="B105" s="99"/>
      <c r="C105" s="100">
        <v>14</v>
      </c>
      <c r="D105" s="100" t="s">
        <v>83</v>
      </c>
      <c r="E105" s="101" t="s">
        <v>126</v>
      </c>
      <c r="F105" s="102" t="s">
        <v>127</v>
      </c>
      <c r="G105" s="103" t="s">
        <v>86</v>
      </c>
      <c r="H105" s="104">
        <v>19267.62</v>
      </c>
      <c r="I105" s="105"/>
      <c r="J105" s="105">
        <f>ROUND(I105*H105,2)</f>
        <v>0</v>
      </c>
      <c r="K105" s="102" t="s">
        <v>87</v>
      </c>
      <c r="L105" s="23"/>
      <c r="M105" s="106" t="s">
        <v>1</v>
      </c>
      <c r="N105" s="107" t="s">
        <v>25</v>
      </c>
      <c r="O105" s="108">
        <v>0</v>
      </c>
      <c r="P105" s="108">
        <f>O105*H105</f>
        <v>0</v>
      </c>
      <c r="Q105" s="108">
        <v>0</v>
      </c>
      <c r="R105" s="108">
        <f>Q105*H105</f>
        <v>0</v>
      </c>
      <c r="S105" s="108">
        <v>0</v>
      </c>
      <c r="T105" s="109">
        <f>S105*H105</f>
        <v>0</v>
      </c>
      <c r="AR105" s="12" t="s">
        <v>88</v>
      </c>
      <c r="AT105" s="12" t="s">
        <v>83</v>
      </c>
      <c r="AU105" s="12" t="s">
        <v>39</v>
      </c>
      <c r="AY105" s="12" t="s">
        <v>80</v>
      </c>
      <c r="BE105" s="110">
        <f>IF(N105="základní",J105,0)</f>
        <v>0</v>
      </c>
      <c r="BF105" s="110">
        <f>IF(N105="snížená",J105,0)</f>
        <v>0</v>
      </c>
      <c r="BG105" s="110">
        <f>IF(N105="zákl. přenesená",J105,0)</f>
        <v>0</v>
      </c>
      <c r="BH105" s="110">
        <f>IF(N105="sníž. přenesená",J105,0)</f>
        <v>0</v>
      </c>
      <c r="BI105" s="110">
        <f>IF(N105="nulová",J105,0)</f>
        <v>0</v>
      </c>
      <c r="BJ105" s="12" t="s">
        <v>37</v>
      </c>
      <c r="BK105" s="110">
        <f>ROUND(I105*H105,2)</f>
        <v>0</v>
      </c>
      <c r="BL105" s="12" t="s">
        <v>88</v>
      </c>
      <c r="BM105" s="12" t="s">
        <v>128</v>
      </c>
    </row>
    <row r="106" spans="2:65" s="1" customFormat="1" ht="38.25" customHeight="1">
      <c r="B106" s="99"/>
      <c r="C106" s="100">
        <v>15</v>
      </c>
      <c r="D106" s="100" t="s">
        <v>83</v>
      </c>
      <c r="E106" s="101" t="s">
        <v>129</v>
      </c>
      <c r="F106" s="102" t="s">
        <v>130</v>
      </c>
      <c r="G106" s="103" t="s">
        <v>86</v>
      </c>
      <c r="H106" s="104">
        <v>642.254</v>
      </c>
      <c r="I106" s="105"/>
      <c r="J106" s="105">
        <f>ROUND(I106*H106,2)</f>
        <v>0</v>
      </c>
      <c r="K106" s="102" t="s">
        <v>87</v>
      </c>
      <c r="L106" s="23"/>
      <c r="M106" s="106" t="s">
        <v>1</v>
      </c>
      <c r="N106" s="107" t="s">
        <v>25</v>
      </c>
      <c r="O106" s="108">
        <v>0.082</v>
      </c>
      <c r="P106" s="108">
        <f>O106*H106</f>
        <v>52.66482800000001</v>
      </c>
      <c r="Q106" s="108">
        <v>0</v>
      </c>
      <c r="R106" s="108">
        <f>Q106*H106</f>
        <v>0</v>
      </c>
      <c r="S106" s="108">
        <v>0</v>
      </c>
      <c r="T106" s="109">
        <f>S106*H106</f>
        <v>0</v>
      </c>
      <c r="AR106" s="12" t="s">
        <v>88</v>
      </c>
      <c r="AT106" s="12" t="s">
        <v>83</v>
      </c>
      <c r="AU106" s="12" t="s">
        <v>39</v>
      </c>
      <c r="AY106" s="12" t="s">
        <v>80</v>
      </c>
      <c r="BE106" s="110">
        <f>IF(N106="základní",J106,0)</f>
        <v>0</v>
      </c>
      <c r="BF106" s="110">
        <f>IF(N106="snížená",J106,0)</f>
        <v>0</v>
      </c>
      <c r="BG106" s="110">
        <f>IF(N106="zákl. přenesená",J106,0)</f>
        <v>0</v>
      </c>
      <c r="BH106" s="110">
        <f>IF(N106="sníž. přenesená",J106,0)</f>
        <v>0</v>
      </c>
      <c r="BI106" s="110">
        <f>IF(N106="nulová",J106,0)</f>
        <v>0</v>
      </c>
      <c r="BJ106" s="12" t="s">
        <v>37</v>
      </c>
      <c r="BK106" s="110">
        <f>ROUND(I106*H106,2)</f>
        <v>0</v>
      </c>
      <c r="BL106" s="12" t="s">
        <v>88</v>
      </c>
      <c r="BM106" s="12" t="s">
        <v>131</v>
      </c>
    </row>
    <row r="107" spans="2:65" s="1" customFormat="1" ht="25.5" customHeight="1">
      <c r="B107" s="99"/>
      <c r="C107" s="100">
        <v>16</v>
      </c>
      <c r="D107" s="100" t="s">
        <v>83</v>
      </c>
      <c r="E107" s="101" t="s">
        <v>132</v>
      </c>
      <c r="F107" s="102" t="s">
        <v>133</v>
      </c>
      <c r="G107" s="103" t="s">
        <v>107</v>
      </c>
      <c r="H107" s="104">
        <v>9.5</v>
      </c>
      <c r="I107" s="105"/>
      <c r="J107" s="105">
        <f>ROUND(I107*H107,2)</f>
        <v>0</v>
      </c>
      <c r="K107" s="102" t="s">
        <v>87</v>
      </c>
      <c r="L107" s="23"/>
      <c r="M107" s="106" t="s">
        <v>1</v>
      </c>
      <c r="N107" s="107" t="s">
        <v>25</v>
      </c>
      <c r="O107" s="108">
        <v>0.449</v>
      </c>
      <c r="P107" s="108">
        <f>O107*H107</f>
        <v>4.2655</v>
      </c>
      <c r="Q107" s="108">
        <v>0</v>
      </c>
      <c r="R107" s="108">
        <f>Q107*H107</f>
        <v>0</v>
      </c>
      <c r="S107" s="108">
        <v>0</v>
      </c>
      <c r="T107" s="109">
        <f>S107*H107</f>
        <v>0</v>
      </c>
      <c r="AR107" s="12" t="s">
        <v>88</v>
      </c>
      <c r="AT107" s="12" t="s">
        <v>83</v>
      </c>
      <c r="AU107" s="12" t="s">
        <v>39</v>
      </c>
      <c r="AY107" s="12" t="s">
        <v>80</v>
      </c>
      <c r="BE107" s="110">
        <f>IF(N107="základní",J107,0)</f>
        <v>0</v>
      </c>
      <c r="BF107" s="110">
        <f>IF(N107="snížená",J107,0)</f>
        <v>0</v>
      </c>
      <c r="BG107" s="110">
        <f>IF(N107="zákl. přenesená",J107,0)</f>
        <v>0</v>
      </c>
      <c r="BH107" s="110">
        <f>IF(N107="sníž. přenesená",J107,0)</f>
        <v>0</v>
      </c>
      <c r="BI107" s="110">
        <f>IF(N107="nulová",J107,0)</f>
        <v>0</v>
      </c>
      <c r="BJ107" s="12" t="s">
        <v>37</v>
      </c>
      <c r="BK107" s="110">
        <f>ROUND(I107*H107,2)</f>
        <v>0</v>
      </c>
      <c r="BL107" s="12" t="s">
        <v>88</v>
      </c>
      <c r="BM107" s="12" t="s">
        <v>134</v>
      </c>
    </row>
    <row r="108" spans="2:65" s="1" customFormat="1" ht="25.5" customHeight="1">
      <c r="B108" s="99"/>
      <c r="C108" s="100">
        <v>17</v>
      </c>
      <c r="D108" s="100" t="s">
        <v>83</v>
      </c>
      <c r="E108" s="101" t="s">
        <v>135</v>
      </c>
      <c r="F108" s="102" t="s">
        <v>136</v>
      </c>
      <c r="G108" s="103" t="s">
        <v>107</v>
      </c>
      <c r="H108" s="104">
        <v>285</v>
      </c>
      <c r="I108" s="105"/>
      <c r="J108" s="105">
        <f>ROUND(I108*H108,2)</f>
        <v>0</v>
      </c>
      <c r="K108" s="102" t="s">
        <v>87</v>
      </c>
      <c r="L108" s="23"/>
      <c r="M108" s="106" t="s">
        <v>1</v>
      </c>
      <c r="N108" s="107" t="s">
        <v>25</v>
      </c>
      <c r="O108" s="108">
        <v>0</v>
      </c>
      <c r="P108" s="108">
        <f>O108*H108</f>
        <v>0</v>
      </c>
      <c r="Q108" s="108">
        <v>0</v>
      </c>
      <c r="R108" s="108">
        <f>Q108*H108</f>
        <v>0</v>
      </c>
      <c r="S108" s="108">
        <v>0</v>
      </c>
      <c r="T108" s="109">
        <f>S108*H108</f>
        <v>0</v>
      </c>
      <c r="AR108" s="12" t="s">
        <v>88</v>
      </c>
      <c r="AT108" s="12" t="s">
        <v>83</v>
      </c>
      <c r="AU108" s="12" t="s">
        <v>39</v>
      </c>
      <c r="AY108" s="12" t="s">
        <v>80</v>
      </c>
      <c r="BE108" s="110">
        <f>IF(N108="základní",J108,0)</f>
        <v>0</v>
      </c>
      <c r="BF108" s="110">
        <f>IF(N108="snížená",J108,0)</f>
        <v>0</v>
      </c>
      <c r="BG108" s="110">
        <f>IF(N108="zákl. přenesená",J108,0)</f>
        <v>0</v>
      </c>
      <c r="BH108" s="110">
        <f>IF(N108="sníž. přenesená",J108,0)</f>
        <v>0</v>
      </c>
      <c r="BI108" s="110">
        <f>IF(N108="nulová",J108,0)</f>
        <v>0</v>
      </c>
      <c r="BJ108" s="12" t="s">
        <v>37</v>
      </c>
      <c r="BK108" s="110">
        <f>ROUND(I108*H108,2)</f>
        <v>0</v>
      </c>
      <c r="BL108" s="12" t="s">
        <v>88</v>
      </c>
      <c r="BM108" s="12" t="s">
        <v>137</v>
      </c>
    </row>
    <row r="109" spans="2:65" s="1" customFormat="1" ht="25.5" customHeight="1">
      <c r="B109" s="99"/>
      <c r="C109" s="100">
        <v>18</v>
      </c>
      <c r="D109" s="100" t="s">
        <v>83</v>
      </c>
      <c r="E109" s="101" t="s">
        <v>139</v>
      </c>
      <c r="F109" s="102" t="s">
        <v>140</v>
      </c>
      <c r="G109" s="103" t="s">
        <v>107</v>
      </c>
      <c r="H109" s="104">
        <v>9.5</v>
      </c>
      <c r="I109" s="105"/>
      <c r="J109" s="105">
        <f>ROUND(I109*H109,2)</f>
        <v>0</v>
      </c>
      <c r="K109" s="102" t="s">
        <v>87</v>
      </c>
      <c r="L109" s="23"/>
      <c r="M109" s="106" t="s">
        <v>1</v>
      </c>
      <c r="N109" s="107" t="s">
        <v>25</v>
      </c>
      <c r="O109" s="108">
        <v>0.306</v>
      </c>
      <c r="P109" s="108">
        <f>O109*H109</f>
        <v>2.907</v>
      </c>
      <c r="Q109" s="108">
        <v>0</v>
      </c>
      <c r="R109" s="108">
        <f>Q109*H109</f>
        <v>0</v>
      </c>
      <c r="S109" s="108">
        <v>0</v>
      </c>
      <c r="T109" s="109">
        <f>S109*H109</f>
        <v>0</v>
      </c>
      <c r="AR109" s="12" t="s">
        <v>88</v>
      </c>
      <c r="AT109" s="12" t="s">
        <v>83</v>
      </c>
      <c r="AU109" s="12" t="s">
        <v>39</v>
      </c>
      <c r="AY109" s="12" t="s">
        <v>80</v>
      </c>
      <c r="BE109" s="110">
        <f>IF(N109="základní",J109,0)</f>
        <v>0</v>
      </c>
      <c r="BF109" s="110">
        <f>IF(N109="snížená",J109,0)</f>
        <v>0</v>
      </c>
      <c r="BG109" s="110">
        <f>IF(N109="zákl. přenesená",J109,0)</f>
        <v>0</v>
      </c>
      <c r="BH109" s="110">
        <f>IF(N109="sníž. přenesená",J109,0)</f>
        <v>0</v>
      </c>
      <c r="BI109" s="110">
        <f>IF(N109="nulová",J109,0)</f>
        <v>0</v>
      </c>
      <c r="BJ109" s="12" t="s">
        <v>37</v>
      </c>
      <c r="BK109" s="110">
        <f>ROUND(I109*H109,2)</f>
        <v>0</v>
      </c>
      <c r="BL109" s="12" t="s">
        <v>88</v>
      </c>
      <c r="BM109" s="12" t="s">
        <v>141</v>
      </c>
    </row>
    <row r="110" spans="2:65" s="1" customFormat="1" ht="25.5" customHeight="1">
      <c r="B110" s="99"/>
      <c r="C110" s="100">
        <v>19</v>
      </c>
      <c r="D110" s="100" t="s">
        <v>83</v>
      </c>
      <c r="E110" s="101" t="s">
        <v>142</v>
      </c>
      <c r="F110" s="102" t="s">
        <v>143</v>
      </c>
      <c r="G110" s="103" t="s">
        <v>86</v>
      </c>
      <c r="H110" s="104">
        <v>100</v>
      </c>
      <c r="I110" s="105"/>
      <c r="J110" s="105">
        <f>ROUND(I110*H110,2)</f>
        <v>0</v>
      </c>
      <c r="K110" s="102" t="s">
        <v>87</v>
      </c>
      <c r="L110" s="23"/>
      <c r="M110" s="106" t="s">
        <v>1</v>
      </c>
      <c r="N110" s="107" t="s">
        <v>25</v>
      </c>
      <c r="O110" s="108">
        <v>0.105</v>
      </c>
      <c r="P110" s="108">
        <f>O110*H110</f>
        <v>10.5</v>
      </c>
      <c r="Q110" s="108">
        <v>0.00013</v>
      </c>
      <c r="R110" s="108">
        <f>Q110*H110</f>
        <v>0.013</v>
      </c>
      <c r="S110" s="108">
        <v>0</v>
      </c>
      <c r="T110" s="109">
        <f>S110*H110</f>
        <v>0</v>
      </c>
      <c r="AR110" s="12" t="s">
        <v>88</v>
      </c>
      <c r="AT110" s="12" t="s">
        <v>83</v>
      </c>
      <c r="AU110" s="12" t="s">
        <v>39</v>
      </c>
      <c r="AY110" s="12" t="s">
        <v>80</v>
      </c>
      <c r="BE110" s="110">
        <f>IF(N110="základní",J110,0)</f>
        <v>0</v>
      </c>
      <c r="BF110" s="110">
        <f>IF(N110="snížená",J110,0)</f>
        <v>0</v>
      </c>
      <c r="BG110" s="110">
        <f>IF(N110="zákl. přenesená",J110,0)</f>
        <v>0</v>
      </c>
      <c r="BH110" s="110">
        <f>IF(N110="sníž. přenesená",J110,0)</f>
        <v>0</v>
      </c>
      <c r="BI110" s="110">
        <f>IF(N110="nulová",J110,0)</f>
        <v>0</v>
      </c>
      <c r="BJ110" s="12" t="s">
        <v>37</v>
      </c>
      <c r="BK110" s="110">
        <f>ROUND(I110*H110,2)</f>
        <v>0</v>
      </c>
      <c r="BL110" s="12" t="s">
        <v>88</v>
      </c>
      <c r="BM110" s="12" t="s">
        <v>144</v>
      </c>
    </row>
    <row r="111" spans="2:65" s="1" customFormat="1" ht="25.5" customHeight="1">
      <c r="B111" s="99"/>
      <c r="C111" s="100">
        <v>20</v>
      </c>
      <c r="D111" s="100" t="s">
        <v>83</v>
      </c>
      <c r="E111" s="101" t="s">
        <v>145</v>
      </c>
      <c r="F111" s="102" t="s">
        <v>146</v>
      </c>
      <c r="G111" s="103" t="s">
        <v>86</v>
      </c>
      <c r="H111" s="104">
        <v>100</v>
      </c>
      <c r="I111" s="105"/>
      <c r="J111" s="105">
        <f>ROUND(I111*H111,2)</f>
        <v>0</v>
      </c>
      <c r="K111" s="102" t="s">
        <v>87</v>
      </c>
      <c r="L111" s="23"/>
      <c r="M111" s="106" t="s">
        <v>1</v>
      </c>
      <c r="N111" s="107" t="s">
        <v>25</v>
      </c>
      <c r="O111" s="108">
        <v>0.308</v>
      </c>
      <c r="P111" s="108">
        <f>O111*H111</f>
        <v>30.8</v>
      </c>
      <c r="Q111" s="108">
        <v>4E-05</v>
      </c>
      <c r="R111" s="108">
        <f>Q111*H111</f>
        <v>0.004</v>
      </c>
      <c r="S111" s="108">
        <v>0</v>
      </c>
      <c r="T111" s="109">
        <f>S111*H111</f>
        <v>0</v>
      </c>
      <c r="AR111" s="12" t="s">
        <v>88</v>
      </c>
      <c r="AT111" s="12" t="s">
        <v>83</v>
      </c>
      <c r="AU111" s="12" t="s">
        <v>39</v>
      </c>
      <c r="AY111" s="12" t="s">
        <v>80</v>
      </c>
      <c r="BE111" s="110">
        <f>IF(N111="základní",J111,0)</f>
        <v>0</v>
      </c>
      <c r="BF111" s="110">
        <f>IF(N111="snížená",J111,0)</f>
        <v>0</v>
      </c>
      <c r="BG111" s="110">
        <f>IF(N111="zákl. přenesená",J111,0)</f>
        <v>0</v>
      </c>
      <c r="BH111" s="110">
        <f>IF(N111="sníž. přenesená",J111,0)</f>
        <v>0</v>
      </c>
      <c r="BI111" s="110">
        <f>IF(N111="nulová",J111,0)</f>
        <v>0</v>
      </c>
      <c r="BJ111" s="12" t="s">
        <v>37</v>
      </c>
      <c r="BK111" s="110">
        <f>ROUND(I111*H111,2)</f>
        <v>0</v>
      </c>
      <c r="BL111" s="12" t="s">
        <v>88</v>
      </c>
      <c r="BM111" s="12" t="s">
        <v>147</v>
      </c>
    </row>
    <row r="112" spans="2:65" s="1" customFormat="1" ht="25.5" customHeight="1">
      <c r="B112" s="99"/>
      <c r="C112" s="100">
        <v>21</v>
      </c>
      <c r="D112" s="100" t="s">
        <v>83</v>
      </c>
      <c r="E112" s="101" t="s">
        <v>148</v>
      </c>
      <c r="F112" s="102" t="s">
        <v>149</v>
      </c>
      <c r="G112" s="103" t="s">
        <v>86</v>
      </c>
      <c r="H112" s="104">
        <v>20.19</v>
      </c>
      <c r="I112" s="105"/>
      <c r="J112" s="105">
        <f>ROUND(I112*H112,2)</f>
        <v>0</v>
      </c>
      <c r="K112" s="102" t="s">
        <v>87</v>
      </c>
      <c r="L112" s="23"/>
      <c r="M112" s="106" t="s">
        <v>1</v>
      </c>
      <c r="N112" s="107" t="s">
        <v>25</v>
      </c>
      <c r="O112" s="108">
        <v>0.7</v>
      </c>
      <c r="P112" s="108">
        <f>O112*H112</f>
        <v>14.133</v>
      </c>
      <c r="Q112" s="108">
        <v>0</v>
      </c>
      <c r="R112" s="108">
        <f>Q112*H112</f>
        <v>0</v>
      </c>
      <c r="S112" s="108">
        <v>0.048</v>
      </c>
      <c r="T112" s="109">
        <f>S112*H112</f>
        <v>0.9691200000000001</v>
      </c>
      <c r="AR112" s="12" t="s">
        <v>88</v>
      </c>
      <c r="AT112" s="12" t="s">
        <v>83</v>
      </c>
      <c r="AU112" s="12" t="s">
        <v>39</v>
      </c>
      <c r="AY112" s="12" t="s">
        <v>80</v>
      </c>
      <c r="BE112" s="110">
        <f>IF(N112="základní",J112,0)</f>
        <v>0</v>
      </c>
      <c r="BF112" s="110">
        <f>IF(N112="snížená",J112,0)</f>
        <v>0</v>
      </c>
      <c r="BG112" s="110">
        <f>IF(N112="zákl. přenesená",J112,0)</f>
        <v>0</v>
      </c>
      <c r="BH112" s="110">
        <f>IF(N112="sníž. přenesená",J112,0)</f>
        <v>0</v>
      </c>
      <c r="BI112" s="110">
        <f>IF(N112="nulová",J112,0)</f>
        <v>0</v>
      </c>
      <c r="BJ112" s="12" t="s">
        <v>37</v>
      </c>
      <c r="BK112" s="110">
        <f>ROUND(I112*H112,2)</f>
        <v>0</v>
      </c>
      <c r="BL112" s="12" t="s">
        <v>88</v>
      </c>
      <c r="BM112" s="12" t="s">
        <v>150</v>
      </c>
    </row>
    <row r="113" spans="2:65" s="1" customFormat="1" ht="25.5" customHeight="1">
      <c r="B113" s="99"/>
      <c r="C113" s="100">
        <v>22</v>
      </c>
      <c r="D113" s="100" t="s">
        <v>83</v>
      </c>
      <c r="E113" s="101" t="s">
        <v>151</v>
      </c>
      <c r="F113" s="102" t="s">
        <v>152</v>
      </c>
      <c r="G113" s="103" t="s">
        <v>86</v>
      </c>
      <c r="H113" s="104">
        <v>44.781</v>
      </c>
      <c r="I113" s="105"/>
      <c r="J113" s="105">
        <f>ROUND(I113*H113,2)</f>
        <v>0</v>
      </c>
      <c r="K113" s="102" t="s">
        <v>87</v>
      </c>
      <c r="L113" s="23"/>
      <c r="M113" s="106" t="s">
        <v>1</v>
      </c>
      <c r="N113" s="107" t="s">
        <v>25</v>
      </c>
      <c r="O113" s="108">
        <v>0.471</v>
      </c>
      <c r="P113" s="108">
        <f>O113*H113</f>
        <v>21.091851</v>
      </c>
      <c r="Q113" s="108">
        <v>0</v>
      </c>
      <c r="R113" s="108">
        <f>Q113*H113</f>
        <v>0</v>
      </c>
      <c r="S113" s="108">
        <v>0.038</v>
      </c>
      <c r="T113" s="109">
        <f>S113*H113</f>
        <v>1.7016779999999998</v>
      </c>
      <c r="AR113" s="12" t="s">
        <v>88</v>
      </c>
      <c r="AT113" s="12" t="s">
        <v>83</v>
      </c>
      <c r="AU113" s="12" t="s">
        <v>39</v>
      </c>
      <c r="AY113" s="12" t="s">
        <v>80</v>
      </c>
      <c r="BE113" s="110">
        <f>IF(N113="základní",J113,0)</f>
        <v>0</v>
      </c>
      <c r="BF113" s="110">
        <f>IF(N113="snížená",J113,0)</f>
        <v>0</v>
      </c>
      <c r="BG113" s="110">
        <f>IF(N113="zákl. přenesená",J113,0)</f>
        <v>0</v>
      </c>
      <c r="BH113" s="110">
        <f>IF(N113="sníž. přenesená",J113,0)</f>
        <v>0</v>
      </c>
      <c r="BI113" s="110">
        <f>IF(N113="nulová",J113,0)</f>
        <v>0</v>
      </c>
      <c r="BJ113" s="12" t="s">
        <v>37</v>
      </c>
      <c r="BK113" s="110">
        <f>ROUND(I113*H113,2)</f>
        <v>0</v>
      </c>
      <c r="BL113" s="12" t="s">
        <v>88</v>
      </c>
      <c r="BM113" s="12" t="s">
        <v>153</v>
      </c>
    </row>
    <row r="114" spans="2:65" s="1" customFormat="1" ht="25.5" customHeight="1">
      <c r="B114" s="99"/>
      <c r="C114" s="100">
        <v>23</v>
      </c>
      <c r="D114" s="100" t="s">
        <v>83</v>
      </c>
      <c r="E114" s="101" t="s">
        <v>154</v>
      </c>
      <c r="F114" s="102" t="s">
        <v>306</v>
      </c>
      <c r="G114" s="103" t="s">
        <v>86</v>
      </c>
      <c r="H114" s="104">
        <v>11</v>
      </c>
      <c r="I114" s="105"/>
      <c r="J114" s="105">
        <f>ROUND(I114*H114,2)</f>
        <v>0</v>
      </c>
      <c r="K114" s="102" t="s">
        <v>87</v>
      </c>
      <c r="L114" s="23"/>
      <c r="M114" s="106" t="s">
        <v>1</v>
      </c>
      <c r="N114" s="107" t="s">
        <v>25</v>
      </c>
      <c r="O114" s="108">
        <v>0.325</v>
      </c>
      <c r="P114" s="108">
        <f>O114*H114</f>
        <v>3.575</v>
      </c>
      <c r="Q114" s="108">
        <v>0</v>
      </c>
      <c r="R114" s="108">
        <f>Q114*H114</f>
        <v>0</v>
      </c>
      <c r="S114" s="108">
        <v>0.032</v>
      </c>
      <c r="T114" s="109">
        <f>S114*H114</f>
        <v>0.352</v>
      </c>
      <c r="AR114" s="12" t="s">
        <v>88</v>
      </c>
      <c r="AT114" s="12" t="s">
        <v>83</v>
      </c>
      <c r="AU114" s="12" t="s">
        <v>39</v>
      </c>
      <c r="AY114" s="12" t="s">
        <v>80</v>
      </c>
      <c r="BE114" s="110">
        <f>IF(N114="základní",J114,0)</f>
        <v>0</v>
      </c>
      <c r="BF114" s="110">
        <f>IF(N114="snížená",J114,0)</f>
        <v>0</v>
      </c>
      <c r="BG114" s="110">
        <f>IF(N114="zákl. přenesená",J114,0)</f>
        <v>0</v>
      </c>
      <c r="BH114" s="110">
        <f>IF(N114="sníž. přenesená",J114,0)</f>
        <v>0</v>
      </c>
      <c r="BI114" s="110">
        <f>IF(N114="nulová",J114,0)</f>
        <v>0</v>
      </c>
      <c r="BJ114" s="12" t="s">
        <v>37</v>
      </c>
      <c r="BK114" s="110">
        <f>ROUND(I114*H114,2)</f>
        <v>0</v>
      </c>
      <c r="BL114" s="12" t="s">
        <v>88</v>
      </c>
      <c r="BM114" s="12" t="s">
        <v>155</v>
      </c>
    </row>
    <row r="115" spans="2:65" s="1" customFormat="1" ht="25.5" customHeight="1">
      <c r="B115" s="99"/>
      <c r="C115" s="100">
        <v>24</v>
      </c>
      <c r="D115" s="100" t="s">
        <v>83</v>
      </c>
      <c r="E115" s="101" t="s">
        <v>156</v>
      </c>
      <c r="F115" s="102" t="s">
        <v>157</v>
      </c>
      <c r="G115" s="103" t="s">
        <v>86</v>
      </c>
      <c r="H115" s="104">
        <v>7.198</v>
      </c>
      <c r="I115" s="105"/>
      <c r="J115" s="105">
        <f>ROUND(I115*H115,2)</f>
        <v>0</v>
      </c>
      <c r="K115" s="102" t="s">
        <v>87</v>
      </c>
      <c r="L115" s="23"/>
      <c r="M115" s="106" t="s">
        <v>1</v>
      </c>
      <c r="N115" s="107" t="s">
        <v>25</v>
      </c>
      <c r="O115" s="108">
        <v>0.616</v>
      </c>
      <c r="P115" s="108">
        <f>O115*H115</f>
        <v>4.433968</v>
      </c>
      <c r="Q115" s="108">
        <v>0</v>
      </c>
      <c r="R115" s="108">
        <f>Q115*H115</f>
        <v>0</v>
      </c>
      <c r="S115" s="108">
        <v>0.088</v>
      </c>
      <c r="T115" s="109">
        <f>S115*H115</f>
        <v>0.633424</v>
      </c>
      <c r="AR115" s="12" t="s">
        <v>88</v>
      </c>
      <c r="AT115" s="12" t="s">
        <v>83</v>
      </c>
      <c r="AU115" s="12" t="s">
        <v>39</v>
      </c>
      <c r="AY115" s="12" t="s">
        <v>80</v>
      </c>
      <c r="BE115" s="110">
        <f>IF(N115="základní",J115,0)</f>
        <v>0</v>
      </c>
      <c r="BF115" s="110">
        <f>IF(N115="snížená",J115,0)</f>
        <v>0</v>
      </c>
      <c r="BG115" s="110">
        <f>IF(N115="zákl. přenesená",J115,0)</f>
        <v>0</v>
      </c>
      <c r="BH115" s="110">
        <f>IF(N115="sníž. přenesená",J115,0)</f>
        <v>0</v>
      </c>
      <c r="BI115" s="110">
        <f>IF(N115="nulová",J115,0)</f>
        <v>0</v>
      </c>
      <c r="BJ115" s="12" t="s">
        <v>37</v>
      </c>
      <c r="BK115" s="110">
        <f>ROUND(I115*H115,2)</f>
        <v>0</v>
      </c>
      <c r="BL115" s="12" t="s">
        <v>88</v>
      </c>
      <c r="BM115" s="12" t="s">
        <v>158</v>
      </c>
    </row>
    <row r="116" spans="2:65" s="1" customFormat="1" ht="25.5" customHeight="1">
      <c r="B116" s="99"/>
      <c r="C116" s="100">
        <v>25</v>
      </c>
      <c r="D116" s="100" t="s">
        <v>83</v>
      </c>
      <c r="E116" s="101" t="s">
        <v>159</v>
      </c>
      <c r="F116" s="102" t="s">
        <v>160</v>
      </c>
      <c r="G116" s="103" t="s">
        <v>86</v>
      </c>
      <c r="H116" s="104">
        <v>3.3</v>
      </c>
      <c r="I116" s="105"/>
      <c r="J116" s="105">
        <f>ROUND(I116*H116,2)</f>
        <v>0</v>
      </c>
      <c r="K116" s="102" t="s">
        <v>87</v>
      </c>
      <c r="L116" s="23"/>
      <c r="M116" s="106" t="s">
        <v>1</v>
      </c>
      <c r="N116" s="107" t="s">
        <v>25</v>
      </c>
      <c r="O116" s="108">
        <v>0.576</v>
      </c>
      <c r="P116" s="108">
        <f>O116*H116</f>
        <v>1.9007999999999998</v>
      </c>
      <c r="Q116" s="108">
        <v>0</v>
      </c>
      <c r="R116" s="108">
        <f>Q116*H116</f>
        <v>0</v>
      </c>
      <c r="S116" s="108">
        <v>0.067</v>
      </c>
      <c r="T116" s="109">
        <f>S116*H116</f>
        <v>0.2211</v>
      </c>
      <c r="AR116" s="12" t="s">
        <v>88</v>
      </c>
      <c r="AT116" s="12" t="s">
        <v>83</v>
      </c>
      <c r="AU116" s="12" t="s">
        <v>39</v>
      </c>
      <c r="AY116" s="12" t="s">
        <v>80</v>
      </c>
      <c r="BE116" s="110">
        <f>IF(N116="základní",J116,0)</f>
        <v>0</v>
      </c>
      <c r="BF116" s="110">
        <f>IF(N116="snížená",J116,0)</f>
        <v>0</v>
      </c>
      <c r="BG116" s="110">
        <f>IF(N116="zákl. přenesená",J116,0)</f>
        <v>0</v>
      </c>
      <c r="BH116" s="110">
        <f>IF(N116="sníž. přenesená",J116,0)</f>
        <v>0</v>
      </c>
      <c r="BI116" s="110">
        <f>IF(N116="nulová",J116,0)</f>
        <v>0</v>
      </c>
      <c r="BJ116" s="12" t="s">
        <v>37</v>
      </c>
      <c r="BK116" s="110">
        <f>ROUND(I116*H116,2)</f>
        <v>0</v>
      </c>
      <c r="BL116" s="12" t="s">
        <v>88</v>
      </c>
      <c r="BM116" s="12" t="s">
        <v>161</v>
      </c>
    </row>
    <row r="117" spans="2:65" s="1" customFormat="1" ht="25.5" customHeight="1">
      <c r="B117" s="99"/>
      <c r="C117" s="100">
        <v>26</v>
      </c>
      <c r="D117" s="100" t="s">
        <v>83</v>
      </c>
      <c r="E117" s="101" t="s">
        <v>162</v>
      </c>
      <c r="F117" s="102" t="s">
        <v>163</v>
      </c>
      <c r="G117" s="103" t="s">
        <v>86</v>
      </c>
      <c r="H117" s="104">
        <v>17.528</v>
      </c>
      <c r="I117" s="105"/>
      <c r="J117" s="105">
        <f>ROUND(I117*H117,2)</f>
        <v>0</v>
      </c>
      <c r="K117" s="102" t="s">
        <v>87</v>
      </c>
      <c r="L117" s="23"/>
      <c r="M117" s="106" t="s">
        <v>1</v>
      </c>
      <c r="N117" s="107" t="s">
        <v>25</v>
      </c>
      <c r="O117" s="108">
        <v>0.362</v>
      </c>
      <c r="P117" s="108">
        <f>O117*H117</f>
        <v>6.345135999999999</v>
      </c>
      <c r="Q117" s="108">
        <v>0</v>
      </c>
      <c r="R117" s="108">
        <f>Q117*H117</f>
        <v>0</v>
      </c>
      <c r="S117" s="108">
        <v>0.034</v>
      </c>
      <c r="T117" s="109">
        <f>S117*H117</f>
        <v>0.595952</v>
      </c>
      <c r="AR117" s="12" t="s">
        <v>88</v>
      </c>
      <c r="AT117" s="12" t="s">
        <v>83</v>
      </c>
      <c r="AU117" s="12" t="s">
        <v>39</v>
      </c>
      <c r="AY117" s="12" t="s">
        <v>80</v>
      </c>
      <c r="BE117" s="110">
        <f>IF(N117="základní",J117,0)</f>
        <v>0</v>
      </c>
      <c r="BF117" s="110">
        <f>IF(N117="snížená",J117,0)</f>
        <v>0</v>
      </c>
      <c r="BG117" s="110">
        <f>IF(N117="zákl. přenesená",J117,0)</f>
        <v>0</v>
      </c>
      <c r="BH117" s="110">
        <f>IF(N117="sníž. přenesená",J117,0)</f>
        <v>0</v>
      </c>
      <c r="BI117" s="110">
        <f>IF(N117="nulová",J117,0)</f>
        <v>0</v>
      </c>
      <c r="BJ117" s="12" t="s">
        <v>37</v>
      </c>
      <c r="BK117" s="110">
        <f>ROUND(I117*H117,2)</f>
        <v>0</v>
      </c>
      <c r="BL117" s="12" t="s">
        <v>88</v>
      </c>
      <c r="BM117" s="12" t="s">
        <v>164</v>
      </c>
    </row>
    <row r="118" spans="2:51" s="8" customFormat="1" ht="24">
      <c r="B118" s="115"/>
      <c r="C118" s="100">
        <v>27</v>
      </c>
      <c r="D118" s="100" t="s">
        <v>83</v>
      </c>
      <c r="E118" s="101" t="s">
        <v>162</v>
      </c>
      <c r="F118" s="102" t="s">
        <v>297</v>
      </c>
      <c r="G118" s="103" t="s">
        <v>86</v>
      </c>
      <c r="H118" s="104">
        <v>11.85</v>
      </c>
      <c r="I118" s="105"/>
      <c r="J118" s="105">
        <f>ROUND(I118*H118,2)</f>
        <v>0</v>
      </c>
      <c r="K118" s="102" t="s">
        <v>87</v>
      </c>
      <c r="L118" s="115"/>
      <c r="M118" s="117"/>
      <c r="N118" s="128"/>
      <c r="O118" s="128"/>
      <c r="P118" s="128"/>
      <c r="Q118" s="128"/>
      <c r="R118" s="128"/>
      <c r="S118" s="128"/>
      <c r="T118" s="118"/>
      <c r="AT118" s="116"/>
      <c r="AU118" s="116"/>
      <c r="AY118" s="116"/>
    </row>
    <row r="119" spans="2:65" s="1" customFormat="1" ht="25.5" customHeight="1">
      <c r="B119" s="99"/>
      <c r="C119" s="100">
        <v>28</v>
      </c>
      <c r="D119" s="100" t="s">
        <v>83</v>
      </c>
      <c r="E119" s="101" t="s">
        <v>165</v>
      </c>
      <c r="F119" s="102" t="s">
        <v>166</v>
      </c>
      <c r="G119" s="103" t="s">
        <v>91</v>
      </c>
      <c r="H119" s="104">
        <v>2</v>
      </c>
      <c r="I119" s="105"/>
      <c r="J119" s="105">
        <f>ROUND(I119*H119,2)</f>
        <v>0</v>
      </c>
      <c r="K119" s="102" t="s">
        <v>87</v>
      </c>
      <c r="L119" s="23"/>
      <c r="M119" s="106" t="s">
        <v>1</v>
      </c>
      <c r="N119" s="107" t="s">
        <v>25</v>
      </c>
      <c r="O119" s="108">
        <v>0.772</v>
      </c>
      <c r="P119" s="108">
        <f>O119*H119</f>
        <v>1.544</v>
      </c>
      <c r="Q119" s="108">
        <v>0</v>
      </c>
      <c r="R119" s="108">
        <f>Q119*H119</f>
        <v>0</v>
      </c>
      <c r="S119" s="108">
        <v>0.031</v>
      </c>
      <c r="T119" s="109">
        <f>S119*H119</f>
        <v>0.062</v>
      </c>
      <c r="V119" s="110"/>
      <c r="AR119" s="12" t="s">
        <v>88</v>
      </c>
      <c r="AT119" s="12" t="s">
        <v>83</v>
      </c>
      <c r="AU119" s="12" t="s">
        <v>39</v>
      </c>
      <c r="AY119" s="12" t="s">
        <v>80</v>
      </c>
      <c r="BE119" s="110">
        <f>IF(N119="základní",J119,0)</f>
        <v>0</v>
      </c>
      <c r="BF119" s="110">
        <f>IF(N119="snížená",J119,0)</f>
        <v>0</v>
      </c>
      <c r="BG119" s="110">
        <f>IF(N119="zákl. přenesená",J119,0)</f>
        <v>0</v>
      </c>
      <c r="BH119" s="110">
        <f>IF(N119="sníž. přenesená",J119,0)</f>
        <v>0</v>
      </c>
      <c r="BI119" s="110">
        <f>IF(N119="nulová",J119,0)</f>
        <v>0</v>
      </c>
      <c r="BJ119" s="12" t="s">
        <v>37</v>
      </c>
      <c r="BK119" s="110">
        <f>ROUND(I119*H119,2)</f>
        <v>0</v>
      </c>
      <c r="BL119" s="12" t="s">
        <v>88</v>
      </c>
      <c r="BM119" s="12" t="s">
        <v>167</v>
      </c>
    </row>
    <row r="120" spans="2:63" s="6" customFormat="1" ht="29.85" customHeight="1">
      <c r="B120" s="87"/>
      <c r="D120" s="88" t="s">
        <v>35</v>
      </c>
      <c r="E120" s="97" t="s">
        <v>168</v>
      </c>
      <c r="F120" s="97" t="s">
        <v>169</v>
      </c>
      <c r="J120" s="98">
        <f>SUM(J121:J124)</f>
        <v>0</v>
      </c>
      <c r="L120" s="87"/>
      <c r="M120" s="91"/>
      <c r="N120" s="92"/>
      <c r="O120" s="92"/>
      <c r="P120" s="93">
        <f>SUM(P121:P124)</f>
        <v>11.366783999999999</v>
      </c>
      <c r="Q120" s="92"/>
      <c r="R120" s="93">
        <f>SUM(R121:R124)</f>
        <v>0</v>
      </c>
      <c r="S120" s="92"/>
      <c r="T120" s="94">
        <f>SUM(T121:T124)</f>
        <v>0</v>
      </c>
      <c r="AR120" s="88" t="s">
        <v>37</v>
      </c>
      <c r="AT120" s="95" t="s">
        <v>35</v>
      </c>
      <c r="AU120" s="95" t="s">
        <v>37</v>
      </c>
      <c r="AY120" s="88" t="s">
        <v>80</v>
      </c>
      <c r="BK120" s="96">
        <f>SUM(BK121:BK124)</f>
        <v>0</v>
      </c>
    </row>
    <row r="121" spans="2:65" s="1" customFormat="1" ht="25.5" customHeight="1">
      <c r="B121" s="99"/>
      <c r="C121" s="100">
        <v>29</v>
      </c>
      <c r="D121" s="100" t="s">
        <v>83</v>
      </c>
      <c r="E121" s="101" t="s">
        <v>170</v>
      </c>
      <c r="F121" s="102" t="s">
        <v>171</v>
      </c>
      <c r="G121" s="103" t="s">
        <v>172</v>
      </c>
      <c r="H121" s="104">
        <v>6.624</v>
      </c>
      <c r="I121" s="105"/>
      <c r="J121" s="105">
        <f>ROUND(I121*H121,2)</f>
        <v>0</v>
      </c>
      <c r="K121" s="102" t="s">
        <v>87</v>
      </c>
      <c r="L121" s="23"/>
      <c r="M121" s="106" t="s">
        <v>1</v>
      </c>
      <c r="N121" s="107" t="s">
        <v>25</v>
      </c>
      <c r="O121" s="108">
        <v>1.411</v>
      </c>
      <c r="P121" s="108">
        <f>O121*H121</f>
        <v>9.346464</v>
      </c>
      <c r="Q121" s="108">
        <v>0</v>
      </c>
      <c r="R121" s="108">
        <f>Q121*H121</f>
        <v>0</v>
      </c>
      <c r="S121" s="108">
        <v>0</v>
      </c>
      <c r="T121" s="109">
        <f>S121*H121</f>
        <v>0</v>
      </c>
      <c r="AR121" s="12" t="s">
        <v>88</v>
      </c>
      <c r="AT121" s="12" t="s">
        <v>83</v>
      </c>
      <c r="AU121" s="12" t="s">
        <v>39</v>
      </c>
      <c r="AY121" s="12" t="s">
        <v>80</v>
      </c>
      <c r="BE121" s="110">
        <f>IF(N121="základní",J121,0)</f>
        <v>0</v>
      </c>
      <c r="BF121" s="110">
        <f>IF(N121="snížená",J121,0)</f>
        <v>0</v>
      </c>
      <c r="BG121" s="110">
        <f>IF(N121="zákl. přenesená",J121,0)</f>
        <v>0</v>
      </c>
      <c r="BH121" s="110">
        <f>IF(N121="sníž. přenesená",J121,0)</f>
        <v>0</v>
      </c>
      <c r="BI121" s="110">
        <f>IF(N121="nulová",J121,0)</f>
        <v>0</v>
      </c>
      <c r="BJ121" s="12" t="s">
        <v>37</v>
      </c>
      <c r="BK121" s="110">
        <f>ROUND(I121*H121,2)</f>
        <v>0</v>
      </c>
      <c r="BL121" s="12" t="s">
        <v>88</v>
      </c>
      <c r="BM121" s="12" t="s">
        <v>173</v>
      </c>
    </row>
    <row r="122" spans="2:65" s="1" customFormat="1" ht="25.5" customHeight="1">
      <c r="B122" s="99"/>
      <c r="C122" s="100">
        <v>30</v>
      </c>
      <c r="D122" s="100" t="s">
        <v>83</v>
      </c>
      <c r="E122" s="101" t="s">
        <v>174</v>
      </c>
      <c r="F122" s="102" t="s">
        <v>175</v>
      </c>
      <c r="G122" s="103" t="s">
        <v>172</v>
      </c>
      <c r="H122" s="104">
        <v>6.624</v>
      </c>
      <c r="I122" s="105"/>
      <c r="J122" s="105">
        <f>ROUND(I122*H122,2)</f>
        <v>0</v>
      </c>
      <c r="K122" s="102" t="s">
        <v>87</v>
      </c>
      <c r="L122" s="23"/>
      <c r="M122" s="106" t="s">
        <v>1</v>
      </c>
      <c r="N122" s="107" t="s">
        <v>25</v>
      </c>
      <c r="O122" s="108">
        <v>0.125</v>
      </c>
      <c r="P122" s="108">
        <f>O122*H122</f>
        <v>0.828</v>
      </c>
      <c r="Q122" s="108">
        <v>0</v>
      </c>
      <c r="R122" s="108">
        <f>Q122*H122</f>
        <v>0</v>
      </c>
      <c r="S122" s="108">
        <v>0</v>
      </c>
      <c r="T122" s="109">
        <f>S122*H122</f>
        <v>0</v>
      </c>
      <c r="AR122" s="12" t="s">
        <v>88</v>
      </c>
      <c r="AT122" s="12" t="s">
        <v>83</v>
      </c>
      <c r="AU122" s="12" t="s">
        <v>39</v>
      </c>
      <c r="AY122" s="12" t="s">
        <v>80</v>
      </c>
      <c r="BE122" s="110">
        <f>IF(N122="základní",J122,0)</f>
        <v>0</v>
      </c>
      <c r="BF122" s="110">
        <f>IF(N122="snížená",J122,0)</f>
        <v>0</v>
      </c>
      <c r="BG122" s="110">
        <f>IF(N122="zákl. přenesená",J122,0)</f>
        <v>0</v>
      </c>
      <c r="BH122" s="110">
        <f>IF(N122="sníž. přenesená",J122,0)</f>
        <v>0</v>
      </c>
      <c r="BI122" s="110">
        <f>IF(N122="nulová",J122,0)</f>
        <v>0</v>
      </c>
      <c r="BJ122" s="12" t="s">
        <v>37</v>
      </c>
      <c r="BK122" s="110">
        <f>ROUND(I122*H122,2)</f>
        <v>0</v>
      </c>
      <c r="BL122" s="12" t="s">
        <v>88</v>
      </c>
      <c r="BM122" s="12" t="s">
        <v>176</v>
      </c>
    </row>
    <row r="123" spans="2:65" s="1" customFormat="1" ht="25.5" customHeight="1">
      <c r="B123" s="99"/>
      <c r="C123" s="100">
        <v>31</v>
      </c>
      <c r="D123" s="100" t="s">
        <v>83</v>
      </c>
      <c r="E123" s="101" t="s">
        <v>177</v>
      </c>
      <c r="F123" s="102" t="s">
        <v>178</v>
      </c>
      <c r="G123" s="103" t="s">
        <v>172</v>
      </c>
      <c r="H123" s="104">
        <v>198.72</v>
      </c>
      <c r="I123" s="105"/>
      <c r="J123" s="105">
        <f>ROUND(I123*H123,2)</f>
        <v>0</v>
      </c>
      <c r="K123" s="102" t="s">
        <v>87</v>
      </c>
      <c r="L123" s="23"/>
      <c r="M123" s="106" t="s">
        <v>1</v>
      </c>
      <c r="N123" s="107" t="s">
        <v>25</v>
      </c>
      <c r="O123" s="108">
        <v>0.006</v>
      </c>
      <c r="P123" s="108">
        <f>O123*H123</f>
        <v>1.19232</v>
      </c>
      <c r="Q123" s="108">
        <v>0</v>
      </c>
      <c r="R123" s="108">
        <f>Q123*H123</f>
        <v>0</v>
      </c>
      <c r="S123" s="108">
        <v>0</v>
      </c>
      <c r="T123" s="109">
        <f>S123*H123</f>
        <v>0</v>
      </c>
      <c r="AR123" s="12" t="s">
        <v>88</v>
      </c>
      <c r="AT123" s="12" t="s">
        <v>83</v>
      </c>
      <c r="AU123" s="12" t="s">
        <v>39</v>
      </c>
      <c r="AY123" s="12" t="s">
        <v>80</v>
      </c>
      <c r="BE123" s="110">
        <f>IF(N123="základní",J123,0)</f>
        <v>0</v>
      </c>
      <c r="BF123" s="110">
        <f>IF(N123="snížená",J123,0)</f>
        <v>0</v>
      </c>
      <c r="BG123" s="110">
        <f>IF(N123="zákl. přenesená",J123,0)</f>
        <v>0</v>
      </c>
      <c r="BH123" s="110">
        <f>IF(N123="sníž. přenesená",J123,0)</f>
        <v>0</v>
      </c>
      <c r="BI123" s="110">
        <f>IF(N123="nulová",J123,0)</f>
        <v>0</v>
      </c>
      <c r="BJ123" s="12" t="s">
        <v>37</v>
      </c>
      <c r="BK123" s="110">
        <f>ROUND(I123*H123,2)</f>
        <v>0</v>
      </c>
      <c r="BL123" s="12" t="s">
        <v>88</v>
      </c>
      <c r="BM123" s="12" t="s">
        <v>179</v>
      </c>
    </row>
    <row r="124" spans="2:65" s="1" customFormat="1" ht="38.25" customHeight="1">
      <c r="B124" s="99"/>
      <c r="C124" s="100">
        <v>32</v>
      </c>
      <c r="D124" s="100" t="s">
        <v>83</v>
      </c>
      <c r="E124" s="101" t="s">
        <v>180</v>
      </c>
      <c r="F124" s="102" t="s">
        <v>181</v>
      </c>
      <c r="G124" s="103" t="s">
        <v>172</v>
      </c>
      <c r="H124" s="104">
        <v>5.24</v>
      </c>
      <c r="I124" s="105"/>
      <c r="J124" s="105">
        <f>ROUND(I124*H124,2)</f>
        <v>0</v>
      </c>
      <c r="K124" s="102" t="s">
        <v>87</v>
      </c>
      <c r="L124" s="23"/>
      <c r="M124" s="106" t="s">
        <v>1</v>
      </c>
      <c r="N124" s="107" t="s">
        <v>25</v>
      </c>
      <c r="O124" s="108">
        <v>0</v>
      </c>
      <c r="P124" s="108">
        <f>O124*H124</f>
        <v>0</v>
      </c>
      <c r="Q124" s="108">
        <v>0</v>
      </c>
      <c r="R124" s="108">
        <f>Q124*H124</f>
        <v>0</v>
      </c>
      <c r="S124" s="108">
        <v>0</v>
      </c>
      <c r="T124" s="109">
        <f>S124*H124</f>
        <v>0</v>
      </c>
      <c r="AR124" s="12" t="s">
        <v>88</v>
      </c>
      <c r="AT124" s="12" t="s">
        <v>83</v>
      </c>
      <c r="AU124" s="12" t="s">
        <v>39</v>
      </c>
      <c r="AY124" s="12" t="s">
        <v>80</v>
      </c>
      <c r="BE124" s="110">
        <f>IF(N124="základní",J124,0)</f>
        <v>0</v>
      </c>
      <c r="BF124" s="110">
        <f>IF(N124="snížená",J124,0)</f>
        <v>0</v>
      </c>
      <c r="BG124" s="110">
        <f>IF(N124="zákl. přenesená",J124,0)</f>
        <v>0</v>
      </c>
      <c r="BH124" s="110">
        <f>IF(N124="sníž. přenesená",J124,0)</f>
        <v>0</v>
      </c>
      <c r="BI124" s="110">
        <f>IF(N124="nulová",J124,0)</f>
        <v>0</v>
      </c>
      <c r="BJ124" s="12" t="s">
        <v>37</v>
      </c>
      <c r="BK124" s="110">
        <f>ROUND(I124*H124,2)</f>
        <v>0</v>
      </c>
      <c r="BL124" s="12" t="s">
        <v>88</v>
      </c>
      <c r="BM124" s="12" t="s">
        <v>182</v>
      </c>
    </row>
    <row r="125" spans="2:63" s="6" customFormat="1" ht="29.85" customHeight="1">
      <c r="B125" s="87"/>
      <c r="D125" s="88" t="s">
        <v>35</v>
      </c>
      <c r="E125" s="97" t="s">
        <v>183</v>
      </c>
      <c r="F125" s="97" t="s">
        <v>184</v>
      </c>
      <c r="J125" s="98">
        <f>BK125</f>
        <v>0</v>
      </c>
      <c r="L125" s="87"/>
      <c r="M125" s="91"/>
      <c r="N125" s="92"/>
      <c r="O125" s="92"/>
      <c r="P125" s="93">
        <f>P126</f>
        <v>0.5927520000000001</v>
      </c>
      <c r="Q125" s="92"/>
      <c r="R125" s="93">
        <f>R126</f>
        <v>0</v>
      </c>
      <c r="S125" s="92"/>
      <c r="T125" s="94">
        <f>T126</f>
        <v>0</v>
      </c>
      <c r="AR125" s="88" t="s">
        <v>37</v>
      </c>
      <c r="AT125" s="95" t="s">
        <v>35</v>
      </c>
      <c r="AU125" s="95" t="s">
        <v>37</v>
      </c>
      <c r="AY125" s="88" t="s">
        <v>80</v>
      </c>
      <c r="BK125" s="96">
        <f>BK126</f>
        <v>0</v>
      </c>
    </row>
    <row r="126" spans="2:65" s="1" customFormat="1" ht="38.25" customHeight="1">
      <c r="B126" s="99"/>
      <c r="C126" s="100">
        <v>33</v>
      </c>
      <c r="D126" s="100" t="s">
        <v>83</v>
      </c>
      <c r="E126" s="101" t="s">
        <v>185</v>
      </c>
      <c r="F126" s="102" t="s">
        <v>186</v>
      </c>
      <c r="G126" s="103" t="s">
        <v>172</v>
      </c>
      <c r="H126" s="104">
        <v>1.864</v>
      </c>
      <c r="I126" s="105"/>
      <c r="J126" s="105">
        <f>ROUND(I126*H126,2)</f>
        <v>0</v>
      </c>
      <c r="K126" s="102" t="s">
        <v>87</v>
      </c>
      <c r="L126" s="23"/>
      <c r="M126" s="106" t="s">
        <v>1</v>
      </c>
      <c r="N126" s="107" t="s">
        <v>25</v>
      </c>
      <c r="O126" s="108">
        <v>0.318</v>
      </c>
      <c r="P126" s="108">
        <f>O126*H126</f>
        <v>0.5927520000000001</v>
      </c>
      <c r="Q126" s="108">
        <v>0</v>
      </c>
      <c r="R126" s="108">
        <f>Q126*H126</f>
        <v>0</v>
      </c>
      <c r="S126" s="108">
        <v>0</v>
      </c>
      <c r="T126" s="109">
        <f>S126*H126</f>
        <v>0</v>
      </c>
      <c r="AR126" s="12" t="s">
        <v>88</v>
      </c>
      <c r="AT126" s="12" t="s">
        <v>83</v>
      </c>
      <c r="AU126" s="12" t="s">
        <v>39</v>
      </c>
      <c r="AY126" s="12" t="s">
        <v>80</v>
      </c>
      <c r="BE126" s="110">
        <f>IF(N126="základní",J126,0)</f>
        <v>0</v>
      </c>
      <c r="BF126" s="110">
        <f>IF(N126="snížená",J126,0)</f>
        <v>0</v>
      </c>
      <c r="BG126" s="110">
        <f>IF(N126="zákl. přenesená",J126,0)</f>
        <v>0</v>
      </c>
      <c r="BH126" s="110">
        <f>IF(N126="sníž. přenesená",J126,0)</f>
        <v>0</v>
      </c>
      <c r="BI126" s="110">
        <f>IF(N126="nulová",J126,0)</f>
        <v>0</v>
      </c>
      <c r="BJ126" s="12" t="s">
        <v>37</v>
      </c>
      <c r="BK126" s="110">
        <f>ROUND(I126*H126,2)</f>
        <v>0</v>
      </c>
      <c r="BL126" s="12" t="s">
        <v>88</v>
      </c>
      <c r="BM126" s="12" t="s">
        <v>187</v>
      </c>
    </row>
    <row r="127" spans="2:63" s="6" customFormat="1" ht="37.35" customHeight="1">
      <c r="B127" s="87"/>
      <c r="D127" s="88" t="s">
        <v>35</v>
      </c>
      <c r="E127" s="89" t="s">
        <v>188</v>
      </c>
      <c r="F127" s="89" t="s">
        <v>189</v>
      </c>
      <c r="J127" s="90">
        <f>J128+J132++J158+J161</f>
        <v>0</v>
      </c>
      <c r="L127" s="87"/>
      <c r="M127" s="91"/>
      <c r="N127" s="92"/>
      <c r="O127" s="92"/>
      <c r="P127" s="93">
        <f>P128+P132+P158+P161</f>
        <v>141.29119499999996</v>
      </c>
      <c r="Q127" s="92"/>
      <c r="R127" s="93">
        <f>R128+R132+R158+R161</f>
        <v>0.4221064</v>
      </c>
      <c r="S127" s="92"/>
      <c r="T127" s="94">
        <f>T128+T132+T158+T161</f>
        <v>0.5188576</v>
      </c>
      <c r="AR127" s="88" t="s">
        <v>39</v>
      </c>
      <c r="AT127" s="95" t="s">
        <v>35</v>
      </c>
      <c r="AU127" s="95" t="s">
        <v>36</v>
      </c>
      <c r="AY127" s="88" t="s">
        <v>80</v>
      </c>
      <c r="BK127" s="96">
        <f>BK128+BK132+BK158+BK161</f>
        <v>0</v>
      </c>
    </row>
    <row r="128" spans="2:63" s="6" customFormat="1" ht="19.95" customHeight="1">
      <c r="B128" s="87"/>
      <c r="D128" s="88" t="s">
        <v>35</v>
      </c>
      <c r="E128" s="97" t="s">
        <v>190</v>
      </c>
      <c r="F128" s="97" t="s">
        <v>191</v>
      </c>
      <c r="J128" s="98">
        <f>SUM(J129:J131)</f>
        <v>0</v>
      </c>
      <c r="L128" s="87"/>
      <c r="M128" s="91"/>
      <c r="N128" s="92"/>
      <c r="O128" s="92"/>
      <c r="P128" s="93">
        <f>SUM(P129:P131)</f>
        <v>33.5505</v>
      </c>
      <c r="Q128" s="92"/>
      <c r="R128" s="93">
        <f>SUM(R129:R131)</f>
        <v>0.10312740000000001</v>
      </c>
      <c r="S128" s="92"/>
      <c r="T128" s="94">
        <f>SUM(T129:T131)</f>
        <v>0.1123576</v>
      </c>
      <c r="AR128" s="88" t="s">
        <v>39</v>
      </c>
      <c r="AT128" s="95" t="s">
        <v>35</v>
      </c>
      <c r="AU128" s="95" t="s">
        <v>37</v>
      </c>
      <c r="AY128" s="88" t="s">
        <v>80</v>
      </c>
      <c r="BK128" s="96">
        <f>SUM(BK129:BK131)</f>
        <v>0</v>
      </c>
    </row>
    <row r="129" spans="2:65" s="1" customFormat="1" ht="16.5" customHeight="1">
      <c r="B129" s="99"/>
      <c r="C129" s="100">
        <v>34</v>
      </c>
      <c r="D129" s="100" t="s">
        <v>83</v>
      </c>
      <c r="E129" s="101" t="s">
        <v>192</v>
      </c>
      <c r="F129" s="102" t="s">
        <v>193</v>
      </c>
      <c r="G129" s="103" t="s">
        <v>107</v>
      </c>
      <c r="H129" s="104">
        <v>67.28</v>
      </c>
      <c r="I129" s="105"/>
      <c r="J129" s="105">
        <f>ROUND(I129*H129,2)</f>
        <v>0</v>
      </c>
      <c r="K129" s="102" t="s">
        <v>87</v>
      </c>
      <c r="L129" s="23"/>
      <c r="M129" s="106" t="s">
        <v>1</v>
      </c>
      <c r="N129" s="107" t="s">
        <v>25</v>
      </c>
      <c r="O129" s="108">
        <v>0.195</v>
      </c>
      <c r="P129" s="108">
        <f>O129*H129</f>
        <v>13.1196</v>
      </c>
      <c r="Q129" s="108">
        <v>0</v>
      </c>
      <c r="R129" s="108">
        <f>Q129*H129</f>
        <v>0</v>
      </c>
      <c r="S129" s="108">
        <v>0.00167</v>
      </c>
      <c r="T129" s="109">
        <f>S129*H129</f>
        <v>0.1123576</v>
      </c>
      <c r="AR129" s="12" t="s">
        <v>138</v>
      </c>
      <c r="AT129" s="12" t="s">
        <v>83</v>
      </c>
      <c r="AU129" s="12" t="s">
        <v>39</v>
      </c>
      <c r="AY129" s="12" t="s">
        <v>80</v>
      </c>
      <c r="BE129" s="110">
        <f>IF(N129="základní",J129,0)</f>
        <v>0</v>
      </c>
      <c r="BF129" s="110">
        <f>IF(N129="snížená",J129,0)</f>
        <v>0</v>
      </c>
      <c r="BG129" s="110">
        <f>IF(N129="zákl. přenesená",J129,0)</f>
        <v>0</v>
      </c>
      <c r="BH129" s="110">
        <f>IF(N129="sníž. přenesená",J129,0)</f>
        <v>0</v>
      </c>
      <c r="BI129" s="110">
        <f>IF(N129="nulová",J129,0)</f>
        <v>0</v>
      </c>
      <c r="BJ129" s="12" t="s">
        <v>37</v>
      </c>
      <c r="BK129" s="110">
        <f>ROUND(I129*H129,2)</f>
        <v>0</v>
      </c>
      <c r="BL129" s="12" t="s">
        <v>138</v>
      </c>
      <c r="BM129" s="12" t="s">
        <v>194</v>
      </c>
    </row>
    <row r="130" spans="2:65" s="1" customFormat="1" ht="25.5" customHeight="1">
      <c r="B130" s="99"/>
      <c r="C130" s="100">
        <v>35</v>
      </c>
      <c r="D130" s="100" t="s">
        <v>83</v>
      </c>
      <c r="E130" s="101" t="s">
        <v>196</v>
      </c>
      <c r="F130" s="102" t="s">
        <v>197</v>
      </c>
      <c r="G130" s="103" t="s">
        <v>107</v>
      </c>
      <c r="H130" s="104">
        <v>64.86</v>
      </c>
      <c r="I130" s="105"/>
      <c r="J130" s="105">
        <f>ROUND(I130*H130,2)</f>
        <v>0</v>
      </c>
      <c r="K130" s="102" t="s">
        <v>87</v>
      </c>
      <c r="L130" s="23"/>
      <c r="M130" s="106" t="s">
        <v>1</v>
      </c>
      <c r="N130" s="107" t="s">
        <v>25</v>
      </c>
      <c r="O130" s="108">
        <v>0.315</v>
      </c>
      <c r="P130" s="108">
        <f>O130*H130</f>
        <v>20.4309</v>
      </c>
      <c r="Q130" s="108">
        <v>0.00159</v>
      </c>
      <c r="R130" s="108">
        <f>Q130*H130</f>
        <v>0.10312740000000001</v>
      </c>
      <c r="S130" s="108">
        <v>0</v>
      </c>
      <c r="T130" s="109">
        <f>S130*H130</f>
        <v>0</v>
      </c>
      <c r="AR130" s="12" t="s">
        <v>138</v>
      </c>
      <c r="AT130" s="12" t="s">
        <v>83</v>
      </c>
      <c r="AU130" s="12" t="s">
        <v>39</v>
      </c>
      <c r="AY130" s="12" t="s">
        <v>80</v>
      </c>
      <c r="BE130" s="110">
        <f>IF(N130="základní",J130,0)</f>
        <v>0</v>
      </c>
      <c r="BF130" s="110">
        <f>IF(N130="snížená",J130,0)</f>
        <v>0</v>
      </c>
      <c r="BG130" s="110">
        <f>IF(N130="zákl. přenesená",J130,0)</f>
        <v>0</v>
      </c>
      <c r="BH130" s="110">
        <f>IF(N130="sníž. přenesená",J130,0)</f>
        <v>0</v>
      </c>
      <c r="BI130" s="110">
        <f>IF(N130="nulová",J130,0)</f>
        <v>0</v>
      </c>
      <c r="BJ130" s="12" t="s">
        <v>37</v>
      </c>
      <c r="BK130" s="110">
        <f>ROUND(I130*H130,2)</f>
        <v>0</v>
      </c>
      <c r="BL130" s="12" t="s">
        <v>138</v>
      </c>
      <c r="BM130" s="12" t="s">
        <v>198</v>
      </c>
    </row>
    <row r="131" spans="2:65" s="1" customFormat="1" ht="38.25" customHeight="1">
      <c r="B131" s="99"/>
      <c r="C131" s="100">
        <v>36</v>
      </c>
      <c r="D131" s="100" t="s">
        <v>83</v>
      </c>
      <c r="E131" s="101" t="s">
        <v>199</v>
      </c>
      <c r="F131" s="102" t="s">
        <v>200</v>
      </c>
      <c r="G131" s="103" t="s">
        <v>201</v>
      </c>
      <c r="H131" s="104">
        <v>290.901</v>
      </c>
      <c r="I131" s="105"/>
      <c r="J131" s="105">
        <f>ROUND(I131*H131,2)</f>
        <v>0</v>
      </c>
      <c r="K131" s="102" t="s">
        <v>87</v>
      </c>
      <c r="L131" s="23"/>
      <c r="M131" s="106" t="s">
        <v>1</v>
      </c>
      <c r="N131" s="107" t="s">
        <v>25</v>
      </c>
      <c r="O131" s="108">
        <v>0</v>
      </c>
      <c r="P131" s="108">
        <f>O131*H131</f>
        <v>0</v>
      </c>
      <c r="Q131" s="108">
        <v>0</v>
      </c>
      <c r="R131" s="108">
        <f>Q131*H131</f>
        <v>0</v>
      </c>
      <c r="S131" s="108">
        <v>0</v>
      </c>
      <c r="T131" s="109">
        <f>S131*H131</f>
        <v>0</v>
      </c>
      <c r="AR131" s="12" t="s">
        <v>138</v>
      </c>
      <c r="AT131" s="12" t="s">
        <v>83</v>
      </c>
      <c r="AU131" s="12" t="s">
        <v>39</v>
      </c>
      <c r="AY131" s="12" t="s">
        <v>80</v>
      </c>
      <c r="BE131" s="110">
        <f>IF(N131="základní",J131,0)</f>
        <v>0</v>
      </c>
      <c r="BF131" s="110">
        <f>IF(N131="snížená",J131,0)</f>
        <v>0</v>
      </c>
      <c r="BG131" s="110">
        <f>IF(N131="zákl. přenesená",J131,0)</f>
        <v>0</v>
      </c>
      <c r="BH131" s="110">
        <f>IF(N131="sníž. přenesená",J131,0)</f>
        <v>0</v>
      </c>
      <c r="BI131" s="110">
        <f>IF(N131="nulová",J131,0)</f>
        <v>0</v>
      </c>
      <c r="BJ131" s="12" t="s">
        <v>37</v>
      </c>
      <c r="BK131" s="110">
        <f>ROUND(I131*H131,2)</f>
        <v>0</v>
      </c>
      <c r="BL131" s="12" t="s">
        <v>138</v>
      </c>
      <c r="BM131" s="12" t="s">
        <v>202</v>
      </c>
    </row>
    <row r="132" spans="2:63" s="6" customFormat="1" ht="29.85" customHeight="1">
      <c r="B132" s="87"/>
      <c r="D132" s="88" t="s">
        <v>35</v>
      </c>
      <c r="E132" s="97" t="s">
        <v>203</v>
      </c>
      <c r="F132" s="97" t="s">
        <v>204</v>
      </c>
      <c r="J132" s="98">
        <f>SUM(J133:J157)</f>
        <v>0</v>
      </c>
      <c r="L132" s="87"/>
      <c r="M132" s="91"/>
      <c r="N132" s="92"/>
      <c r="O132" s="92"/>
      <c r="P132" s="93">
        <f>SUM(P133:P157)</f>
        <v>99.78269999999999</v>
      </c>
      <c r="Q132" s="92"/>
      <c r="R132" s="93">
        <f>SUM(R133:R157)</f>
        <v>0.291176</v>
      </c>
      <c r="S132" s="92"/>
      <c r="T132" s="94">
        <f>SUM(T133:T157)</f>
        <v>0.246</v>
      </c>
      <c r="AR132" s="88" t="s">
        <v>39</v>
      </c>
      <c r="AT132" s="95" t="s">
        <v>35</v>
      </c>
      <c r="AU132" s="95" t="s">
        <v>37</v>
      </c>
      <c r="AY132" s="88" t="s">
        <v>80</v>
      </c>
      <c r="BK132" s="96">
        <f>SUM(BK133:BK157)</f>
        <v>0</v>
      </c>
    </row>
    <row r="133" spans="2:65" s="1" customFormat="1" ht="25.5" customHeight="1">
      <c r="B133" s="99"/>
      <c r="C133" s="100">
        <v>37</v>
      </c>
      <c r="D133" s="100" t="s">
        <v>83</v>
      </c>
      <c r="E133" s="101" t="s">
        <v>205</v>
      </c>
      <c r="F133" s="102" t="s">
        <v>206</v>
      </c>
      <c r="G133" s="103" t="s">
        <v>91</v>
      </c>
      <c r="H133" s="104">
        <v>7</v>
      </c>
      <c r="I133" s="105"/>
      <c r="J133" s="105">
        <f>ROUND(I133*H133,2)</f>
        <v>0</v>
      </c>
      <c r="K133" s="102" t="s">
        <v>87</v>
      </c>
      <c r="L133" s="23"/>
      <c r="M133" s="106" t="s">
        <v>1</v>
      </c>
      <c r="N133" s="107" t="s">
        <v>25</v>
      </c>
      <c r="O133" s="108">
        <v>0.083</v>
      </c>
      <c r="P133" s="108">
        <f>O133*H133</f>
        <v>0.5810000000000001</v>
      </c>
      <c r="Q133" s="108">
        <v>0</v>
      </c>
      <c r="R133" s="108">
        <f>Q133*H133</f>
        <v>0</v>
      </c>
      <c r="S133" s="108">
        <v>0.003</v>
      </c>
      <c r="T133" s="109">
        <f>S133*H133</f>
        <v>0.021</v>
      </c>
      <c r="AR133" s="12" t="s">
        <v>138</v>
      </c>
      <c r="AT133" s="12" t="s">
        <v>83</v>
      </c>
      <c r="AU133" s="12" t="s">
        <v>39</v>
      </c>
      <c r="AY133" s="12" t="s">
        <v>80</v>
      </c>
      <c r="BE133" s="110">
        <f>IF(N133="základní",J133,0)</f>
        <v>0</v>
      </c>
      <c r="BF133" s="110">
        <f>IF(N133="snížená",J133,0)</f>
        <v>0</v>
      </c>
      <c r="BG133" s="110">
        <f>IF(N133="zákl. přenesená",J133,0)</f>
        <v>0</v>
      </c>
      <c r="BH133" s="110">
        <f>IF(N133="sníž. přenesená",J133,0)</f>
        <v>0</v>
      </c>
      <c r="BI133" s="110">
        <f>IF(N133="nulová",J133,0)</f>
        <v>0</v>
      </c>
      <c r="BJ133" s="12" t="s">
        <v>37</v>
      </c>
      <c r="BK133" s="110">
        <f>ROUND(I133*H133,2)</f>
        <v>0</v>
      </c>
      <c r="BL133" s="12" t="s">
        <v>138</v>
      </c>
      <c r="BM133" s="12" t="s">
        <v>207</v>
      </c>
    </row>
    <row r="134" spans="2:65" s="1" customFormat="1" ht="25.5" customHeight="1">
      <c r="B134" s="99"/>
      <c r="C134" s="100">
        <v>38</v>
      </c>
      <c r="D134" s="100" t="s">
        <v>83</v>
      </c>
      <c r="E134" s="101" t="s">
        <v>208</v>
      </c>
      <c r="F134" s="102" t="s">
        <v>209</v>
      </c>
      <c r="G134" s="103" t="s">
        <v>91</v>
      </c>
      <c r="H134" s="104">
        <v>45</v>
      </c>
      <c r="I134" s="105"/>
      <c r="J134" s="105">
        <f>ROUND(I134*H134,2)</f>
        <v>0</v>
      </c>
      <c r="K134" s="102" t="s">
        <v>87</v>
      </c>
      <c r="L134" s="23"/>
      <c r="M134" s="106" t="s">
        <v>1</v>
      </c>
      <c r="N134" s="107" t="s">
        <v>25</v>
      </c>
      <c r="O134" s="108">
        <v>0.12</v>
      </c>
      <c r="P134" s="108">
        <f>O134*H134</f>
        <v>5.3999999999999995</v>
      </c>
      <c r="Q134" s="108">
        <v>0</v>
      </c>
      <c r="R134" s="108">
        <f>Q134*H134</f>
        <v>0</v>
      </c>
      <c r="S134" s="108">
        <v>0.005</v>
      </c>
      <c r="T134" s="109">
        <f>S134*H134</f>
        <v>0.225</v>
      </c>
      <c r="AR134" s="12" t="s">
        <v>138</v>
      </c>
      <c r="AT134" s="12" t="s">
        <v>83</v>
      </c>
      <c r="AU134" s="12" t="s">
        <v>39</v>
      </c>
      <c r="AY134" s="12" t="s">
        <v>80</v>
      </c>
      <c r="BE134" s="110">
        <f>IF(N134="základní",J134,0)</f>
        <v>0</v>
      </c>
      <c r="BF134" s="110">
        <f>IF(N134="snížená",J134,0)</f>
        <v>0</v>
      </c>
      <c r="BG134" s="110">
        <f>IF(N134="zákl. přenesená",J134,0)</f>
        <v>0</v>
      </c>
      <c r="BH134" s="110">
        <f>IF(N134="sníž. přenesená",J134,0)</f>
        <v>0</v>
      </c>
      <c r="BI134" s="110">
        <f>IF(N134="nulová",J134,0)</f>
        <v>0</v>
      </c>
      <c r="BJ134" s="12" t="s">
        <v>37</v>
      </c>
      <c r="BK134" s="110">
        <f>ROUND(I134*H134,2)</f>
        <v>0</v>
      </c>
      <c r="BL134" s="12" t="s">
        <v>138</v>
      </c>
      <c r="BM134" s="12" t="s">
        <v>210</v>
      </c>
    </row>
    <row r="135" spans="2:65" s="1" customFormat="1" ht="25.5" customHeight="1">
      <c r="B135" s="99"/>
      <c r="C135" s="100">
        <v>39</v>
      </c>
      <c r="D135" s="100" t="s">
        <v>83</v>
      </c>
      <c r="E135" s="101" t="s">
        <v>211</v>
      </c>
      <c r="F135" s="102" t="s">
        <v>212</v>
      </c>
      <c r="G135" s="103" t="s">
        <v>91</v>
      </c>
      <c r="H135" s="104">
        <v>5</v>
      </c>
      <c r="I135" s="105"/>
      <c r="J135" s="105">
        <f>ROUND(I135*H135,2)</f>
        <v>0</v>
      </c>
      <c r="K135" s="102" t="s">
        <v>1</v>
      </c>
      <c r="L135" s="23"/>
      <c r="M135" s="106" t="s">
        <v>1</v>
      </c>
      <c r="N135" s="107" t="s">
        <v>25</v>
      </c>
      <c r="O135" s="108">
        <v>0</v>
      </c>
      <c r="P135" s="108">
        <f>O135*H135</f>
        <v>0</v>
      </c>
      <c r="Q135" s="108">
        <v>0</v>
      </c>
      <c r="R135" s="108">
        <f>Q135*H135</f>
        <v>0</v>
      </c>
      <c r="S135" s="108">
        <v>0</v>
      </c>
      <c r="T135" s="109">
        <f>S135*H135</f>
        <v>0</v>
      </c>
      <c r="AR135" s="12" t="s">
        <v>138</v>
      </c>
      <c r="AT135" s="12" t="s">
        <v>83</v>
      </c>
      <c r="AU135" s="12" t="s">
        <v>39</v>
      </c>
      <c r="AY135" s="12" t="s">
        <v>80</v>
      </c>
      <c r="BE135" s="110">
        <f>IF(N135="základní",J135,0)</f>
        <v>0</v>
      </c>
      <c r="BF135" s="110">
        <f>IF(N135="snížená",J135,0)</f>
        <v>0</v>
      </c>
      <c r="BG135" s="110">
        <f>IF(N135="zákl. přenesená",J135,0)</f>
        <v>0</v>
      </c>
      <c r="BH135" s="110">
        <f>IF(N135="sníž. přenesená",J135,0)</f>
        <v>0</v>
      </c>
      <c r="BI135" s="110">
        <f>IF(N135="nulová",J135,0)</f>
        <v>0</v>
      </c>
      <c r="BJ135" s="12" t="s">
        <v>37</v>
      </c>
      <c r="BK135" s="110">
        <f>ROUND(I135*H135,2)</f>
        <v>0</v>
      </c>
      <c r="BL135" s="12" t="s">
        <v>138</v>
      </c>
      <c r="BM135" s="12" t="s">
        <v>213</v>
      </c>
    </row>
    <row r="136" spans="2:65" s="1" customFormat="1" ht="25.5" customHeight="1">
      <c r="B136" s="99"/>
      <c r="C136" s="100">
        <v>40</v>
      </c>
      <c r="D136" s="100" t="s">
        <v>83</v>
      </c>
      <c r="E136" s="101" t="s">
        <v>214</v>
      </c>
      <c r="F136" s="102" t="s">
        <v>215</v>
      </c>
      <c r="G136" s="103" t="s">
        <v>91</v>
      </c>
      <c r="H136" s="104">
        <v>1</v>
      </c>
      <c r="I136" s="105"/>
      <c r="J136" s="105">
        <f>ROUND(I136*H136,2)</f>
        <v>0</v>
      </c>
      <c r="K136" s="102" t="s">
        <v>1</v>
      </c>
      <c r="L136" s="23"/>
      <c r="M136" s="106" t="s">
        <v>1</v>
      </c>
      <c r="N136" s="107" t="s">
        <v>25</v>
      </c>
      <c r="O136" s="108">
        <v>0</v>
      </c>
      <c r="P136" s="108">
        <f>O136*H136</f>
        <v>0</v>
      </c>
      <c r="Q136" s="108">
        <v>0</v>
      </c>
      <c r="R136" s="108">
        <f>Q136*H136</f>
        <v>0</v>
      </c>
      <c r="S136" s="108">
        <v>0</v>
      </c>
      <c r="T136" s="109">
        <f>S136*H136</f>
        <v>0</v>
      </c>
      <c r="AR136" s="12" t="s">
        <v>138</v>
      </c>
      <c r="AT136" s="12" t="s">
        <v>83</v>
      </c>
      <c r="AU136" s="12" t="s">
        <v>39</v>
      </c>
      <c r="AY136" s="12" t="s">
        <v>80</v>
      </c>
      <c r="BE136" s="110">
        <f>IF(N136="základní",J136,0)</f>
        <v>0</v>
      </c>
      <c r="BF136" s="110">
        <f>IF(N136="snížená",J136,0)</f>
        <v>0</v>
      </c>
      <c r="BG136" s="110">
        <f>IF(N136="zákl. přenesená",J136,0)</f>
        <v>0</v>
      </c>
      <c r="BH136" s="110">
        <f>IF(N136="sníž. přenesená",J136,0)</f>
        <v>0</v>
      </c>
      <c r="BI136" s="110">
        <f>IF(N136="nulová",J136,0)</f>
        <v>0</v>
      </c>
      <c r="BJ136" s="12" t="s">
        <v>37</v>
      </c>
      <c r="BK136" s="110">
        <f>ROUND(I136*H136,2)</f>
        <v>0</v>
      </c>
      <c r="BL136" s="12" t="s">
        <v>138</v>
      </c>
      <c r="BM136" s="12" t="s">
        <v>216</v>
      </c>
    </row>
    <row r="137" spans="2:65" s="1" customFormat="1" ht="25.5" customHeight="1">
      <c r="B137" s="99"/>
      <c r="C137" s="100">
        <v>41</v>
      </c>
      <c r="D137" s="100" t="s">
        <v>83</v>
      </c>
      <c r="E137" s="101" t="s">
        <v>217</v>
      </c>
      <c r="F137" s="102" t="s">
        <v>218</v>
      </c>
      <c r="G137" s="103" t="s">
        <v>91</v>
      </c>
      <c r="H137" s="104">
        <v>1</v>
      </c>
      <c r="I137" s="105"/>
      <c r="J137" s="105">
        <f>ROUND(I137*H137,2)</f>
        <v>0</v>
      </c>
      <c r="K137" s="102" t="s">
        <v>1</v>
      </c>
      <c r="L137" s="23"/>
      <c r="M137" s="106" t="s">
        <v>1</v>
      </c>
      <c r="N137" s="107" t="s">
        <v>25</v>
      </c>
      <c r="O137" s="108">
        <v>0</v>
      </c>
      <c r="P137" s="108">
        <f>O137*H137</f>
        <v>0</v>
      </c>
      <c r="Q137" s="108">
        <v>0</v>
      </c>
      <c r="R137" s="108">
        <f>Q137*H137</f>
        <v>0</v>
      </c>
      <c r="S137" s="108">
        <v>0</v>
      </c>
      <c r="T137" s="109">
        <f>S137*H137</f>
        <v>0</v>
      </c>
      <c r="AR137" s="12" t="s">
        <v>138</v>
      </c>
      <c r="AT137" s="12" t="s">
        <v>83</v>
      </c>
      <c r="AU137" s="12" t="s">
        <v>39</v>
      </c>
      <c r="AY137" s="12" t="s">
        <v>80</v>
      </c>
      <c r="BE137" s="110">
        <f>IF(N137="základní",J137,0)</f>
        <v>0</v>
      </c>
      <c r="BF137" s="110">
        <f>IF(N137="snížená",J137,0)</f>
        <v>0</v>
      </c>
      <c r="BG137" s="110">
        <f>IF(N137="zákl. přenesená",J137,0)</f>
        <v>0</v>
      </c>
      <c r="BH137" s="110">
        <f>IF(N137="sníž. přenesená",J137,0)</f>
        <v>0</v>
      </c>
      <c r="BI137" s="110">
        <f>IF(N137="nulová",J137,0)</f>
        <v>0</v>
      </c>
      <c r="BJ137" s="12" t="s">
        <v>37</v>
      </c>
      <c r="BK137" s="110">
        <f>ROUND(I137*H137,2)</f>
        <v>0</v>
      </c>
      <c r="BL137" s="12" t="s">
        <v>138</v>
      </c>
      <c r="BM137" s="12" t="s">
        <v>219</v>
      </c>
    </row>
    <row r="138" spans="2:65" s="1" customFormat="1" ht="25.5" customHeight="1">
      <c r="B138" s="99"/>
      <c r="C138" s="100">
        <v>42</v>
      </c>
      <c r="D138" s="100" t="s">
        <v>83</v>
      </c>
      <c r="E138" s="101" t="s">
        <v>220</v>
      </c>
      <c r="F138" s="102" t="s">
        <v>221</v>
      </c>
      <c r="G138" s="103" t="s">
        <v>91</v>
      </c>
      <c r="H138" s="104">
        <v>1</v>
      </c>
      <c r="I138" s="105"/>
      <c r="J138" s="105">
        <f>ROUND(I138*H138,2)</f>
        <v>0</v>
      </c>
      <c r="K138" s="102" t="s">
        <v>1</v>
      </c>
      <c r="L138" s="23"/>
      <c r="M138" s="106" t="s">
        <v>1</v>
      </c>
      <c r="N138" s="107" t="s">
        <v>25</v>
      </c>
      <c r="O138" s="108">
        <v>0</v>
      </c>
      <c r="P138" s="108">
        <f>O138*H138</f>
        <v>0</v>
      </c>
      <c r="Q138" s="108">
        <v>0</v>
      </c>
      <c r="R138" s="108">
        <f>Q138*H138</f>
        <v>0</v>
      </c>
      <c r="S138" s="108">
        <v>0</v>
      </c>
      <c r="T138" s="109">
        <f>S138*H138</f>
        <v>0</v>
      </c>
      <c r="AR138" s="12" t="s">
        <v>138</v>
      </c>
      <c r="AT138" s="12" t="s">
        <v>83</v>
      </c>
      <c r="AU138" s="12" t="s">
        <v>39</v>
      </c>
      <c r="AY138" s="12" t="s">
        <v>80</v>
      </c>
      <c r="BE138" s="110">
        <f>IF(N138="základní",J138,0)</f>
        <v>0</v>
      </c>
      <c r="BF138" s="110">
        <f>IF(N138="snížená",J138,0)</f>
        <v>0</v>
      </c>
      <c r="BG138" s="110">
        <f>IF(N138="zákl. přenesená",J138,0)</f>
        <v>0</v>
      </c>
      <c r="BH138" s="110">
        <f>IF(N138="sníž. přenesená",J138,0)</f>
        <v>0</v>
      </c>
      <c r="BI138" s="110">
        <f>IF(N138="nulová",J138,0)</f>
        <v>0</v>
      </c>
      <c r="BJ138" s="12" t="s">
        <v>37</v>
      </c>
      <c r="BK138" s="110">
        <f>ROUND(I138*H138,2)</f>
        <v>0</v>
      </c>
      <c r="BL138" s="12" t="s">
        <v>138</v>
      </c>
      <c r="BM138" s="12" t="s">
        <v>222</v>
      </c>
    </row>
    <row r="139" spans="2:65" s="1" customFormat="1" ht="25.5" customHeight="1">
      <c r="B139" s="99"/>
      <c r="C139" s="100">
        <v>43</v>
      </c>
      <c r="D139" s="100" t="s">
        <v>83</v>
      </c>
      <c r="E139" s="101" t="s">
        <v>223</v>
      </c>
      <c r="F139" s="102" t="s">
        <v>224</v>
      </c>
      <c r="G139" s="103" t="s">
        <v>91</v>
      </c>
      <c r="H139" s="104">
        <v>11</v>
      </c>
      <c r="I139" s="105"/>
      <c r="J139" s="105">
        <f>ROUND(I139*H139,2)</f>
        <v>0</v>
      </c>
      <c r="K139" s="102" t="s">
        <v>1</v>
      </c>
      <c r="L139" s="23"/>
      <c r="M139" s="106" t="s">
        <v>1</v>
      </c>
      <c r="N139" s="107" t="s">
        <v>25</v>
      </c>
      <c r="O139" s="108">
        <v>0</v>
      </c>
      <c r="P139" s="108">
        <f>O139*H139</f>
        <v>0</v>
      </c>
      <c r="Q139" s="108">
        <v>0</v>
      </c>
      <c r="R139" s="108">
        <f>Q139*H139</f>
        <v>0</v>
      </c>
      <c r="S139" s="108">
        <v>0</v>
      </c>
      <c r="T139" s="109">
        <f>S139*H139</f>
        <v>0</v>
      </c>
      <c r="AR139" s="12" t="s">
        <v>225</v>
      </c>
      <c r="AT139" s="12" t="s">
        <v>83</v>
      </c>
      <c r="AU139" s="12" t="s">
        <v>39</v>
      </c>
      <c r="AY139" s="12" t="s">
        <v>80</v>
      </c>
      <c r="BE139" s="110">
        <f>IF(N139="základní",J139,0)</f>
        <v>0</v>
      </c>
      <c r="BF139" s="110">
        <f>IF(N139="snížená",J139,0)</f>
        <v>0</v>
      </c>
      <c r="BG139" s="110">
        <f>IF(N139="zákl. přenesená",J139,0)</f>
        <v>0</v>
      </c>
      <c r="BH139" s="110">
        <f>IF(N139="sníž. přenesená",J139,0)</f>
        <v>0</v>
      </c>
      <c r="BI139" s="110">
        <f>IF(N139="nulová",J139,0)</f>
        <v>0</v>
      </c>
      <c r="BJ139" s="12" t="s">
        <v>37</v>
      </c>
      <c r="BK139" s="110">
        <f>ROUND(I139*H139,2)</f>
        <v>0</v>
      </c>
      <c r="BL139" s="12" t="s">
        <v>225</v>
      </c>
      <c r="BM139" s="12" t="s">
        <v>226</v>
      </c>
    </row>
    <row r="140" spans="2:65" s="1" customFormat="1" ht="25.5" customHeight="1">
      <c r="B140" s="99"/>
      <c r="C140" s="100">
        <v>44</v>
      </c>
      <c r="D140" s="100" t="s">
        <v>83</v>
      </c>
      <c r="E140" s="101" t="s">
        <v>227</v>
      </c>
      <c r="F140" s="102" t="s">
        <v>228</v>
      </c>
      <c r="G140" s="103" t="s">
        <v>91</v>
      </c>
      <c r="H140" s="104">
        <v>12</v>
      </c>
      <c r="I140" s="105"/>
      <c r="J140" s="105">
        <f>ROUND(I140*H140,2)</f>
        <v>0</v>
      </c>
      <c r="K140" s="102" t="s">
        <v>1</v>
      </c>
      <c r="L140" s="23"/>
      <c r="M140" s="106" t="s">
        <v>1</v>
      </c>
      <c r="N140" s="107" t="s">
        <v>25</v>
      </c>
      <c r="O140" s="108">
        <v>0</v>
      </c>
      <c r="P140" s="108">
        <f>O140*H140</f>
        <v>0</v>
      </c>
      <c r="Q140" s="108">
        <v>0</v>
      </c>
      <c r="R140" s="108">
        <f>Q140*H140</f>
        <v>0</v>
      </c>
      <c r="S140" s="108">
        <v>0</v>
      </c>
      <c r="T140" s="109">
        <f>S140*H140</f>
        <v>0</v>
      </c>
      <c r="AR140" s="12" t="s">
        <v>225</v>
      </c>
      <c r="AT140" s="12" t="s">
        <v>83</v>
      </c>
      <c r="AU140" s="12" t="s">
        <v>39</v>
      </c>
      <c r="AY140" s="12" t="s">
        <v>80</v>
      </c>
      <c r="BE140" s="110">
        <f>IF(N140="základní",J140,0)</f>
        <v>0</v>
      </c>
      <c r="BF140" s="110">
        <f>IF(N140="snížená",J140,0)</f>
        <v>0</v>
      </c>
      <c r="BG140" s="110">
        <f>IF(N140="zákl. přenesená",J140,0)</f>
        <v>0</v>
      </c>
      <c r="BH140" s="110">
        <f>IF(N140="sníž. přenesená",J140,0)</f>
        <v>0</v>
      </c>
      <c r="BI140" s="110">
        <f>IF(N140="nulová",J140,0)</f>
        <v>0</v>
      </c>
      <c r="BJ140" s="12" t="s">
        <v>37</v>
      </c>
      <c r="BK140" s="110">
        <f>ROUND(I140*H140,2)</f>
        <v>0</v>
      </c>
      <c r="BL140" s="12" t="s">
        <v>225</v>
      </c>
      <c r="BM140" s="12" t="s">
        <v>229</v>
      </c>
    </row>
    <row r="141" spans="2:65" s="1" customFormat="1" ht="25.5" customHeight="1">
      <c r="B141" s="99"/>
      <c r="C141" s="100">
        <v>45</v>
      </c>
      <c r="D141" s="100" t="s">
        <v>83</v>
      </c>
      <c r="E141" s="101" t="s">
        <v>230</v>
      </c>
      <c r="F141" s="102" t="s">
        <v>231</v>
      </c>
      <c r="G141" s="103" t="s">
        <v>91</v>
      </c>
      <c r="H141" s="104">
        <v>8</v>
      </c>
      <c r="I141" s="105"/>
      <c r="J141" s="105">
        <f>ROUND(I141*H141,2)</f>
        <v>0</v>
      </c>
      <c r="K141" s="102" t="s">
        <v>1</v>
      </c>
      <c r="L141" s="23"/>
      <c r="M141" s="106" t="s">
        <v>1</v>
      </c>
      <c r="N141" s="107" t="s">
        <v>25</v>
      </c>
      <c r="O141" s="108">
        <v>0</v>
      </c>
      <c r="P141" s="108">
        <f>O141*H141</f>
        <v>0</v>
      </c>
      <c r="Q141" s="108">
        <v>0</v>
      </c>
      <c r="R141" s="108">
        <f>Q141*H141</f>
        <v>0</v>
      </c>
      <c r="S141" s="108">
        <v>0</v>
      </c>
      <c r="T141" s="109">
        <f>S141*H141</f>
        <v>0</v>
      </c>
      <c r="AR141" s="12" t="s">
        <v>225</v>
      </c>
      <c r="AT141" s="12" t="s">
        <v>83</v>
      </c>
      <c r="AU141" s="12" t="s">
        <v>39</v>
      </c>
      <c r="AY141" s="12" t="s">
        <v>80</v>
      </c>
      <c r="BE141" s="110">
        <f>IF(N141="základní",J141,0)</f>
        <v>0</v>
      </c>
      <c r="BF141" s="110">
        <f>IF(N141="snížená",J141,0)</f>
        <v>0</v>
      </c>
      <c r="BG141" s="110">
        <f>IF(N141="zákl. přenesená",J141,0)</f>
        <v>0</v>
      </c>
      <c r="BH141" s="110">
        <f>IF(N141="sníž. přenesená",J141,0)</f>
        <v>0</v>
      </c>
      <c r="BI141" s="110">
        <f>IF(N141="nulová",J141,0)</f>
        <v>0</v>
      </c>
      <c r="BJ141" s="12" t="s">
        <v>37</v>
      </c>
      <c r="BK141" s="110">
        <f>ROUND(I141*H141,2)</f>
        <v>0</v>
      </c>
      <c r="BL141" s="12" t="s">
        <v>225</v>
      </c>
      <c r="BM141" s="12" t="s">
        <v>232</v>
      </c>
    </row>
    <row r="142" spans="2:65" s="1" customFormat="1" ht="25.5" customHeight="1">
      <c r="B142" s="99"/>
      <c r="C142" s="100">
        <v>46</v>
      </c>
      <c r="D142" s="100" t="s">
        <v>83</v>
      </c>
      <c r="E142" s="101" t="s">
        <v>233</v>
      </c>
      <c r="F142" s="102" t="s">
        <v>234</v>
      </c>
      <c r="G142" s="103" t="s">
        <v>91</v>
      </c>
      <c r="H142" s="104">
        <v>3</v>
      </c>
      <c r="I142" s="105"/>
      <c r="J142" s="105">
        <f>ROUND(I142*H142,2)</f>
        <v>0</v>
      </c>
      <c r="K142" s="102" t="s">
        <v>1</v>
      </c>
      <c r="L142" s="23"/>
      <c r="M142" s="106" t="s">
        <v>1</v>
      </c>
      <c r="N142" s="107" t="s">
        <v>25</v>
      </c>
      <c r="O142" s="108">
        <v>0</v>
      </c>
      <c r="P142" s="108">
        <f>O142*H142</f>
        <v>0</v>
      </c>
      <c r="Q142" s="108">
        <v>0</v>
      </c>
      <c r="R142" s="108">
        <f>Q142*H142</f>
        <v>0</v>
      </c>
      <c r="S142" s="108">
        <v>0</v>
      </c>
      <c r="T142" s="109">
        <f>S142*H142</f>
        <v>0</v>
      </c>
      <c r="AR142" s="12" t="s">
        <v>225</v>
      </c>
      <c r="AT142" s="12" t="s">
        <v>83</v>
      </c>
      <c r="AU142" s="12" t="s">
        <v>39</v>
      </c>
      <c r="AY142" s="12" t="s">
        <v>80</v>
      </c>
      <c r="BE142" s="110">
        <f>IF(N142="základní",J142,0)</f>
        <v>0</v>
      </c>
      <c r="BF142" s="110">
        <f>IF(N142="snížená",J142,0)</f>
        <v>0</v>
      </c>
      <c r="BG142" s="110">
        <f>IF(N142="zákl. přenesená",J142,0)</f>
        <v>0</v>
      </c>
      <c r="BH142" s="110">
        <f>IF(N142="sníž. přenesená",J142,0)</f>
        <v>0</v>
      </c>
      <c r="BI142" s="110">
        <f>IF(N142="nulová",J142,0)</f>
        <v>0</v>
      </c>
      <c r="BJ142" s="12" t="s">
        <v>37</v>
      </c>
      <c r="BK142" s="110">
        <f>ROUND(I142*H142,2)</f>
        <v>0</v>
      </c>
      <c r="BL142" s="12" t="s">
        <v>225</v>
      </c>
      <c r="BM142" s="12" t="s">
        <v>235</v>
      </c>
    </row>
    <row r="143" spans="2:65" s="1" customFormat="1" ht="25.5" customHeight="1">
      <c r="B143" s="99"/>
      <c r="C143" s="100">
        <v>47</v>
      </c>
      <c r="D143" s="100" t="s">
        <v>83</v>
      </c>
      <c r="E143" s="101" t="s">
        <v>236</v>
      </c>
      <c r="F143" s="102" t="s">
        <v>237</v>
      </c>
      <c r="G143" s="103" t="s">
        <v>91</v>
      </c>
      <c r="H143" s="104">
        <v>6</v>
      </c>
      <c r="I143" s="105"/>
      <c r="J143" s="105">
        <f>ROUND(I143*H143,2)</f>
        <v>0</v>
      </c>
      <c r="K143" s="102" t="s">
        <v>1</v>
      </c>
      <c r="L143" s="23"/>
      <c r="M143" s="106" t="s">
        <v>1</v>
      </c>
      <c r="N143" s="107" t="s">
        <v>25</v>
      </c>
      <c r="O143" s="108">
        <v>0</v>
      </c>
      <c r="P143" s="108">
        <f>O143*H143</f>
        <v>0</v>
      </c>
      <c r="Q143" s="108">
        <v>0</v>
      </c>
      <c r="R143" s="108">
        <f>Q143*H143</f>
        <v>0</v>
      </c>
      <c r="S143" s="108">
        <v>0</v>
      </c>
      <c r="T143" s="109">
        <f>S143*H143</f>
        <v>0</v>
      </c>
      <c r="AR143" s="12" t="s">
        <v>225</v>
      </c>
      <c r="AT143" s="12" t="s">
        <v>83</v>
      </c>
      <c r="AU143" s="12" t="s">
        <v>39</v>
      </c>
      <c r="AY143" s="12" t="s">
        <v>80</v>
      </c>
      <c r="BE143" s="110">
        <f>IF(N143="základní",J143,0)</f>
        <v>0</v>
      </c>
      <c r="BF143" s="110">
        <f>IF(N143="snížená",J143,0)</f>
        <v>0</v>
      </c>
      <c r="BG143" s="110">
        <f>IF(N143="zákl. přenesená",J143,0)</f>
        <v>0</v>
      </c>
      <c r="BH143" s="110">
        <f>IF(N143="sníž. přenesená",J143,0)</f>
        <v>0</v>
      </c>
      <c r="BI143" s="110">
        <f>IF(N143="nulová",J143,0)</f>
        <v>0</v>
      </c>
      <c r="BJ143" s="12" t="s">
        <v>37</v>
      </c>
      <c r="BK143" s="110">
        <f>ROUND(I143*H143,2)</f>
        <v>0</v>
      </c>
      <c r="BL143" s="12" t="s">
        <v>225</v>
      </c>
      <c r="BM143" s="12" t="s">
        <v>238</v>
      </c>
    </row>
    <row r="144" spans="2:65" s="1" customFormat="1" ht="25.5" customHeight="1">
      <c r="B144" s="99"/>
      <c r="C144" s="100">
        <v>48</v>
      </c>
      <c r="D144" s="100" t="s">
        <v>83</v>
      </c>
      <c r="E144" s="101" t="s">
        <v>239</v>
      </c>
      <c r="F144" s="102" t="s">
        <v>240</v>
      </c>
      <c r="G144" s="103" t="s">
        <v>91</v>
      </c>
      <c r="H144" s="104">
        <v>2</v>
      </c>
      <c r="I144" s="105"/>
      <c r="J144" s="105">
        <f>ROUND(I144*H144,2)</f>
        <v>0</v>
      </c>
      <c r="K144" s="102" t="s">
        <v>1</v>
      </c>
      <c r="L144" s="23"/>
      <c r="M144" s="106" t="s">
        <v>1</v>
      </c>
      <c r="N144" s="107" t="s">
        <v>25</v>
      </c>
      <c r="O144" s="108">
        <v>0</v>
      </c>
      <c r="P144" s="108">
        <f>O144*H144</f>
        <v>0</v>
      </c>
      <c r="Q144" s="108">
        <v>0</v>
      </c>
      <c r="R144" s="108">
        <f>Q144*H144</f>
        <v>0</v>
      </c>
      <c r="S144" s="108">
        <v>0</v>
      </c>
      <c r="T144" s="109">
        <f>S144*H144</f>
        <v>0</v>
      </c>
      <c r="AR144" s="12" t="s">
        <v>225</v>
      </c>
      <c r="AT144" s="12" t="s">
        <v>83</v>
      </c>
      <c r="AU144" s="12" t="s">
        <v>39</v>
      </c>
      <c r="AY144" s="12" t="s">
        <v>80</v>
      </c>
      <c r="BE144" s="110">
        <f>IF(N144="základní",J144,0)</f>
        <v>0</v>
      </c>
      <c r="BF144" s="110">
        <f>IF(N144="snížená",J144,0)</f>
        <v>0</v>
      </c>
      <c r="BG144" s="110">
        <f>IF(N144="zákl. přenesená",J144,0)</f>
        <v>0</v>
      </c>
      <c r="BH144" s="110">
        <f>IF(N144="sníž. přenesená",J144,0)</f>
        <v>0</v>
      </c>
      <c r="BI144" s="110">
        <f>IF(N144="nulová",J144,0)</f>
        <v>0</v>
      </c>
      <c r="BJ144" s="12" t="s">
        <v>37</v>
      </c>
      <c r="BK144" s="110">
        <f>ROUND(I144*H144,2)</f>
        <v>0</v>
      </c>
      <c r="BL144" s="12" t="s">
        <v>225</v>
      </c>
      <c r="BM144" s="12" t="s">
        <v>241</v>
      </c>
    </row>
    <row r="145" spans="2:65" s="1" customFormat="1" ht="25.5" customHeight="1">
      <c r="B145" s="99"/>
      <c r="C145" s="100">
        <v>49</v>
      </c>
      <c r="D145" s="100" t="s">
        <v>83</v>
      </c>
      <c r="E145" s="101" t="s">
        <v>242</v>
      </c>
      <c r="F145" s="102" t="s">
        <v>243</v>
      </c>
      <c r="G145" s="103" t="s">
        <v>91</v>
      </c>
      <c r="H145" s="104">
        <v>1</v>
      </c>
      <c r="I145" s="105"/>
      <c r="J145" s="105">
        <f>ROUND(I145*H145,2)</f>
        <v>0</v>
      </c>
      <c r="K145" s="102" t="s">
        <v>1</v>
      </c>
      <c r="L145" s="23"/>
      <c r="M145" s="106" t="s">
        <v>1</v>
      </c>
      <c r="N145" s="107" t="s">
        <v>25</v>
      </c>
      <c r="O145" s="108">
        <v>0</v>
      </c>
      <c r="P145" s="108">
        <f>O145*H145</f>
        <v>0</v>
      </c>
      <c r="Q145" s="108">
        <v>0</v>
      </c>
      <c r="R145" s="108">
        <f>Q145*H145</f>
        <v>0</v>
      </c>
      <c r="S145" s="108">
        <v>0</v>
      </c>
      <c r="T145" s="109">
        <f>S145*H145</f>
        <v>0</v>
      </c>
      <c r="AR145" s="12" t="s">
        <v>225</v>
      </c>
      <c r="AT145" s="12" t="s">
        <v>83</v>
      </c>
      <c r="AU145" s="12" t="s">
        <v>39</v>
      </c>
      <c r="AY145" s="12" t="s">
        <v>80</v>
      </c>
      <c r="BE145" s="110">
        <f>IF(N145="základní",J145,0)</f>
        <v>0</v>
      </c>
      <c r="BF145" s="110">
        <f>IF(N145="snížená",J145,0)</f>
        <v>0</v>
      </c>
      <c r="BG145" s="110">
        <f>IF(N145="zákl. přenesená",J145,0)</f>
        <v>0</v>
      </c>
      <c r="BH145" s="110">
        <f>IF(N145="sníž. přenesená",J145,0)</f>
        <v>0</v>
      </c>
      <c r="BI145" s="110">
        <f>IF(N145="nulová",J145,0)</f>
        <v>0</v>
      </c>
      <c r="BJ145" s="12" t="s">
        <v>37</v>
      </c>
      <c r="BK145" s="110">
        <f>ROUND(I145*H145,2)</f>
        <v>0</v>
      </c>
      <c r="BL145" s="12" t="s">
        <v>225</v>
      </c>
      <c r="BM145" s="12" t="s">
        <v>244</v>
      </c>
    </row>
    <row r="146" spans="2:65" s="1" customFormat="1" ht="16.5" customHeight="1">
      <c r="B146" s="99"/>
      <c r="C146" s="100">
        <v>50</v>
      </c>
      <c r="D146" s="100" t="s">
        <v>83</v>
      </c>
      <c r="E146" s="101" t="s">
        <v>245</v>
      </c>
      <c r="F146" s="102" t="s">
        <v>246</v>
      </c>
      <c r="G146" s="103" t="s">
        <v>91</v>
      </c>
      <c r="H146" s="104">
        <v>1</v>
      </c>
      <c r="I146" s="105"/>
      <c r="J146" s="105">
        <f>ROUND(I146*H146,2)</f>
        <v>0</v>
      </c>
      <c r="K146" s="102" t="s">
        <v>1</v>
      </c>
      <c r="L146" s="23"/>
      <c r="M146" s="106" t="s">
        <v>1</v>
      </c>
      <c r="N146" s="107" t="s">
        <v>25</v>
      </c>
      <c r="O146" s="108">
        <v>0</v>
      </c>
      <c r="P146" s="108">
        <f>O146*H146</f>
        <v>0</v>
      </c>
      <c r="Q146" s="108">
        <v>0</v>
      </c>
      <c r="R146" s="108">
        <f>Q146*H146</f>
        <v>0</v>
      </c>
      <c r="S146" s="108">
        <v>0</v>
      </c>
      <c r="T146" s="109">
        <f>S146*H146</f>
        <v>0</v>
      </c>
      <c r="AR146" s="12" t="s">
        <v>225</v>
      </c>
      <c r="AT146" s="12" t="s">
        <v>83</v>
      </c>
      <c r="AU146" s="12" t="s">
        <v>39</v>
      </c>
      <c r="AY146" s="12" t="s">
        <v>80</v>
      </c>
      <c r="BE146" s="110">
        <f>IF(N146="základní",J146,0)</f>
        <v>0</v>
      </c>
      <c r="BF146" s="110">
        <f>IF(N146="snížená",J146,0)</f>
        <v>0</v>
      </c>
      <c r="BG146" s="110">
        <f>IF(N146="zákl. přenesená",J146,0)</f>
        <v>0</v>
      </c>
      <c r="BH146" s="110">
        <f>IF(N146="sníž. přenesená",J146,0)</f>
        <v>0</v>
      </c>
      <c r="BI146" s="110">
        <f>IF(N146="nulová",J146,0)</f>
        <v>0</v>
      </c>
      <c r="BJ146" s="12" t="s">
        <v>37</v>
      </c>
      <c r="BK146" s="110">
        <f>ROUND(I146*H146,2)</f>
        <v>0</v>
      </c>
      <c r="BL146" s="12" t="s">
        <v>225</v>
      </c>
      <c r="BM146" s="12" t="s">
        <v>247</v>
      </c>
    </row>
    <row r="147" spans="2:65" s="1" customFormat="1" ht="25.5" customHeight="1">
      <c r="B147" s="99"/>
      <c r="C147" s="100">
        <v>51</v>
      </c>
      <c r="D147" s="100" t="s">
        <v>83</v>
      </c>
      <c r="E147" s="101" t="s">
        <v>248</v>
      </c>
      <c r="F147" s="102" t="s">
        <v>249</v>
      </c>
      <c r="G147" s="103" t="s">
        <v>91</v>
      </c>
      <c r="H147" s="104">
        <v>6</v>
      </c>
      <c r="I147" s="105"/>
      <c r="J147" s="105">
        <f>ROUND(I147*H147,2)</f>
        <v>0</v>
      </c>
      <c r="K147" s="102" t="s">
        <v>1</v>
      </c>
      <c r="L147" s="23"/>
      <c r="M147" s="106" t="s">
        <v>1</v>
      </c>
      <c r="N147" s="107" t="s">
        <v>25</v>
      </c>
      <c r="O147" s="108">
        <v>0</v>
      </c>
      <c r="P147" s="108">
        <f>O147*H147</f>
        <v>0</v>
      </c>
      <c r="Q147" s="108">
        <v>0</v>
      </c>
      <c r="R147" s="108">
        <f>Q147*H147</f>
        <v>0</v>
      </c>
      <c r="S147" s="108">
        <v>0</v>
      </c>
      <c r="T147" s="109">
        <f>S147*H147</f>
        <v>0</v>
      </c>
      <c r="AR147" s="12" t="s">
        <v>225</v>
      </c>
      <c r="AT147" s="12" t="s">
        <v>83</v>
      </c>
      <c r="AU147" s="12" t="s">
        <v>39</v>
      </c>
      <c r="AY147" s="12" t="s">
        <v>80</v>
      </c>
      <c r="BE147" s="110">
        <f>IF(N147="základní",J147,0)</f>
        <v>0</v>
      </c>
      <c r="BF147" s="110">
        <f>IF(N147="snížená",J147,0)</f>
        <v>0</v>
      </c>
      <c r="BG147" s="110">
        <f>IF(N147="zákl. přenesená",J147,0)</f>
        <v>0</v>
      </c>
      <c r="BH147" s="110">
        <f>IF(N147="sníž. přenesená",J147,0)</f>
        <v>0</v>
      </c>
      <c r="BI147" s="110">
        <f>IF(N147="nulová",J147,0)</f>
        <v>0</v>
      </c>
      <c r="BJ147" s="12" t="s">
        <v>37</v>
      </c>
      <c r="BK147" s="110">
        <f>ROUND(I147*H147,2)</f>
        <v>0</v>
      </c>
      <c r="BL147" s="12" t="s">
        <v>225</v>
      </c>
      <c r="BM147" s="12" t="s">
        <v>250</v>
      </c>
    </row>
    <row r="148" spans="2:65" s="1" customFormat="1" ht="25.5" customHeight="1">
      <c r="B148" s="99"/>
      <c r="C148" s="100">
        <v>52</v>
      </c>
      <c r="D148" s="100" t="s">
        <v>83</v>
      </c>
      <c r="E148" s="101" t="s">
        <v>251</v>
      </c>
      <c r="F148" s="102" t="s">
        <v>252</v>
      </c>
      <c r="G148" s="103" t="s">
        <v>91</v>
      </c>
      <c r="H148" s="104">
        <v>1</v>
      </c>
      <c r="I148" s="105"/>
      <c r="J148" s="105">
        <f>ROUND(I148*H148,2)</f>
        <v>0</v>
      </c>
      <c r="K148" s="102" t="s">
        <v>1</v>
      </c>
      <c r="L148" s="23"/>
      <c r="M148" s="106" t="s">
        <v>1</v>
      </c>
      <c r="N148" s="107" t="s">
        <v>25</v>
      </c>
      <c r="O148" s="108">
        <v>0</v>
      </c>
      <c r="P148" s="108">
        <f>O148*H148</f>
        <v>0</v>
      </c>
      <c r="Q148" s="108">
        <v>0</v>
      </c>
      <c r="R148" s="108">
        <f>Q148*H148</f>
        <v>0</v>
      </c>
      <c r="S148" s="108">
        <v>0</v>
      </c>
      <c r="T148" s="109">
        <f>S148*H148</f>
        <v>0</v>
      </c>
      <c r="AR148" s="12" t="s">
        <v>225</v>
      </c>
      <c r="AT148" s="12" t="s">
        <v>83</v>
      </c>
      <c r="AU148" s="12" t="s">
        <v>39</v>
      </c>
      <c r="AY148" s="12" t="s">
        <v>80</v>
      </c>
      <c r="BE148" s="110">
        <f>IF(N148="základní",J148,0)</f>
        <v>0</v>
      </c>
      <c r="BF148" s="110">
        <f>IF(N148="snížená",J148,0)</f>
        <v>0</v>
      </c>
      <c r="BG148" s="110">
        <f>IF(N148="zákl. přenesená",J148,0)</f>
        <v>0</v>
      </c>
      <c r="BH148" s="110">
        <f>IF(N148="sníž. přenesená",J148,0)</f>
        <v>0</v>
      </c>
      <c r="BI148" s="110">
        <f>IF(N148="nulová",J148,0)</f>
        <v>0</v>
      </c>
      <c r="BJ148" s="12" t="s">
        <v>37</v>
      </c>
      <c r="BK148" s="110">
        <f>ROUND(I148*H148,2)</f>
        <v>0</v>
      </c>
      <c r="BL148" s="12" t="s">
        <v>225</v>
      </c>
      <c r="BM148" s="12" t="s">
        <v>253</v>
      </c>
    </row>
    <row r="149" spans="2:65" s="1" customFormat="1" ht="25.5" customHeight="1">
      <c r="B149" s="99"/>
      <c r="C149" s="100">
        <v>53</v>
      </c>
      <c r="D149" s="100" t="s">
        <v>83</v>
      </c>
      <c r="E149" s="101" t="s">
        <v>254</v>
      </c>
      <c r="F149" s="102" t="s">
        <v>307</v>
      </c>
      <c r="G149" s="103" t="s">
        <v>91</v>
      </c>
      <c r="H149" s="104">
        <v>2</v>
      </c>
      <c r="I149" s="105"/>
      <c r="J149" s="105">
        <f>ROUND(I149*H149,2)</f>
        <v>0</v>
      </c>
      <c r="K149" s="102" t="s">
        <v>1</v>
      </c>
      <c r="L149" s="23"/>
      <c r="M149" s="106" t="s">
        <v>1</v>
      </c>
      <c r="N149" s="107" t="s">
        <v>25</v>
      </c>
      <c r="O149" s="108">
        <v>0</v>
      </c>
      <c r="P149" s="108">
        <f>O149*H149</f>
        <v>0</v>
      </c>
      <c r="Q149" s="108">
        <v>0</v>
      </c>
      <c r="R149" s="108">
        <f>Q149*H149</f>
        <v>0</v>
      </c>
      <c r="S149" s="108">
        <v>0</v>
      </c>
      <c r="T149" s="109">
        <f>S149*H149</f>
        <v>0</v>
      </c>
      <c r="AR149" s="12" t="s">
        <v>225</v>
      </c>
      <c r="AT149" s="12" t="s">
        <v>83</v>
      </c>
      <c r="AU149" s="12" t="s">
        <v>39</v>
      </c>
      <c r="AY149" s="12" t="s">
        <v>80</v>
      </c>
      <c r="BE149" s="110">
        <f>IF(N149="základní",J149,0)</f>
        <v>0</v>
      </c>
      <c r="BF149" s="110">
        <f>IF(N149="snížená",J149,0)</f>
        <v>0</v>
      </c>
      <c r="BG149" s="110">
        <f>IF(N149="zákl. přenesená",J149,0)</f>
        <v>0</v>
      </c>
      <c r="BH149" s="110">
        <f>IF(N149="sníž. přenesená",J149,0)</f>
        <v>0</v>
      </c>
      <c r="BI149" s="110">
        <f>IF(N149="nulová",J149,0)</f>
        <v>0</v>
      </c>
      <c r="BJ149" s="12" t="s">
        <v>37</v>
      </c>
      <c r="BK149" s="110">
        <f>ROUND(I149*H149,2)</f>
        <v>0</v>
      </c>
      <c r="BL149" s="12" t="s">
        <v>225</v>
      </c>
      <c r="BM149" s="12" t="s">
        <v>255</v>
      </c>
    </row>
    <row r="150" spans="2:65" s="1" customFormat="1" ht="25.5" customHeight="1">
      <c r="B150" s="99"/>
      <c r="C150" s="100">
        <v>54</v>
      </c>
      <c r="D150" s="100" t="s">
        <v>83</v>
      </c>
      <c r="E150" s="101" t="s">
        <v>256</v>
      </c>
      <c r="F150" s="102" t="s">
        <v>308</v>
      </c>
      <c r="G150" s="103" t="s">
        <v>91</v>
      </c>
      <c r="H150" s="104">
        <v>1</v>
      </c>
      <c r="I150" s="105"/>
      <c r="J150" s="105">
        <f>ROUND(I150*H150,2)</f>
        <v>0</v>
      </c>
      <c r="K150" s="102" t="s">
        <v>1</v>
      </c>
      <c r="L150" s="23"/>
      <c r="M150" s="106" t="s">
        <v>1</v>
      </c>
      <c r="N150" s="107" t="s">
        <v>25</v>
      </c>
      <c r="O150" s="108">
        <v>0</v>
      </c>
      <c r="P150" s="108">
        <f>O150*H150</f>
        <v>0</v>
      </c>
      <c r="Q150" s="108">
        <v>0</v>
      </c>
      <c r="R150" s="108">
        <f>Q150*H150</f>
        <v>0</v>
      </c>
      <c r="S150" s="108">
        <v>0</v>
      </c>
      <c r="T150" s="109">
        <f>S150*H150</f>
        <v>0</v>
      </c>
      <c r="AR150" s="12" t="s">
        <v>225</v>
      </c>
      <c r="AT150" s="12" t="s">
        <v>83</v>
      </c>
      <c r="AU150" s="12" t="s">
        <v>39</v>
      </c>
      <c r="AY150" s="12" t="s">
        <v>80</v>
      </c>
      <c r="BE150" s="110">
        <f>IF(N150="základní",J150,0)</f>
        <v>0</v>
      </c>
      <c r="BF150" s="110">
        <f>IF(N150="snížená",J150,0)</f>
        <v>0</v>
      </c>
      <c r="BG150" s="110">
        <f>IF(N150="zákl. přenesená",J150,0)</f>
        <v>0</v>
      </c>
      <c r="BH150" s="110">
        <f>IF(N150="sníž. přenesená",J150,0)</f>
        <v>0</v>
      </c>
      <c r="BI150" s="110">
        <f>IF(N150="nulová",J150,0)</f>
        <v>0</v>
      </c>
      <c r="BJ150" s="12" t="s">
        <v>37</v>
      </c>
      <c r="BK150" s="110">
        <f>ROUND(I150*H150,2)</f>
        <v>0</v>
      </c>
      <c r="BL150" s="12" t="s">
        <v>225</v>
      </c>
      <c r="BM150" s="12" t="s">
        <v>257</v>
      </c>
    </row>
    <row r="151" spans="2:51" s="7" customFormat="1" ht="24">
      <c r="B151" s="111"/>
      <c r="C151" s="100">
        <v>55</v>
      </c>
      <c r="D151" s="100" t="s">
        <v>83</v>
      </c>
      <c r="E151" s="101" t="s">
        <v>256</v>
      </c>
      <c r="F151" s="102" t="s">
        <v>298</v>
      </c>
      <c r="G151" s="103" t="s">
        <v>91</v>
      </c>
      <c r="H151" s="104">
        <v>1</v>
      </c>
      <c r="I151" s="105"/>
      <c r="J151" s="105">
        <f>ROUND(I151*H151,2)</f>
        <v>0</v>
      </c>
      <c r="K151" s="102" t="s">
        <v>1</v>
      </c>
      <c r="L151" s="111"/>
      <c r="M151" s="113"/>
      <c r="N151" s="129"/>
      <c r="O151" s="129"/>
      <c r="P151" s="129"/>
      <c r="Q151" s="129"/>
      <c r="R151" s="129"/>
      <c r="S151" s="129"/>
      <c r="T151" s="114"/>
      <c r="AT151" s="112"/>
      <c r="AU151" s="112"/>
      <c r="AY151" s="112"/>
    </row>
    <row r="152" spans="2:65" s="1" customFormat="1" ht="25.5" customHeight="1">
      <c r="B152" s="99"/>
      <c r="C152" s="100">
        <v>56</v>
      </c>
      <c r="D152" s="100" t="s">
        <v>83</v>
      </c>
      <c r="E152" s="101" t="s">
        <v>258</v>
      </c>
      <c r="F152" s="102" t="s">
        <v>259</v>
      </c>
      <c r="G152" s="103" t="s">
        <v>107</v>
      </c>
      <c r="H152" s="104">
        <v>289.95</v>
      </c>
      <c r="I152" s="105"/>
      <c r="J152" s="105">
        <f>ROUND(I152*H152,2)</f>
        <v>0</v>
      </c>
      <c r="K152" s="102" t="s">
        <v>87</v>
      </c>
      <c r="L152" s="23"/>
      <c r="M152" s="106" t="s">
        <v>1</v>
      </c>
      <c r="N152" s="107" t="s">
        <v>25</v>
      </c>
      <c r="O152" s="108">
        <v>0.186</v>
      </c>
      <c r="P152" s="108">
        <f>O152*H152</f>
        <v>53.930699999999995</v>
      </c>
      <c r="Q152" s="108">
        <v>0.00028</v>
      </c>
      <c r="R152" s="108">
        <f>Q152*H152</f>
        <v>0.081186</v>
      </c>
      <c r="S152" s="108">
        <v>0</v>
      </c>
      <c r="T152" s="109">
        <f>S152*H152</f>
        <v>0</v>
      </c>
      <c r="AR152" s="12" t="s">
        <v>138</v>
      </c>
      <c r="AT152" s="12" t="s">
        <v>83</v>
      </c>
      <c r="AU152" s="12" t="s">
        <v>39</v>
      </c>
      <c r="AY152" s="12" t="s">
        <v>80</v>
      </c>
      <c r="BE152" s="110">
        <f>IF(N152="základní",J152,0)</f>
        <v>0</v>
      </c>
      <c r="BF152" s="110">
        <f>IF(N152="snížená",J152,0)</f>
        <v>0</v>
      </c>
      <c r="BG152" s="110">
        <f>IF(N152="zákl. přenesená",J152,0)</f>
        <v>0</v>
      </c>
      <c r="BH152" s="110">
        <f>IF(N152="sníž. přenesená",J152,0)</f>
        <v>0</v>
      </c>
      <c r="BI152" s="110">
        <f>IF(N152="nulová",J152,0)</f>
        <v>0</v>
      </c>
      <c r="BJ152" s="12" t="s">
        <v>37</v>
      </c>
      <c r="BK152" s="110">
        <f>ROUND(I152*H152,2)</f>
        <v>0</v>
      </c>
      <c r="BL152" s="12" t="s">
        <v>138</v>
      </c>
      <c r="BM152" s="12" t="s">
        <v>260</v>
      </c>
    </row>
    <row r="153" spans="2:65" s="1" customFormat="1" ht="25.5" customHeight="1">
      <c r="B153" s="99"/>
      <c r="C153" s="100">
        <v>57</v>
      </c>
      <c r="D153" s="100" t="s">
        <v>83</v>
      </c>
      <c r="E153" s="101" t="s">
        <v>261</v>
      </c>
      <c r="F153" s="102" t="s">
        <v>262</v>
      </c>
      <c r="G153" s="103" t="s">
        <v>91</v>
      </c>
      <c r="H153" s="104">
        <v>9</v>
      </c>
      <c r="I153" s="105"/>
      <c r="J153" s="105">
        <f>ROUND(I153*H153,2)</f>
        <v>0</v>
      </c>
      <c r="K153" s="102" t="s">
        <v>87</v>
      </c>
      <c r="L153" s="23"/>
      <c r="M153" s="106" t="s">
        <v>1</v>
      </c>
      <c r="N153" s="107" t="s">
        <v>25</v>
      </c>
      <c r="O153" s="108">
        <v>0.521</v>
      </c>
      <c r="P153" s="108">
        <f>O153*H153</f>
        <v>4.689</v>
      </c>
      <c r="Q153" s="108">
        <v>0</v>
      </c>
      <c r="R153" s="108">
        <f>Q153*H153</f>
        <v>0</v>
      </c>
      <c r="S153" s="108">
        <v>0</v>
      </c>
      <c r="T153" s="109">
        <f>S153*H153</f>
        <v>0</v>
      </c>
      <c r="AR153" s="12" t="s">
        <v>138</v>
      </c>
      <c r="AT153" s="12" t="s">
        <v>83</v>
      </c>
      <c r="AU153" s="12" t="s">
        <v>39</v>
      </c>
      <c r="AY153" s="12" t="s">
        <v>80</v>
      </c>
      <c r="BE153" s="110">
        <f>IF(N153="základní",J153,0)</f>
        <v>0</v>
      </c>
      <c r="BF153" s="110">
        <f>IF(N153="snížená",J153,0)</f>
        <v>0</v>
      </c>
      <c r="BG153" s="110">
        <f>IF(N153="zákl. přenesená",J153,0)</f>
        <v>0</v>
      </c>
      <c r="BH153" s="110">
        <f>IF(N153="sníž. přenesená",J153,0)</f>
        <v>0</v>
      </c>
      <c r="BI153" s="110">
        <f>IF(N153="nulová",J153,0)</f>
        <v>0</v>
      </c>
      <c r="BJ153" s="12" t="s">
        <v>37</v>
      </c>
      <c r="BK153" s="110">
        <f>ROUND(I153*H153,2)</f>
        <v>0</v>
      </c>
      <c r="BL153" s="12" t="s">
        <v>138</v>
      </c>
      <c r="BM153" s="12" t="s">
        <v>263</v>
      </c>
    </row>
    <row r="154" spans="2:65" s="1" customFormat="1" ht="25.5" customHeight="1">
      <c r="B154" s="99"/>
      <c r="C154" s="100">
        <v>58</v>
      </c>
      <c r="D154" s="100" t="s">
        <v>83</v>
      </c>
      <c r="E154" s="101" t="s">
        <v>264</v>
      </c>
      <c r="F154" s="102" t="s">
        <v>265</v>
      </c>
      <c r="G154" s="103" t="s">
        <v>91</v>
      </c>
      <c r="H154" s="104">
        <v>49</v>
      </c>
      <c r="I154" s="105"/>
      <c r="J154" s="105">
        <f>ROUND(I154*H154,2)</f>
        <v>0</v>
      </c>
      <c r="K154" s="102" t="s">
        <v>87</v>
      </c>
      <c r="L154" s="23"/>
      <c r="M154" s="106" t="s">
        <v>1</v>
      </c>
      <c r="N154" s="107" t="s">
        <v>25</v>
      </c>
      <c r="O154" s="108">
        <v>0.718</v>
      </c>
      <c r="P154" s="108">
        <f>O154*H154</f>
        <v>35.182</v>
      </c>
      <c r="Q154" s="108">
        <v>0</v>
      </c>
      <c r="R154" s="108">
        <f>Q154*H154</f>
        <v>0</v>
      </c>
      <c r="S154" s="108">
        <v>0</v>
      </c>
      <c r="T154" s="109">
        <f>S154*H154</f>
        <v>0</v>
      </c>
      <c r="AR154" s="12" t="s">
        <v>138</v>
      </c>
      <c r="AT154" s="12" t="s">
        <v>83</v>
      </c>
      <c r="AU154" s="12" t="s">
        <v>39</v>
      </c>
      <c r="AY154" s="12" t="s">
        <v>80</v>
      </c>
      <c r="BE154" s="110">
        <f>IF(N154="základní",J154,0)</f>
        <v>0</v>
      </c>
      <c r="BF154" s="110">
        <f>IF(N154="snížená",J154,0)</f>
        <v>0</v>
      </c>
      <c r="BG154" s="110">
        <f>IF(N154="zákl. přenesená",J154,0)</f>
        <v>0</v>
      </c>
      <c r="BH154" s="110">
        <f>IF(N154="sníž. přenesená",J154,0)</f>
        <v>0</v>
      </c>
      <c r="BI154" s="110">
        <f>IF(N154="nulová",J154,0)</f>
        <v>0</v>
      </c>
      <c r="BJ154" s="12" t="s">
        <v>37</v>
      </c>
      <c r="BK154" s="110">
        <f>ROUND(I154*H154,2)</f>
        <v>0</v>
      </c>
      <c r="BL154" s="12" t="s">
        <v>138</v>
      </c>
      <c r="BM154" s="12" t="s">
        <v>266</v>
      </c>
    </row>
    <row r="155" spans="2:65" s="1" customFormat="1" ht="16.5" customHeight="1">
      <c r="B155" s="99"/>
      <c r="C155" s="119">
        <v>59</v>
      </c>
      <c r="D155" s="119" t="s">
        <v>93</v>
      </c>
      <c r="E155" s="120" t="s">
        <v>267</v>
      </c>
      <c r="F155" s="121" t="s">
        <v>268</v>
      </c>
      <c r="G155" s="122" t="s">
        <v>107</v>
      </c>
      <c r="H155" s="123">
        <v>66.13</v>
      </c>
      <c r="I155" s="124"/>
      <c r="J155" s="124">
        <f>ROUND(I155*H155,2)</f>
        <v>0</v>
      </c>
      <c r="K155" s="121" t="s">
        <v>87</v>
      </c>
      <c r="L155" s="125"/>
      <c r="M155" s="126" t="s">
        <v>1</v>
      </c>
      <c r="N155" s="127" t="s">
        <v>25</v>
      </c>
      <c r="O155" s="108">
        <v>0</v>
      </c>
      <c r="P155" s="108">
        <f>O155*H155</f>
        <v>0</v>
      </c>
      <c r="Q155" s="108">
        <v>0.003</v>
      </c>
      <c r="R155" s="108">
        <f>Q155*H155</f>
        <v>0.19838999999999998</v>
      </c>
      <c r="S155" s="108">
        <v>0</v>
      </c>
      <c r="T155" s="109">
        <f>S155*H155</f>
        <v>0</v>
      </c>
      <c r="AR155" s="12" t="s">
        <v>195</v>
      </c>
      <c r="AT155" s="12" t="s">
        <v>93</v>
      </c>
      <c r="AU155" s="12" t="s">
        <v>39</v>
      </c>
      <c r="AY155" s="12" t="s">
        <v>80</v>
      </c>
      <c r="BE155" s="110">
        <f>IF(N155="základní",J155,0)</f>
        <v>0</v>
      </c>
      <c r="BF155" s="110">
        <f>IF(N155="snížená",J155,0)</f>
        <v>0</v>
      </c>
      <c r="BG155" s="110">
        <f>IF(N155="zákl. přenesená",J155,0)</f>
        <v>0</v>
      </c>
      <c r="BH155" s="110">
        <f>IF(N155="sníž. přenesená",J155,0)</f>
        <v>0</v>
      </c>
      <c r="BI155" s="110">
        <f>IF(N155="nulová",J155,0)</f>
        <v>0</v>
      </c>
      <c r="BJ155" s="12" t="s">
        <v>37</v>
      </c>
      <c r="BK155" s="110">
        <f>ROUND(I155*H155,2)</f>
        <v>0</v>
      </c>
      <c r="BL155" s="12" t="s">
        <v>138</v>
      </c>
      <c r="BM155" s="12" t="s">
        <v>269</v>
      </c>
    </row>
    <row r="156" spans="2:65" s="1" customFormat="1" ht="16.5" customHeight="1">
      <c r="B156" s="99"/>
      <c r="C156" s="119">
        <v>60</v>
      </c>
      <c r="D156" s="119" t="s">
        <v>93</v>
      </c>
      <c r="E156" s="120" t="s">
        <v>270</v>
      </c>
      <c r="F156" s="121" t="s">
        <v>271</v>
      </c>
      <c r="G156" s="122" t="s">
        <v>272</v>
      </c>
      <c r="H156" s="123">
        <v>58</v>
      </c>
      <c r="I156" s="124"/>
      <c r="J156" s="124">
        <f>ROUND(I156*H156,2)</f>
        <v>0</v>
      </c>
      <c r="K156" s="121" t="s">
        <v>87</v>
      </c>
      <c r="L156" s="125"/>
      <c r="M156" s="126" t="s">
        <v>1</v>
      </c>
      <c r="N156" s="127" t="s">
        <v>25</v>
      </c>
      <c r="O156" s="108">
        <v>0</v>
      </c>
      <c r="P156" s="108">
        <f>O156*H156</f>
        <v>0</v>
      </c>
      <c r="Q156" s="108">
        <v>0.0002</v>
      </c>
      <c r="R156" s="108">
        <f>Q156*H156</f>
        <v>0.011600000000000001</v>
      </c>
      <c r="S156" s="108">
        <v>0</v>
      </c>
      <c r="T156" s="109">
        <f>S156*H156</f>
        <v>0</v>
      </c>
      <c r="AR156" s="12" t="s">
        <v>195</v>
      </c>
      <c r="AT156" s="12" t="s">
        <v>93</v>
      </c>
      <c r="AU156" s="12" t="s">
        <v>39</v>
      </c>
      <c r="AY156" s="12" t="s">
        <v>80</v>
      </c>
      <c r="BE156" s="110">
        <f>IF(N156="základní",J156,0)</f>
        <v>0</v>
      </c>
      <c r="BF156" s="110">
        <f>IF(N156="snížená",J156,0)</f>
        <v>0</v>
      </c>
      <c r="BG156" s="110">
        <f>IF(N156="zákl. přenesená",J156,0)</f>
        <v>0</v>
      </c>
      <c r="BH156" s="110">
        <f>IF(N156="sníž. přenesená",J156,0)</f>
        <v>0</v>
      </c>
      <c r="BI156" s="110">
        <f>IF(N156="nulová",J156,0)</f>
        <v>0</v>
      </c>
      <c r="BJ156" s="12" t="s">
        <v>37</v>
      </c>
      <c r="BK156" s="110">
        <f>ROUND(I156*H156,2)</f>
        <v>0</v>
      </c>
      <c r="BL156" s="12" t="s">
        <v>138</v>
      </c>
      <c r="BM156" s="12" t="s">
        <v>273</v>
      </c>
    </row>
    <row r="157" spans="2:65" s="1" customFormat="1" ht="38.25" customHeight="1">
      <c r="B157" s="99"/>
      <c r="C157" s="100">
        <v>61</v>
      </c>
      <c r="D157" s="100" t="s">
        <v>83</v>
      </c>
      <c r="E157" s="101" t="s">
        <v>274</v>
      </c>
      <c r="F157" s="102" t="s">
        <v>275</v>
      </c>
      <c r="G157" s="103" t="s">
        <v>201</v>
      </c>
      <c r="H157" s="104">
        <v>1447.581</v>
      </c>
      <c r="I157" s="105"/>
      <c r="J157" s="105">
        <f>ROUND(I157*H157,2)</f>
        <v>0</v>
      </c>
      <c r="K157" s="102" t="s">
        <v>87</v>
      </c>
      <c r="L157" s="23"/>
      <c r="M157" s="106" t="s">
        <v>1</v>
      </c>
      <c r="N157" s="107" t="s">
        <v>25</v>
      </c>
      <c r="O157" s="108">
        <v>0</v>
      </c>
      <c r="P157" s="108">
        <f>O157*H157</f>
        <v>0</v>
      </c>
      <c r="Q157" s="108">
        <v>0</v>
      </c>
      <c r="R157" s="108">
        <f>Q157*H157</f>
        <v>0</v>
      </c>
      <c r="S157" s="108">
        <v>0</v>
      </c>
      <c r="T157" s="109">
        <f>S157*H157</f>
        <v>0</v>
      </c>
      <c r="AR157" s="12" t="s">
        <v>138</v>
      </c>
      <c r="AT157" s="12" t="s">
        <v>83</v>
      </c>
      <c r="AU157" s="12" t="s">
        <v>39</v>
      </c>
      <c r="AY157" s="12" t="s">
        <v>80</v>
      </c>
      <c r="BE157" s="110">
        <f>IF(N157="základní",J157,0)</f>
        <v>0</v>
      </c>
      <c r="BF157" s="110">
        <f>IF(N157="snížená",J157,0)</f>
        <v>0</v>
      </c>
      <c r="BG157" s="110">
        <f>IF(N157="zákl. přenesená",J157,0)</f>
        <v>0</v>
      </c>
      <c r="BH157" s="110">
        <f>IF(N157="sníž. přenesená",J157,0)</f>
        <v>0</v>
      </c>
      <c r="BI157" s="110">
        <f>IF(N157="nulová",J157,0)</f>
        <v>0</v>
      </c>
      <c r="BJ157" s="12" t="s">
        <v>37</v>
      </c>
      <c r="BK157" s="110">
        <f>ROUND(I157*H157,2)</f>
        <v>0</v>
      </c>
      <c r="BL157" s="12" t="s">
        <v>138</v>
      </c>
      <c r="BM157" s="12" t="s">
        <v>276</v>
      </c>
    </row>
    <row r="158" spans="2:63" s="6" customFormat="1" ht="29.85" customHeight="1">
      <c r="B158" s="87"/>
      <c r="D158" s="88" t="s">
        <v>35</v>
      </c>
      <c r="E158" s="97" t="s">
        <v>277</v>
      </c>
      <c r="F158" s="97" t="s">
        <v>278</v>
      </c>
      <c r="J158" s="98">
        <f>SUM(J159)</f>
        <v>0</v>
      </c>
      <c r="L158" s="87"/>
      <c r="M158" s="91"/>
      <c r="N158" s="92"/>
      <c r="O158" s="92"/>
      <c r="P158" s="93">
        <f>SUM(P159:P160)</f>
        <v>3.3705</v>
      </c>
      <c r="Q158" s="92"/>
      <c r="R158" s="93">
        <f>SUM(R159:R160)</f>
        <v>0</v>
      </c>
      <c r="S158" s="92"/>
      <c r="T158" s="94">
        <f>SUM(T159:T160)</f>
        <v>0.1605</v>
      </c>
      <c r="AR158" s="88" t="s">
        <v>39</v>
      </c>
      <c r="AT158" s="95" t="s">
        <v>35</v>
      </c>
      <c r="AU158" s="95" t="s">
        <v>37</v>
      </c>
      <c r="AY158" s="88" t="s">
        <v>80</v>
      </c>
      <c r="BK158" s="96">
        <f>SUM(BK159:BK160)</f>
        <v>0</v>
      </c>
    </row>
    <row r="159" spans="2:65" s="1" customFormat="1" ht="16.5" customHeight="1">
      <c r="B159" s="99"/>
      <c r="C159" s="100">
        <v>62</v>
      </c>
      <c r="D159" s="100" t="s">
        <v>83</v>
      </c>
      <c r="E159" s="101" t="s">
        <v>279</v>
      </c>
      <c r="F159" s="102" t="s">
        <v>280</v>
      </c>
      <c r="G159" s="103" t="s">
        <v>86</v>
      </c>
      <c r="H159" s="104">
        <v>8.025</v>
      </c>
      <c r="I159" s="105"/>
      <c r="J159" s="105">
        <f>ROUND(I159*H159,2)</f>
        <v>0</v>
      </c>
      <c r="K159" s="102" t="s">
        <v>87</v>
      </c>
      <c r="L159" s="23"/>
      <c r="M159" s="106" t="s">
        <v>1</v>
      </c>
      <c r="N159" s="107" t="s">
        <v>25</v>
      </c>
      <c r="O159" s="108">
        <v>0.42</v>
      </c>
      <c r="P159" s="108">
        <f>O159*H159</f>
        <v>3.3705</v>
      </c>
      <c r="Q159" s="108">
        <v>0</v>
      </c>
      <c r="R159" s="108">
        <f>Q159*H159</f>
        <v>0</v>
      </c>
      <c r="S159" s="108">
        <v>0.02</v>
      </c>
      <c r="T159" s="109">
        <f>S159*H159</f>
        <v>0.1605</v>
      </c>
      <c r="AR159" s="12" t="s">
        <v>138</v>
      </c>
      <c r="AT159" s="12" t="s">
        <v>83</v>
      </c>
      <c r="AU159" s="12" t="s">
        <v>39</v>
      </c>
      <c r="AY159" s="12" t="s">
        <v>80</v>
      </c>
      <c r="BE159" s="110">
        <f>IF(N159="základní",J159,0)</f>
        <v>0</v>
      </c>
      <c r="BF159" s="110">
        <f>IF(N159="snížená",J159,0)</f>
        <v>0</v>
      </c>
      <c r="BG159" s="110">
        <f>IF(N159="zákl. přenesená",J159,0)</f>
        <v>0</v>
      </c>
      <c r="BH159" s="110">
        <f>IF(N159="sníž. přenesená",J159,0)</f>
        <v>0</v>
      </c>
      <c r="BI159" s="110">
        <f>IF(N159="nulová",J159,0)</f>
        <v>0</v>
      </c>
      <c r="BJ159" s="12" t="s">
        <v>37</v>
      </c>
      <c r="BK159" s="110">
        <f>ROUND(I159*H159,2)</f>
        <v>0</v>
      </c>
      <c r="BL159" s="12" t="s">
        <v>138</v>
      </c>
      <c r="BM159" s="12" t="s">
        <v>281</v>
      </c>
    </row>
    <row r="160" spans="2:65" s="1" customFormat="1" ht="38.25" customHeight="1">
      <c r="B160" s="99"/>
      <c r="C160" s="100">
        <v>63</v>
      </c>
      <c r="D160" s="100" t="s">
        <v>83</v>
      </c>
      <c r="E160" s="101" t="s">
        <v>282</v>
      </c>
      <c r="F160" s="102" t="s">
        <v>283</v>
      </c>
      <c r="G160" s="103" t="s">
        <v>201</v>
      </c>
      <c r="H160" s="104">
        <v>10.593</v>
      </c>
      <c r="I160" s="105"/>
      <c r="J160" s="105">
        <f>ROUND(I160*H160,2)</f>
        <v>0</v>
      </c>
      <c r="K160" s="102" t="s">
        <v>87</v>
      </c>
      <c r="L160" s="23"/>
      <c r="M160" s="106" t="s">
        <v>1</v>
      </c>
      <c r="N160" s="107" t="s">
        <v>25</v>
      </c>
      <c r="O160" s="108">
        <v>0</v>
      </c>
      <c r="P160" s="108">
        <f>O160*H160</f>
        <v>0</v>
      </c>
      <c r="Q160" s="108">
        <v>0</v>
      </c>
      <c r="R160" s="108">
        <f>Q160*H160</f>
        <v>0</v>
      </c>
      <c r="S160" s="108">
        <v>0</v>
      </c>
      <c r="T160" s="109">
        <f>S160*H160</f>
        <v>0</v>
      </c>
      <c r="AR160" s="12" t="s">
        <v>138</v>
      </c>
      <c r="AT160" s="12" t="s">
        <v>83</v>
      </c>
      <c r="AU160" s="12" t="s">
        <v>39</v>
      </c>
      <c r="AY160" s="12" t="s">
        <v>80</v>
      </c>
      <c r="BE160" s="110">
        <f>IF(N160="základní",J160,0)</f>
        <v>0</v>
      </c>
      <c r="BF160" s="110">
        <f>IF(N160="snížená",J160,0)</f>
        <v>0</v>
      </c>
      <c r="BG160" s="110">
        <f>IF(N160="zákl. přenesená",J160,0)</f>
        <v>0</v>
      </c>
      <c r="BH160" s="110">
        <f>IF(N160="sníž. přenesená",J160,0)</f>
        <v>0</v>
      </c>
      <c r="BI160" s="110">
        <f>IF(N160="nulová",J160,0)</f>
        <v>0</v>
      </c>
      <c r="BJ160" s="12" t="s">
        <v>37</v>
      </c>
      <c r="BK160" s="110">
        <f>ROUND(I160*H160,2)</f>
        <v>0</v>
      </c>
      <c r="BL160" s="12" t="s">
        <v>138</v>
      </c>
      <c r="BM160" s="12" t="s">
        <v>284</v>
      </c>
    </row>
    <row r="161" spans="2:63" s="6" customFormat="1" ht="29.85" customHeight="1">
      <c r="B161" s="87"/>
      <c r="D161" s="88" t="s">
        <v>35</v>
      </c>
      <c r="E161" s="97" t="s">
        <v>285</v>
      </c>
      <c r="F161" s="97" t="s">
        <v>286</v>
      </c>
      <c r="J161" s="98">
        <f>SUM(J162:J168)</f>
        <v>0</v>
      </c>
      <c r="L161" s="87"/>
      <c r="M161" s="91"/>
      <c r="N161" s="92"/>
      <c r="O161" s="92"/>
      <c r="P161" s="93">
        <f>SUM(P162:P165)</f>
        <v>4.587495</v>
      </c>
      <c r="Q161" s="92"/>
      <c r="R161" s="93">
        <f>SUM(R162:R165)</f>
        <v>0.027802999999999998</v>
      </c>
      <c r="S161" s="92"/>
      <c r="T161" s="94">
        <f>SUM(T162:T165)</f>
        <v>0</v>
      </c>
      <c r="AR161" s="88" t="s">
        <v>39</v>
      </c>
      <c r="AT161" s="95" t="s">
        <v>35</v>
      </c>
      <c r="AU161" s="95" t="s">
        <v>37</v>
      </c>
      <c r="AY161" s="88" t="s">
        <v>80</v>
      </c>
      <c r="BK161" s="96">
        <f>SUM(BK162:BK165)</f>
        <v>0</v>
      </c>
    </row>
    <row r="162" spans="2:65" s="1" customFormat="1" ht="25.5" customHeight="1">
      <c r="B162" s="99"/>
      <c r="C162" s="100">
        <v>64</v>
      </c>
      <c r="D162" s="100" t="s">
        <v>83</v>
      </c>
      <c r="E162" s="101" t="s">
        <v>287</v>
      </c>
      <c r="F162" s="102" t="s">
        <v>288</v>
      </c>
      <c r="G162" s="103" t="s">
        <v>86</v>
      </c>
      <c r="H162" s="104">
        <v>139.015</v>
      </c>
      <c r="I162" s="105"/>
      <c r="J162" s="105">
        <f>ROUND(I162*H162,2)</f>
        <v>0</v>
      </c>
      <c r="K162" s="102" t="s">
        <v>87</v>
      </c>
      <c r="L162" s="23"/>
      <c r="M162" s="106" t="s">
        <v>1</v>
      </c>
      <c r="N162" s="107" t="s">
        <v>25</v>
      </c>
      <c r="O162" s="108">
        <v>0.033</v>
      </c>
      <c r="P162" s="108">
        <f>O162*H162</f>
        <v>4.587495</v>
      </c>
      <c r="Q162" s="108">
        <v>0.0002</v>
      </c>
      <c r="R162" s="108">
        <f>Q162*H162</f>
        <v>0.027802999999999998</v>
      </c>
      <c r="S162" s="108">
        <v>0</v>
      </c>
      <c r="T162" s="109">
        <f>S162*H162</f>
        <v>0</v>
      </c>
      <c r="AR162" s="12" t="s">
        <v>138</v>
      </c>
      <c r="AT162" s="12" t="s">
        <v>83</v>
      </c>
      <c r="AU162" s="12" t="s">
        <v>39</v>
      </c>
      <c r="AY162" s="12" t="s">
        <v>80</v>
      </c>
      <c r="BE162" s="110">
        <f>IF(N162="základní",J162,0)</f>
        <v>0</v>
      </c>
      <c r="BF162" s="110">
        <f>IF(N162="snížená",J162,0)</f>
        <v>0</v>
      </c>
      <c r="BG162" s="110">
        <f>IF(N162="zákl. přenesená",J162,0)</f>
        <v>0</v>
      </c>
      <c r="BH162" s="110">
        <f>IF(N162="sníž. přenesená",J162,0)</f>
        <v>0</v>
      </c>
      <c r="BI162" s="110">
        <f>IF(N162="nulová",J162,0)</f>
        <v>0</v>
      </c>
      <c r="BJ162" s="12" t="s">
        <v>37</v>
      </c>
      <c r="BK162" s="110">
        <f>ROUND(I162*H162,2)</f>
        <v>0</v>
      </c>
      <c r="BL162" s="12" t="s">
        <v>138</v>
      </c>
      <c r="BM162" s="12" t="s">
        <v>289</v>
      </c>
    </row>
    <row r="163" spans="2:51" s="8" customFormat="1" ht="13.5">
      <c r="B163" s="115"/>
      <c r="C163" s="100">
        <v>65</v>
      </c>
      <c r="D163" s="100" t="s">
        <v>83</v>
      </c>
      <c r="E163" s="101" t="s">
        <v>287</v>
      </c>
      <c r="F163" s="102" t="s">
        <v>299</v>
      </c>
      <c r="G163" s="103" t="s">
        <v>86</v>
      </c>
      <c r="H163" s="104">
        <v>2095</v>
      </c>
      <c r="I163" s="105"/>
      <c r="J163" s="105">
        <f>ROUND(I163*H163,2)</f>
        <v>0</v>
      </c>
      <c r="K163" s="102" t="s">
        <v>87</v>
      </c>
      <c r="L163" s="115"/>
      <c r="M163" s="117"/>
      <c r="N163" s="128"/>
      <c r="O163" s="128"/>
      <c r="P163" s="128"/>
      <c r="Q163" s="128"/>
      <c r="R163" s="128"/>
      <c r="S163" s="128"/>
      <c r="T163" s="118"/>
      <c r="AT163" s="116"/>
      <c r="AU163" s="116"/>
      <c r="AY163" s="116"/>
    </row>
    <row r="164" spans="2:51" s="8" customFormat="1" ht="24">
      <c r="B164" s="115"/>
      <c r="C164" s="100">
        <v>66</v>
      </c>
      <c r="D164" s="100" t="s">
        <v>83</v>
      </c>
      <c r="E164" s="101" t="s">
        <v>290</v>
      </c>
      <c r="F164" s="102" t="s">
        <v>291</v>
      </c>
      <c r="G164" s="103" t="s">
        <v>86</v>
      </c>
      <c r="H164" s="104">
        <v>139.015</v>
      </c>
      <c r="I164" s="105"/>
      <c r="J164" s="105">
        <f>ROUND(I164*H164,2)</f>
        <v>0</v>
      </c>
      <c r="K164" s="102" t="s">
        <v>87</v>
      </c>
      <c r="L164" s="115"/>
      <c r="M164" s="117"/>
      <c r="N164" s="128"/>
      <c r="O164" s="128"/>
      <c r="P164" s="128"/>
      <c r="Q164" s="128"/>
      <c r="R164" s="128"/>
      <c r="S164" s="128"/>
      <c r="T164" s="118"/>
      <c r="AT164" s="116"/>
      <c r="AU164" s="116"/>
      <c r="AY164" s="116"/>
    </row>
    <row r="165" spans="2:51" s="8" customFormat="1" ht="24">
      <c r="B165" s="115"/>
      <c r="C165" s="100">
        <v>67</v>
      </c>
      <c r="D165" s="100" t="s">
        <v>83</v>
      </c>
      <c r="E165" s="101" t="s">
        <v>290</v>
      </c>
      <c r="F165" s="102" t="s">
        <v>300</v>
      </c>
      <c r="G165" s="103" t="s">
        <v>86</v>
      </c>
      <c r="H165" s="104">
        <v>2095</v>
      </c>
      <c r="I165" s="105"/>
      <c r="J165" s="105">
        <f>ROUND(I165*H165,2)</f>
        <v>0</v>
      </c>
      <c r="K165" s="102" t="s">
        <v>87</v>
      </c>
      <c r="L165" s="115"/>
      <c r="M165" s="117"/>
      <c r="N165" s="128"/>
      <c r="O165" s="128"/>
      <c r="P165" s="128"/>
      <c r="Q165" s="128"/>
      <c r="R165" s="128"/>
      <c r="S165" s="128"/>
      <c r="T165" s="118"/>
      <c r="AT165" s="116"/>
      <c r="AU165" s="116"/>
      <c r="AY165" s="116"/>
    </row>
    <row r="166" spans="3:11" ht="24">
      <c r="C166" s="100">
        <v>68</v>
      </c>
      <c r="D166" s="100" t="s">
        <v>83</v>
      </c>
      <c r="E166" s="101" t="s">
        <v>290</v>
      </c>
      <c r="F166" s="102" t="s">
        <v>301</v>
      </c>
      <c r="G166" s="103" t="s">
        <v>86</v>
      </c>
      <c r="H166" s="104">
        <v>180</v>
      </c>
      <c r="I166" s="105"/>
      <c r="J166" s="105">
        <f>ROUND(I166*H166,2)</f>
        <v>0</v>
      </c>
      <c r="K166" s="102" t="s">
        <v>87</v>
      </c>
    </row>
    <row r="167" spans="3:11" ht="19.8" customHeight="1">
      <c r="C167" s="100">
        <v>69</v>
      </c>
      <c r="D167" s="100" t="s">
        <v>83</v>
      </c>
      <c r="E167" s="101"/>
      <c r="F167" s="102" t="s">
        <v>302</v>
      </c>
      <c r="G167" s="103" t="s">
        <v>303</v>
      </c>
      <c r="H167" s="104">
        <v>1</v>
      </c>
      <c r="I167" s="105"/>
      <c r="J167" s="105">
        <f>ROUND(I167*H167,2)</f>
        <v>0</v>
      </c>
      <c r="K167" s="102" t="s">
        <v>87</v>
      </c>
    </row>
    <row r="168" spans="3:11" ht="18.6" customHeight="1">
      <c r="C168" s="100">
        <v>70</v>
      </c>
      <c r="D168" s="100" t="s">
        <v>83</v>
      </c>
      <c r="E168" s="101"/>
      <c r="F168" s="102" t="s">
        <v>304</v>
      </c>
      <c r="G168" s="103" t="s">
        <v>303</v>
      </c>
      <c r="H168" s="104">
        <v>1</v>
      </c>
      <c r="I168" s="105"/>
      <c r="J168" s="105">
        <f>ROUND(I168*H168,2)</f>
        <v>0</v>
      </c>
      <c r="K168" s="102" t="s">
        <v>87</v>
      </c>
    </row>
    <row r="169" spans="3:11" ht="18" customHeight="1">
      <c r="C169" s="100">
        <v>71</v>
      </c>
      <c r="D169" s="100" t="s">
        <v>83</v>
      </c>
      <c r="E169" s="101"/>
      <c r="F169" s="102" t="s">
        <v>309</v>
      </c>
      <c r="G169" s="103" t="s">
        <v>303</v>
      </c>
      <c r="H169" s="104">
        <v>1</v>
      </c>
      <c r="I169" s="105"/>
      <c r="J169" s="105">
        <f aca="true" t="shared" si="0" ref="J169:J170">ROUND(I169*H169,2)</f>
        <v>0</v>
      </c>
      <c r="K169" s="102" t="s">
        <v>87</v>
      </c>
    </row>
    <row r="170" spans="3:11" ht="18.6" customHeight="1">
      <c r="C170" s="100">
        <v>72</v>
      </c>
      <c r="D170" s="100" t="s">
        <v>83</v>
      </c>
      <c r="E170" s="101"/>
      <c r="F170" s="102" t="s">
        <v>305</v>
      </c>
      <c r="G170" s="103" t="s">
        <v>303</v>
      </c>
      <c r="H170" s="104">
        <v>1</v>
      </c>
      <c r="I170" s="105"/>
      <c r="J170" s="105">
        <f t="shared" si="0"/>
        <v>0</v>
      </c>
      <c r="K170" s="102" t="s">
        <v>87</v>
      </c>
    </row>
  </sheetData>
  <autoFilter ref="C86:K165"/>
  <mergeCells count="10">
    <mergeCell ref="J51:J52"/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PC\Petr</dc:creator>
  <cp:keywords/>
  <dc:description/>
  <cp:lastModifiedBy>Miloš Sopuch</cp:lastModifiedBy>
  <dcterms:created xsi:type="dcterms:W3CDTF">2018-08-29T21:13:24Z</dcterms:created>
  <dcterms:modified xsi:type="dcterms:W3CDTF">2019-04-05T06:08:02Z</dcterms:modified>
  <cp:category/>
  <cp:version/>
  <cp:contentType/>
  <cp:contentStatus/>
</cp:coreProperties>
</file>