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19-5 - Vytápění bytu .N..." sheetId="2" r:id="rId2"/>
  </sheets>
  <definedNames>
    <definedName name="_xlnm.Print_Area" localSheetId="0">'Rekapitulace stavby'!$D$4:$AO$36,'Rekapitulace stavby'!$C$42:$AQ$56</definedName>
    <definedName name="_xlnm._FilterDatabase" localSheetId="1" hidden="1">'2019-5 - Vytápění bytu .N...'!$C$78:$K$109</definedName>
    <definedName name="_xlnm.Print_Area" localSheetId="1">'2019-5 - Vytápění bytu .N...'!$C$4:$J$37,'2019-5 - Vytápění bytu .N...'!$C$43:$J$62,'2019-5 - Vytápění bytu .N...'!$C$68:$K$109</definedName>
    <definedName name="_xlnm.Print_Titles" localSheetId="0">'Rekapitulace stavby'!$52:$52</definedName>
    <definedName name="_xlnm.Print_Titles" localSheetId="1">'2019-5 - Vytápění bytu .N...'!$78:$78</definedName>
  </definedNames>
  <calcPr fullCalcOnLoad="1"/>
</workbook>
</file>

<file path=xl/sharedStrings.xml><?xml version="1.0" encoding="utf-8"?>
<sst xmlns="http://schemas.openxmlformats.org/spreadsheetml/2006/main" count="620" uniqueCount="219">
  <si>
    <t>Export Komplet</t>
  </si>
  <si>
    <t/>
  </si>
  <si>
    <t>2.0</t>
  </si>
  <si>
    <t>ZAMOK</t>
  </si>
  <si>
    <t>False</t>
  </si>
  <si>
    <t>{ea7b74a2-a3b9-4aba-8e32-3990b86ec341}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</si>
  <si>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</si>
  <si>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</si>
  <si>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</si>
  <si>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</si>
  <si>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</si>
  <si>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</si>
  <si>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</si>
  <si>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</si>
  <si>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2019/5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</si>
  <si>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</si>
  <si>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</si>
  <si>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Vytápění bytu .NP - Obránců Míru 785 v Kopřivnici</t>
  </si>
  <si>
    <t>KSO:</t>
  </si>
  <si>
    <t>CC-CZ:</t>
  </si>
  <si>
    <t>Místo:</t>
  </si>
  <si>
    <t>Kopřivnice</t>
  </si>
  <si>
    <t>Datum:</t>
  </si>
  <si>
    <t>16. 5. 2019</t>
  </si>
  <si>
    <t>Zadavatel:</t>
  </si>
  <si>
    <t>IČ:</t>
  </si>
  <si>
    <t>00298077</t>
  </si>
  <si>
    <t>Město Kopřivnice</t>
  </si>
  <si>
    <t>DIČ:</t>
  </si>
  <si>
    <t>CZ00298077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</si>
  <si>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</si>
  <si>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</si>
  <si>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</si>
  <si>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</si>
  <si>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</si>
  <si>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</si>
  <si>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</si>
  <si>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</si>
  <si>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</si>
  <si>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</si>
  <si>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</si>
  <si>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</si>
  <si>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</si>
  <si>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</si>
  <si>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</si>
  <si>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</si>
  <si>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</si>
  <si>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</si>
  <si>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</si>
  <si>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</si>
  <si>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</si>
  <si>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</si>
  <si>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</si>
  <si>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</si>
  <si>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</si>
  <si>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</si>
  <si>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</si>
  <si>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</si>
  <si>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</si>
  <si>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</si>
  <si>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</si>
  <si>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</si>
  <si>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</si>
  <si>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</si>
  <si>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</si>
  <si>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</si>
  <si>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</si>
  <si>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</si>
  <si>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</si>
  <si>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</si>
  <si>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</si>
  <si>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</si>
  <si>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</si>
  <si>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</si>
  <si>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</si>
  <si>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</si>
  <si>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</si>
  <si>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</si>
  <si>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</si>
  <si>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</si>
  <si>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</si>
  <si>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</si>
  <si>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</si>
  <si>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</si>
  <si>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</si>
  <si>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</si>
  <si>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</si>
  <si>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</si>
  <si>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</si>
  <si>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746 -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</si>
  <si>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</si>
  <si>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</si>
  <si>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</si>
  <si>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</si>
  <si>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</si>
  <si>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</si>
  <si>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</si>
  <si>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</si>
  <si>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</si>
  <si>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</si>
  <si>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</si>
  <si>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</si>
  <si>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</si>
  <si>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</si>
  <si>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</si>
  <si>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2</t>
  </si>
  <si>
    <t>ROZPOCET</t>
  </si>
  <si>
    <t>731</t>
  </si>
  <si>
    <t>Ústřední vytápění - kotelny</t>
  </si>
  <si>
    <t>8</t>
  </si>
  <si>
    <t>K</t>
  </si>
  <si>
    <t>731259614</t>
  </si>
  <si>
    <t>Montáž kotlů ocelových elektrických závěsných přímotopných o výkonu do 18 kW</t>
  </si>
  <si>
    <t>soubor</t>
  </si>
  <si>
    <t>CS ÚRS 2019 01</t>
  </si>
  <si>
    <t>16</t>
  </si>
  <si>
    <t>-1236897233</t>
  </si>
  <si>
    <t>9</t>
  </si>
  <si>
    <t>M</t>
  </si>
  <si>
    <t>48417002</t>
  </si>
  <si>
    <t>elektrokotel závěsný přímotopný 6kW</t>
  </si>
  <si>
    <t>kus</t>
  </si>
  <si>
    <t>32</t>
  </si>
  <si>
    <t>666660164</t>
  </si>
  <si>
    <t>22</t>
  </si>
  <si>
    <t>998731202</t>
  </si>
  <si>
    <t>Přesun hmot procentní pro kotelny v objektech v do 12 m</t>
  </si>
  <si>
    <t>%</t>
  </si>
  <si>
    <t>1613241995</t>
  </si>
  <si>
    <t>733</t>
  </si>
  <si>
    <t>Ústřední vytápění - rozvodné potrubí</t>
  </si>
  <si>
    <t>733221102</t>
  </si>
  <si>
    <t>Potrubí měděné měkké spojované měkkým pájením D 15x1</t>
  </si>
  <si>
    <t>m</t>
  </si>
  <si>
    <t>204325658</t>
  </si>
  <si>
    <t>733221103</t>
  </si>
  <si>
    <t>Potrubí měděné měkké spojované měkkým pájením D 18x1</t>
  </si>
  <si>
    <t>-624946063</t>
  </si>
  <si>
    <t>17</t>
  </si>
  <si>
    <t>733221104</t>
  </si>
  <si>
    <t>Potrubí měděné měkké spojované měkkým pájením D 22x1</t>
  </si>
  <si>
    <t>-59002317</t>
  </si>
  <si>
    <t>18</t>
  </si>
  <si>
    <t>733291101</t>
  </si>
  <si>
    <t>Zkouška těsnosti potrubí měděné do D 35x1,5</t>
  </si>
  <si>
    <t>887357152</t>
  </si>
  <si>
    <t>7</t>
  </si>
  <si>
    <t>733811231</t>
  </si>
  <si>
    <t>Ochrana potrubí ústředního vytápění termoizolačními trubicemi z PE tl do 13 mm DN do 22 mm</t>
  </si>
  <si>
    <t>1456731247</t>
  </si>
  <si>
    <t>19</t>
  </si>
  <si>
    <t>998733203</t>
  </si>
  <si>
    <t>Přesun hmot procentní pro rozvody potrubí v objektech v do 24 m</t>
  </si>
  <si>
    <t>-991096335</t>
  </si>
  <si>
    <t>734</t>
  </si>
  <si>
    <t>Ústřední vytápění - armatury</t>
  </si>
  <si>
    <t>10</t>
  </si>
  <si>
    <t>734221682</t>
  </si>
  <si>
    <t>Termostatická hlavice kapalinová PN 10 do 110°C otopných těles VK</t>
  </si>
  <si>
    <t>-1975312650</t>
  </si>
  <si>
    <t>11</t>
  </si>
  <si>
    <t>734222802</t>
  </si>
  <si>
    <t>Ventil závitový termostatický rohový G 1/2 PN 16 do 110°C s ruční hlavou chromovaný</t>
  </si>
  <si>
    <t>634703542</t>
  </si>
  <si>
    <t>12</t>
  </si>
  <si>
    <t>734261406</t>
  </si>
  <si>
    <t>Armatura připojovací přímá G 1/2x18 PN 10 do 110°C radiátorů typu VK</t>
  </si>
  <si>
    <t>1406287318</t>
  </si>
  <si>
    <t>13</t>
  </si>
  <si>
    <t>734261412</t>
  </si>
  <si>
    <t>Šroubení regulační radiátorové rohové G 1/2 bez vypouštění</t>
  </si>
  <si>
    <t>-1032379855</t>
  </si>
  <si>
    <t>734291124</t>
  </si>
  <si>
    <t xml:space="preserve">AOV </t>
  </si>
  <si>
    <t>-1190822219</t>
  </si>
  <si>
    <t>14</t>
  </si>
  <si>
    <t>734291243</t>
  </si>
  <si>
    <t>Filtr závitový přímý G 3/4 PN 16 do 130°C s vnitřními závity</t>
  </si>
  <si>
    <t>136778936</t>
  </si>
  <si>
    <t>734292713</t>
  </si>
  <si>
    <t>Kohout kulový přímý G 1/2 PN 42 do 185°C vnitřní závit</t>
  </si>
  <si>
    <t>-513750675</t>
  </si>
  <si>
    <t>24</t>
  </si>
  <si>
    <t>734111412</t>
  </si>
  <si>
    <t>Ostatní armatury a kotvení  potřebné k dopojení kotle a topení</t>
  </si>
  <si>
    <t>CS ÚRS 2017 01</t>
  </si>
  <si>
    <t>1521278395</t>
  </si>
  <si>
    <t>20</t>
  </si>
  <si>
    <t>998734203</t>
  </si>
  <si>
    <t>Přesun hmot procentní pro armatury v objektech v do 24 m</t>
  </si>
  <si>
    <t>841493681</t>
  </si>
  <si>
    <t>735</t>
  </si>
  <si>
    <t>Ústřední vytápění - otopná tělesa</t>
  </si>
  <si>
    <t>3</t>
  </si>
  <si>
    <t>735152272</t>
  </si>
  <si>
    <t>Otopné těleso panelové VK jednodeskové 1 přídavná přestupní plocha výška/délka 600/500mm výkon 501 W</t>
  </si>
  <si>
    <t>1960887214</t>
  </si>
  <si>
    <t>4</t>
  </si>
  <si>
    <t>735152273</t>
  </si>
  <si>
    <t>Otopné těleso panelové VK jednodeskové 1 přídavná přestupní plocha výška/délka 600/600mm výkon 601 W</t>
  </si>
  <si>
    <t>160054837</t>
  </si>
  <si>
    <t>5</t>
  </si>
  <si>
    <t>735152571</t>
  </si>
  <si>
    <t>Otopné těleso panelové VK dvoudeskové 2 přídavné přestupní plochy výška/délka 600/400 mm výkon 672 W</t>
  </si>
  <si>
    <t>-1133141794</t>
  </si>
  <si>
    <t>6</t>
  </si>
  <si>
    <t>735152577</t>
  </si>
  <si>
    <t>Otopné těleso panelové VK dvoudeskové 2 přídavné přestupní plochy výška/délka 600/1000mm výkon 1679W</t>
  </si>
  <si>
    <t>1064710752</t>
  </si>
  <si>
    <t>998735203</t>
  </si>
  <si>
    <t>Přesun hmot procentní pro otopná tělesa v objektech v do 24 m</t>
  </si>
  <si>
    <t>1732166419</t>
  </si>
  <si>
    <t>746</t>
  </si>
  <si>
    <t>Ostatní</t>
  </si>
  <si>
    <t>26</t>
  </si>
  <si>
    <t>746451112</t>
  </si>
  <si>
    <t>Elektroinstalace  úprava , spuštění, revize , tlakové zkoušky</t>
  </si>
  <si>
    <t>CS ÚRS 2015 01</t>
  </si>
  <si>
    <t>-225133100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</si>
</sst>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left" vertical="center"/>
      <protection/>
    </xf>
    <xf numFmtId="0" fontId="17" fillId="4" borderId="0" xfId="0" applyFont="1" applyFill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  <protection/>
    </xf>
    <xf numFmtId="4" fontId="16" fillId="0" borderId="0" xfId="0" applyNumberFormat="1" applyFont="1" applyBorder="1" applyAlignment="1" applyProtection="1">
      <alignment vertical="center"/>
      <protection/>
    </xf>
    <xf numFmtId="166" fontId="16" fillId="0" borderId="0" xfId="0" applyNumberFormat="1" applyFont="1" applyBorder="1" applyAlignment="1" applyProtection="1">
      <alignment vertical="center"/>
      <protection/>
    </xf>
    <xf numFmtId="4" fontId="16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17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166" fontId="25" fillId="0" borderId="12" xfId="0" applyNumberFormat="1" applyFont="1" applyBorder="1" applyAlignment="1" applyProtection="1">
      <alignment/>
      <protection/>
    </xf>
    <xf numFmtId="166" fontId="25" fillId="0" borderId="13" xfId="0" applyNumberFormat="1" applyFont="1" applyBorder="1" applyAlignment="1" applyProtection="1">
      <alignment/>
      <protection/>
    </xf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  <protection/>
    </xf>
    <xf numFmtId="49" fontId="26" fillId="0" borderId="22" xfId="0" applyNumberFormat="1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167" fontId="26" fillId="0" borderId="22" xfId="0" applyNumberFormat="1" applyFont="1" applyBorder="1" applyAlignment="1" applyProtection="1">
      <alignment vertical="center"/>
      <protection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  <protection/>
    </xf>
    <xf numFmtId="0" fontId="26" fillId="0" borderId="3" xfId="0" applyFont="1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  <protection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19</v>
      </c>
      <c r="AL7" s="17"/>
      <c r="AM7" s="17"/>
      <c r="AN7" s="22" t="s">
        <v>1</v>
      </c>
      <c r="AO7" s="17"/>
      <c r="AP7" s="17"/>
      <c r="AQ7" s="17"/>
      <c r="AR7" s="15"/>
      <c r="BE7" s="26"/>
      <c r="BS7" s="12" t="s">
        <v>6</v>
      </c>
    </row>
    <row r="8" spans="2:71" ht="12" customHeight="1">
      <c r="B8" s="16"/>
      <c r="C8" s="17"/>
      <c r="D8" s="27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22</v>
      </c>
      <c r="AL8" s="17"/>
      <c r="AM8" s="17"/>
      <c r="AN8" s="28" t="s">
        <v>23</v>
      </c>
      <c r="AO8" s="17"/>
      <c r="AP8" s="17"/>
      <c r="AQ8" s="17"/>
      <c r="AR8" s="15"/>
      <c r="BE8" s="26"/>
      <c r="BS8" s="12" t="s">
        <v>6</v>
      </c>
    </row>
    <row r="9" spans="2:7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ht="12" customHeight="1">
      <c r="B10" s="16"/>
      <c r="C10" s="17"/>
      <c r="D10" s="27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25</v>
      </c>
      <c r="AL10" s="17"/>
      <c r="AM10" s="17"/>
      <c r="AN10" s="22" t="s">
        <v>26</v>
      </c>
      <c r="AO10" s="17"/>
      <c r="AP10" s="17"/>
      <c r="AQ10" s="17"/>
      <c r="AR10" s="15"/>
      <c r="BE10" s="26"/>
      <c r="BS10" s="12" t="s">
        <v>6</v>
      </c>
    </row>
    <row r="11" spans="2:71" ht="18.45" customHeight="1">
      <c r="B11" s="16"/>
      <c r="C11" s="17"/>
      <c r="D11" s="17"/>
      <c r="E11" s="22" t="s">
        <v>27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28</v>
      </c>
      <c r="AL11" s="17"/>
      <c r="AM11" s="17"/>
      <c r="AN11" s="22" t="s">
        <v>29</v>
      </c>
      <c r="AO11" s="17"/>
      <c r="AP11" s="17"/>
      <c r="AQ11" s="17"/>
      <c r="AR11" s="15"/>
      <c r="BE11" s="26"/>
      <c r="BS11" s="12" t="s">
        <v>6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ht="12" customHeight="1">
      <c r="B13" s="16"/>
      <c r="C13" s="17"/>
      <c r="D13" s="27" t="s">
        <v>30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25</v>
      </c>
      <c r="AL13" s="17"/>
      <c r="AM13" s="17"/>
      <c r="AN13" s="29" t="s">
        <v>31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31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28</v>
      </c>
      <c r="AL14" s="17"/>
      <c r="AM14" s="17"/>
      <c r="AN14" s="29" t="s">
        <v>31</v>
      </c>
      <c r="AO14" s="17"/>
      <c r="AP14" s="17"/>
      <c r="AQ14" s="17"/>
      <c r="AR14" s="15"/>
      <c r="BE14" s="26"/>
      <c r="BS14" s="12" t="s">
        <v>6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ht="12" customHeight="1">
      <c r="B16" s="16"/>
      <c r="C16" s="17"/>
      <c r="D16" s="27" t="s">
        <v>32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6"/>
      <c r="BS16" s="12" t="s">
        <v>4</v>
      </c>
    </row>
    <row r="17" spans="2:71" ht="18.45" customHeight="1">
      <c r="B17" s="16"/>
      <c r="C17" s="17"/>
      <c r="D17" s="17"/>
      <c r="E17" s="22" t="s">
        <v>33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28</v>
      </c>
      <c r="AL17" s="17"/>
      <c r="AM17" s="17"/>
      <c r="AN17" s="22" t="s">
        <v>1</v>
      </c>
      <c r="AO17" s="17"/>
      <c r="AP17" s="17"/>
      <c r="AQ17" s="17"/>
      <c r="AR17" s="15"/>
      <c r="BE17" s="26"/>
      <c r="BS17" s="12" t="s">
        <v>34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ht="12" customHeight="1">
      <c r="B19" s="16"/>
      <c r="C19" s="17"/>
      <c r="D19" s="27" t="s">
        <v>35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6"/>
      <c r="BS19" s="12" t="s">
        <v>6</v>
      </c>
    </row>
    <row r="20" spans="2:71" ht="18.45" customHeight="1">
      <c r="B20" s="16"/>
      <c r="C20" s="17"/>
      <c r="D20" s="17"/>
      <c r="E20" s="22" t="s">
        <v>33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28</v>
      </c>
      <c r="AL20" s="17"/>
      <c r="AM20" s="17"/>
      <c r="AN20" s="22" t="s">
        <v>1</v>
      </c>
      <c r="AO20" s="17"/>
      <c r="AP20" s="17"/>
      <c r="AQ20" s="17"/>
      <c r="AR20" s="15"/>
      <c r="BE20" s="26"/>
      <c r="BS20" s="12" t="s">
        <v>34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ht="12" customHeight="1">
      <c r="B22" s="16"/>
      <c r="C22" s="17"/>
      <c r="D22" s="27" t="s">
        <v>36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ht="16.5" customHeight="1">
      <c r="B23" s="16"/>
      <c r="C23" s="17"/>
      <c r="D23" s="17"/>
      <c r="E23" s="31" t="s">
        <v>1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2:57" s="1" customFormat="1" ht="25.9" customHeight="1"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7">
        <f>ROUND(AG54,2)</f>
        <v>0</v>
      </c>
      <c r="AL26" s="36"/>
      <c r="AM26" s="36"/>
      <c r="AN26" s="36"/>
      <c r="AO26" s="36"/>
      <c r="AP26" s="34"/>
      <c r="AQ26" s="34"/>
      <c r="AR26" s="38"/>
      <c r="BE26" s="2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8"/>
      <c r="BE27" s="26"/>
    </row>
    <row r="28" spans="2:57" s="1" customFormat="1" ht="1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38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39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40</v>
      </c>
      <c r="AL28" s="39"/>
      <c r="AM28" s="39"/>
      <c r="AN28" s="39"/>
      <c r="AO28" s="39"/>
      <c r="AP28" s="34"/>
      <c r="AQ28" s="34"/>
      <c r="AR28" s="38"/>
      <c r="BE28" s="26"/>
    </row>
    <row r="29" spans="2:57" s="2" customFormat="1" ht="14.4" customHeight="1">
      <c r="B29" s="40"/>
      <c r="C29" s="41"/>
      <c r="D29" s="27" t="s">
        <v>41</v>
      </c>
      <c r="E29" s="41"/>
      <c r="F29" s="27" t="s">
        <v>42</v>
      </c>
      <c r="G29" s="41"/>
      <c r="H29" s="41"/>
      <c r="I29" s="41"/>
      <c r="J29" s="41"/>
      <c r="K29" s="41"/>
      <c r="L29" s="42">
        <v>0.21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3">
        <f>ROUND(AZ54,2)</f>
        <v>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3">
        <f>ROUND(AV54,2)</f>
        <v>0</v>
      </c>
      <c r="AL29" s="41"/>
      <c r="AM29" s="41"/>
      <c r="AN29" s="41"/>
      <c r="AO29" s="41"/>
      <c r="AP29" s="41"/>
      <c r="AQ29" s="41"/>
      <c r="AR29" s="44"/>
      <c r="BE29" s="26"/>
    </row>
    <row r="30" spans="2:57" s="2" customFormat="1" ht="14.4" customHeight="1">
      <c r="B30" s="40"/>
      <c r="C30" s="41"/>
      <c r="D30" s="41"/>
      <c r="E30" s="41"/>
      <c r="F30" s="27" t="s">
        <v>43</v>
      </c>
      <c r="G30" s="41"/>
      <c r="H30" s="41"/>
      <c r="I30" s="41"/>
      <c r="J30" s="41"/>
      <c r="K30" s="41"/>
      <c r="L30" s="42">
        <v>0.15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3">
        <f>ROUND(BA54,2)</f>
        <v>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3">
        <f>ROUND(AW54,2)</f>
        <v>0</v>
      </c>
      <c r="AL30" s="41"/>
      <c r="AM30" s="41"/>
      <c r="AN30" s="41"/>
      <c r="AO30" s="41"/>
      <c r="AP30" s="41"/>
      <c r="AQ30" s="41"/>
      <c r="AR30" s="44"/>
      <c r="BE30" s="26"/>
    </row>
    <row r="31" spans="2:57" s="2" customFormat="1" ht="14.4" customHeight="1" hidden="1">
      <c r="B31" s="40"/>
      <c r="C31" s="41"/>
      <c r="D31" s="41"/>
      <c r="E31" s="41"/>
      <c r="F31" s="27" t="s">
        <v>44</v>
      </c>
      <c r="G31" s="41"/>
      <c r="H31" s="41"/>
      <c r="I31" s="41"/>
      <c r="J31" s="41"/>
      <c r="K31" s="41"/>
      <c r="L31" s="42">
        <v>0.21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3">
        <f>ROUND(BB54,2)</f>
        <v>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3">
        <v>0</v>
      </c>
      <c r="AL31" s="41"/>
      <c r="AM31" s="41"/>
      <c r="AN31" s="41"/>
      <c r="AO31" s="41"/>
      <c r="AP31" s="41"/>
      <c r="AQ31" s="41"/>
      <c r="AR31" s="44"/>
      <c r="BE31" s="26"/>
    </row>
    <row r="32" spans="2:57" s="2" customFormat="1" ht="14.4" customHeight="1" hidden="1">
      <c r="B32" s="40"/>
      <c r="C32" s="41"/>
      <c r="D32" s="41"/>
      <c r="E32" s="41"/>
      <c r="F32" s="27" t="s">
        <v>45</v>
      </c>
      <c r="G32" s="41"/>
      <c r="H32" s="41"/>
      <c r="I32" s="41"/>
      <c r="J32" s="41"/>
      <c r="K32" s="41"/>
      <c r="L32" s="42">
        <v>0.15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3">
        <f>ROUND(BC54,2)</f>
        <v>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3">
        <v>0</v>
      </c>
      <c r="AL32" s="41"/>
      <c r="AM32" s="41"/>
      <c r="AN32" s="41"/>
      <c r="AO32" s="41"/>
      <c r="AP32" s="41"/>
      <c r="AQ32" s="41"/>
      <c r="AR32" s="44"/>
      <c r="BE32" s="26"/>
    </row>
    <row r="33" spans="2:57" s="2" customFormat="1" ht="14.4" customHeight="1" hidden="1">
      <c r="B33" s="40"/>
      <c r="C33" s="41"/>
      <c r="D33" s="41"/>
      <c r="E33" s="41"/>
      <c r="F33" s="27" t="s">
        <v>46</v>
      </c>
      <c r="G33" s="41"/>
      <c r="H33" s="41"/>
      <c r="I33" s="41"/>
      <c r="J33" s="41"/>
      <c r="K33" s="41"/>
      <c r="L33" s="42">
        <v>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3">
        <f>ROUND(BD54,2)</f>
        <v>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3">
        <v>0</v>
      </c>
      <c r="AL33" s="41"/>
      <c r="AM33" s="41"/>
      <c r="AN33" s="41"/>
      <c r="AO33" s="41"/>
      <c r="AP33" s="41"/>
      <c r="AQ33" s="41"/>
      <c r="AR33" s="44"/>
      <c r="BE33" s="26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8"/>
      <c r="BE34" s="26"/>
    </row>
    <row r="35" spans="2:44" s="1" customFormat="1" ht="25.9" customHeight="1">
      <c r="B35" s="33"/>
      <c r="C35" s="45"/>
      <c r="D35" s="46" t="s">
        <v>47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48</v>
      </c>
      <c r="U35" s="47"/>
      <c r="V35" s="47"/>
      <c r="W35" s="47"/>
      <c r="X35" s="49" t="s">
        <v>49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8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8"/>
    </row>
    <row r="37" spans="2:44" s="1" customFormat="1" ht="6.95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38"/>
    </row>
    <row r="41" spans="2:44" s="1" customFormat="1" ht="6.9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38"/>
    </row>
    <row r="42" spans="2:44" s="1" customFormat="1" ht="24.95" customHeight="1">
      <c r="B42" s="33"/>
      <c r="C42" s="18" t="s">
        <v>50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8"/>
    </row>
    <row r="43" spans="2:44" s="1" customFormat="1" ht="6.95" customHeight="1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8"/>
    </row>
    <row r="44" spans="2:44" s="1" customFormat="1" ht="12" customHeight="1">
      <c r="B44" s="33"/>
      <c r="C44" s="27" t="s">
        <v>13</v>
      </c>
      <c r="D44" s="34"/>
      <c r="E44" s="34"/>
      <c r="F44" s="34"/>
      <c r="G44" s="34"/>
      <c r="H44" s="34"/>
      <c r="I44" s="34"/>
      <c r="J44" s="34"/>
      <c r="K44" s="34"/>
      <c r="L44" s="34" t="str">
        <f>K5</f>
        <v>2019/5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8"/>
    </row>
    <row r="45" spans="2:44" s="3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59" t="str">
        <f>K6</f>
        <v>Vytápění bytu .NP - Obránců Míru 785 v Kopřivnici</v>
      </c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60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8"/>
    </row>
    <row r="47" spans="2:44" s="1" customFormat="1" ht="12" customHeight="1">
      <c r="B47" s="33"/>
      <c r="C47" s="27" t="s">
        <v>20</v>
      </c>
      <c r="D47" s="34"/>
      <c r="E47" s="34"/>
      <c r="F47" s="34"/>
      <c r="G47" s="34"/>
      <c r="H47" s="34"/>
      <c r="I47" s="34"/>
      <c r="J47" s="34"/>
      <c r="K47" s="34"/>
      <c r="L47" s="61" t="str">
        <f>IF(K8="","",K8)</f>
        <v>Kopřivnice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22</v>
      </c>
      <c r="AJ47" s="34"/>
      <c r="AK47" s="34"/>
      <c r="AL47" s="34"/>
      <c r="AM47" s="62" t="str">
        <f>IF(AN8="","",AN8)</f>
        <v>16. 5. 2019</v>
      </c>
      <c r="AN47" s="62"/>
      <c r="AO47" s="34"/>
      <c r="AP47" s="34"/>
      <c r="AQ47" s="34"/>
      <c r="AR47" s="38"/>
    </row>
    <row r="48" spans="2:44" s="1" customFormat="1" ht="6.95" customHeight="1"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8"/>
    </row>
    <row r="49" spans="2:56" s="1" customFormat="1" ht="13.65" customHeight="1">
      <c r="B49" s="33"/>
      <c r="C49" s="27" t="s">
        <v>24</v>
      </c>
      <c r="D49" s="34"/>
      <c r="E49" s="34"/>
      <c r="F49" s="34"/>
      <c r="G49" s="34"/>
      <c r="H49" s="34"/>
      <c r="I49" s="34"/>
      <c r="J49" s="34"/>
      <c r="K49" s="34"/>
      <c r="L49" s="34" t="str">
        <f>IF(E11="","",E11)</f>
        <v>Město Kopřivnice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32</v>
      </c>
      <c r="AJ49" s="34"/>
      <c r="AK49" s="34"/>
      <c r="AL49" s="34"/>
      <c r="AM49" s="63" t="str">
        <f>IF(E17="","",E17)</f>
        <v xml:space="preserve"> </v>
      </c>
      <c r="AN49" s="34"/>
      <c r="AO49" s="34"/>
      <c r="AP49" s="34"/>
      <c r="AQ49" s="34"/>
      <c r="AR49" s="38"/>
      <c r="AS49" s="64" t="s">
        <v>51</v>
      </c>
      <c r="AT49" s="65"/>
      <c r="AU49" s="66"/>
      <c r="AV49" s="66"/>
      <c r="AW49" s="66"/>
      <c r="AX49" s="66"/>
      <c r="AY49" s="66"/>
      <c r="AZ49" s="66"/>
      <c r="BA49" s="66"/>
      <c r="BB49" s="66"/>
      <c r="BC49" s="66"/>
      <c r="BD49" s="67"/>
    </row>
    <row r="50" spans="2:56" s="1" customFormat="1" ht="13.65" customHeight="1">
      <c r="B50" s="33"/>
      <c r="C50" s="27" t="s">
        <v>30</v>
      </c>
      <c r="D50" s="34"/>
      <c r="E50" s="34"/>
      <c r="F50" s="34"/>
      <c r="G50" s="34"/>
      <c r="H50" s="34"/>
      <c r="I50" s="34"/>
      <c r="J50" s="34"/>
      <c r="K50" s="34"/>
      <c r="L50" s="3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35</v>
      </c>
      <c r="AJ50" s="34"/>
      <c r="AK50" s="34"/>
      <c r="AL50" s="34"/>
      <c r="AM50" s="63" t="str">
        <f>IF(E20="","",E20)</f>
        <v xml:space="preserve"> </v>
      </c>
      <c r="AN50" s="34"/>
      <c r="AO50" s="34"/>
      <c r="AP50" s="34"/>
      <c r="AQ50" s="34"/>
      <c r="AR50" s="38"/>
      <c r="AS50" s="68"/>
      <c r="AT50" s="69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2:56" s="1" customFormat="1" ht="10.8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8"/>
      <c r="AS51" s="72"/>
      <c r="AT51" s="73"/>
      <c r="AU51" s="74"/>
      <c r="AV51" s="74"/>
      <c r="AW51" s="74"/>
      <c r="AX51" s="74"/>
      <c r="AY51" s="74"/>
      <c r="AZ51" s="74"/>
      <c r="BA51" s="74"/>
      <c r="BB51" s="74"/>
      <c r="BC51" s="74"/>
      <c r="BD51" s="75"/>
    </row>
    <row r="52" spans="2:56" s="1" customFormat="1" ht="29.25" customHeight="1">
      <c r="B52" s="33"/>
      <c r="C52" s="76" t="s">
        <v>52</v>
      </c>
      <c r="D52" s="77"/>
      <c r="E52" s="77"/>
      <c r="F52" s="77"/>
      <c r="G52" s="77"/>
      <c r="H52" s="78"/>
      <c r="I52" s="79" t="s">
        <v>53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80" t="s">
        <v>54</v>
      </c>
      <c r="AH52" s="77"/>
      <c r="AI52" s="77"/>
      <c r="AJ52" s="77"/>
      <c r="AK52" s="77"/>
      <c r="AL52" s="77"/>
      <c r="AM52" s="77"/>
      <c r="AN52" s="79" t="s">
        <v>55</v>
      </c>
      <c r="AO52" s="77"/>
      <c r="AP52" s="81"/>
      <c r="AQ52" s="82" t="s">
        <v>56</v>
      </c>
      <c r="AR52" s="38"/>
      <c r="AS52" s="83" t="s">
        <v>57</v>
      </c>
      <c r="AT52" s="84" t="s">
        <v>58</v>
      </c>
      <c r="AU52" s="84" t="s">
        <v>59</v>
      </c>
      <c r="AV52" s="84" t="s">
        <v>60</v>
      </c>
      <c r="AW52" s="84" t="s">
        <v>61</v>
      </c>
      <c r="AX52" s="84" t="s">
        <v>62</v>
      </c>
      <c r="AY52" s="84" t="s">
        <v>63</v>
      </c>
      <c r="AZ52" s="84" t="s">
        <v>64</v>
      </c>
      <c r="BA52" s="84" t="s">
        <v>65</v>
      </c>
      <c r="BB52" s="84" t="s">
        <v>66</v>
      </c>
      <c r="BC52" s="84" t="s">
        <v>67</v>
      </c>
      <c r="BD52" s="85" t="s">
        <v>68</v>
      </c>
    </row>
    <row r="53" spans="2:56" s="1" customFormat="1" ht="10.8" customHeight="1"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8"/>
      <c r="AS53" s="86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8"/>
    </row>
    <row r="54" spans="2:90" s="4" customFormat="1" ht="32.4" customHeight="1">
      <c r="B54" s="89"/>
      <c r="C54" s="90" t="s">
        <v>69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2">
        <f>ROUND(AG55,2)</f>
        <v>0</v>
      </c>
      <c r="AH54" s="92"/>
      <c r="AI54" s="92"/>
      <c r="AJ54" s="92"/>
      <c r="AK54" s="92"/>
      <c r="AL54" s="92"/>
      <c r="AM54" s="92"/>
      <c r="AN54" s="93">
        <f>SUM(AG54,AT54)</f>
        <v>0</v>
      </c>
      <c r="AO54" s="93"/>
      <c r="AP54" s="93"/>
      <c r="AQ54" s="94" t="s">
        <v>1</v>
      </c>
      <c r="AR54" s="95"/>
      <c r="AS54" s="96">
        <f>ROUND(AS55,2)</f>
        <v>0</v>
      </c>
      <c r="AT54" s="97">
        <f>ROUND(SUM(AV54:AW54),2)</f>
        <v>0</v>
      </c>
      <c r="AU54" s="98">
        <f>ROUND(AU55,5)</f>
        <v>0</v>
      </c>
      <c r="AV54" s="97">
        <f>ROUND(AZ54*L29,2)</f>
        <v>0</v>
      </c>
      <c r="AW54" s="97">
        <f>ROUND(BA54*L30,2)</f>
        <v>0</v>
      </c>
      <c r="AX54" s="97">
        <f>ROUND(BB54*L29,2)</f>
        <v>0</v>
      </c>
      <c r="AY54" s="97">
        <f>ROUND(BC54*L30,2)</f>
        <v>0</v>
      </c>
      <c r="AZ54" s="97">
        <f>ROUND(AZ55,2)</f>
        <v>0</v>
      </c>
      <c r="BA54" s="97">
        <f>ROUND(BA55,2)</f>
        <v>0</v>
      </c>
      <c r="BB54" s="97">
        <f>ROUND(BB55,2)</f>
        <v>0</v>
      </c>
      <c r="BC54" s="97">
        <f>ROUND(BC55,2)</f>
        <v>0</v>
      </c>
      <c r="BD54" s="99">
        <f>ROUND(BD55,2)</f>
        <v>0</v>
      </c>
      <c r="BS54" s="100" t="s">
        <v>70</v>
      </c>
      <c r="BT54" s="100" t="s">
        <v>71</v>
      </c>
      <c r="BV54" s="100" t="s">
        <v>72</v>
      </c>
      <c r="BW54" s="100" t="s">
        <v>5</v>
      </c>
      <c r="BX54" s="100" t="s">
        <v>73</v>
      </c>
      <c r="CL54" s="100" t="s">
        <v>1</v>
      </c>
    </row>
    <row r="55" spans="1:90" s="5" customFormat="1" ht="27" customHeight="1">
      <c r="A55" s="101" t="s">
        <v>74</v>
      </c>
      <c r="B55" s="102"/>
      <c r="C55" s="103"/>
      <c r="D55" s="104" t="s">
        <v>14</v>
      </c>
      <c r="E55" s="104"/>
      <c r="F55" s="104"/>
      <c r="G55" s="104"/>
      <c r="H55" s="104"/>
      <c r="I55" s="105"/>
      <c r="J55" s="104" t="s">
        <v>17</v>
      </c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6">
        <f>'2019-5 - Vytápění bytu .N...'!J28</f>
        <v>0</v>
      </c>
      <c r="AH55" s="105"/>
      <c r="AI55" s="105"/>
      <c r="AJ55" s="105"/>
      <c r="AK55" s="105"/>
      <c r="AL55" s="105"/>
      <c r="AM55" s="105"/>
      <c r="AN55" s="106">
        <f>SUM(AG55,AT55)</f>
        <v>0</v>
      </c>
      <c r="AO55" s="105"/>
      <c r="AP55" s="105"/>
      <c r="AQ55" s="107" t="s">
        <v>75</v>
      </c>
      <c r="AR55" s="108"/>
      <c r="AS55" s="109">
        <v>0</v>
      </c>
      <c r="AT55" s="110">
        <f>ROUND(SUM(AV55:AW55),2)</f>
        <v>0</v>
      </c>
      <c r="AU55" s="111">
        <f>'2019-5 - Vytápění bytu .N...'!P79</f>
        <v>0</v>
      </c>
      <c r="AV55" s="110">
        <f>'2019-5 - Vytápění bytu .N...'!J31</f>
        <v>0</v>
      </c>
      <c r="AW55" s="110">
        <f>'2019-5 - Vytápění bytu .N...'!J32</f>
        <v>0</v>
      </c>
      <c r="AX55" s="110">
        <f>'2019-5 - Vytápění bytu .N...'!J33</f>
        <v>0</v>
      </c>
      <c r="AY55" s="110">
        <f>'2019-5 - Vytápění bytu .N...'!J34</f>
        <v>0</v>
      </c>
      <c r="AZ55" s="110">
        <f>'2019-5 - Vytápění bytu .N...'!F31</f>
        <v>0</v>
      </c>
      <c r="BA55" s="110">
        <f>'2019-5 - Vytápění bytu .N...'!F32</f>
        <v>0</v>
      </c>
      <c r="BB55" s="110">
        <f>'2019-5 - Vytápění bytu .N...'!F33</f>
        <v>0</v>
      </c>
      <c r="BC55" s="110">
        <f>'2019-5 - Vytápění bytu .N...'!F34</f>
        <v>0</v>
      </c>
      <c r="BD55" s="112">
        <f>'2019-5 - Vytápění bytu .N...'!F35</f>
        <v>0</v>
      </c>
      <c r="BT55" s="113" t="s">
        <v>76</v>
      </c>
      <c r="BU55" s="113" t="s">
        <v>77</v>
      </c>
      <c r="BV55" s="113" t="s">
        <v>72</v>
      </c>
      <c r="BW55" s="113" t="s">
        <v>5</v>
      </c>
      <c r="BX55" s="113" t="s">
        <v>73</v>
      </c>
      <c r="CL55" s="113" t="s">
        <v>1</v>
      </c>
    </row>
    <row r="56" spans="2:44" s="1" customFormat="1" ht="30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8"/>
    </row>
    <row r="57" spans="2:44" s="1" customFormat="1" ht="6.95" customHeight="1"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38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2019-5 - Vytápění bytu .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4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2" t="s">
        <v>5</v>
      </c>
    </row>
    <row r="3" spans="2:46" ht="6.95" customHeight="1">
      <c r="B3" s="115"/>
      <c r="C3" s="116"/>
      <c r="D3" s="116"/>
      <c r="E3" s="116"/>
      <c r="F3" s="116"/>
      <c r="G3" s="116"/>
      <c r="H3" s="116"/>
      <c r="I3" s="117"/>
      <c r="J3" s="116"/>
      <c r="K3" s="116"/>
      <c r="L3" s="15"/>
      <c r="AT3" s="12" t="s">
        <v>76</v>
      </c>
    </row>
    <row r="4" spans="2:46" ht="24.95" customHeight="1">
      <c r="B4" s="15"/>
      <c r="D4" s="118" t="s">
        <v>78</v>
      </c>
      <c r="L4" s="15"/>
      <c r="M4" s="19" t="s">
        <v>10</v>
      </c>
      <c r="AT4" s="12" t="s">
        <v>4</v>
      </c>
    </row>
    <row r="5" spans="2:12" ht="6.95" customHeight="1">
      <c r="B5" s="15"/>
      <c r="L5" s="15"/>
    </row>
    <row r="6" spans="2:12" s="1" customFormat="1" ht="12" customHeight="1">
      <c r="B6" s="38"/>
      <c r="D6" s="119" t="s">
        <v>16</v>
      </c>
      <c r="I6" s="120"/>
      <c r="L6" s="38"/>
    </row>
    <row r="7" spans="2:12" s="1" customFormat="1" ht="36.95" customHeight="1">
      <c r="B7" s="38"/>
      <c r="E7" s="121" t="s">
        <v>17</v>
      </c>
      <c r="F7" s="1"/>
      <c r="G7" s="1"/>
      <c r="H7" s="1"/>
      <c r="I7" s="120"/>
      <c r="L7" s="38"/>
    </row>
    <row r="8" spans="2:12" s="1" customFormat="1" ht="12">
      <c r="B8" s="38"/>
      <c r="I8" s="120"/>
      <c r="L8" s="38"/>
    </row>
    <row r="9" spans="2:12" s="1" customFormat="1" ht="12" customHeight="1">
      <c r="B9" s="38"/>
      <c r="D9" s="119" t="s">
        <v>18</v>
      </c>
      <c r="F9" s="12" t="s">
        <v>1</v>
      </c>
      <c r="I9" s="122" t="s">
        <v>19</v>
      </c>
      <c r="J9" s="12" t="s">
        <v>1</v>
      </c>
      <c r="L9" s="38"/>
    </row>
    <row r="10" spans="2:12" s="1" customFormat="1" ht="12" customHeight="1">
      <c r="B10" s="38"/>
      <c r="D10" s="119" t="s">
        <v>20</v>
      </c>
      <c r="F10" s="12" t="s">
        <v>21</v>
      </c>
      <c r="I10" s="122" t="s">
        <v>22</v>
      </c>
      <c r="J10" s="123" t="str">
        <f>'Rekapitulace stavby'!AN8</f>
        <v>16. 5. 2019</v>
      </c>
      <c r="L10" s="38"/>
    </row>
    <row r="11" spans="2:12" s="1" customFormat="1" ht="10.8" customHeight="1">
      <c r="B11" s="38"/>
      <c r="I11" s="120"/>
      <c r="L11" s="38"/>
    </row>
    <row r="12" spans="2:12" s="1" customFormat="1" ht="12" customHeight="1">
      <c r="B12" s="38"/>
      <c r="D12" s="119" t="s">
        <v>24</v>
      </c>
      <c r="I12" s="122" t="s">
        <v>25</v>
      </c>
      <c r="J12" s="12" t="s">
        <v>26</v>
      </c>
      <c r="L12" s="38"/>
    </row>
    <row r="13" spans="2:12" s="1" customFormat="1" ht="18" customHeight="1">
      <c r="B13" s="38"/>
      <c r="E13" s="12" t="s">
        <v>27</v>
      </c>
      <c r="I13" s="122" t="s">
        <v>28</v>
      </c>
      <c r="J13" s="12" t="s">
        <v>29</v>
      </c>
      <c r="L13" s="38"/>
    </row>
    <row r="14" spans="2:12" s="1" customFormat="1" ht="6.95" customHeight="1">
      <c r="B14" s="38"/>
      <c r="I14" s="120"/>
      <c r="L14" s="38"/>
    </row>
    <row r="15" spans="2:12" s="1" customFormat="1" ht="12" customHeight="1">
      <c r="B15" s="38"/>
      <c r="D15" s="119" t="s">
        <v>30</v>
      </c>
      <c r="I15" s="122" t="s">
        <v>25</v>
      </c>
      <c r="J15" s="28" t="str">
        <f>'Rekapitulace stavby'!AN13</f>
        <v>Vyplň údaj</v>
      </c>
      <c r="L15" s="38"/>
    </row>
    <row r="16" spans="2:12" s="1" customFormat="1" ht="18" customHeight="1">
      <c r="B16" s="38"/>
      <c r="E16" s="28" t="str">
        <f>'Rekapitulace stavby'!E14</f>
        <v>Vyplň údaj</v>
      </c>
      <c r="F16" s="12"/>
      <c r="G16" s="12"/>
      <c r="H16" s="12"/>
      <c r="I16" s="122" t="s">
        <v>28</v>
      </c>
      <c r="J16" s="28" t="str">
        <f>'Rekapitulace stavby'!AN14</f>
        <v>Vyplň údaj</v>
      </c>
      <c r="L16" s="38"/>
    </row>
    <row r="17" spans="2:12" s="1" customFormat="1" ht="6.95" customHeight="1">
      <c r="B17" s="38"/>
      <c r="I17" s="120"/>
      <c r="L17" s="38"/>
    </row>
    <row r="18" spans="2:12" s="1" customFormat="1" ht="12" customHeight="1">
      <c r="B18" s="38"/>
      <c r="D18" s="119" t="s">
        <v>32</v>
      </c>
      <c r="I18" s="122" t="s">
        <v>25</v>
      </c>
      <c r="J18" s="12" t="str">
        <f>IF('Rekapitulace stavby'!AN16="","",'Rekapitulace stavby'!AN16)</f>
        <v/>
      </c>
      <c r="L18" s="38"/>
    </row>
    <row r="19" spans="2:12" s="1" customFormat="1" ht="18" customHeight="1">
      <c r="B19" s="38"/>
      <c r="E19" s="12" t="str">
        <f>IF('Rekapitulace stavby'!E17="","",'Rekapitulace stavby'!E17)</f>
        <v xml:space="preserve"> </v>
      </c>
      <c r="I19" s="122" t="s">
        <v>28</v>
      </c>
      <c r="J19" s="12" t="str">
        <f>IF('Rekapitulace stavby'!AN17="","",'Rekapitulace stavby'!AN17)</f>
        <v/>
      </c>
      <c r="L19" s="38"/>
    </row>
    <row r="20" spans="2:12" s="1" customFormat="1" ht="6.95" customHeight="1">
      <c r="B20" s="38"/>
      <c r="I20" s="120"/>
      <c r="L20" s="38"/>
    </row>
    <row r="21" spans="2:12" s="1" customFormat="1" ht="12" customHeight="1">
      <c r="B21" s="38"/>
      <c r="D21" s="119" t="s">
        <v>35</v>
      </c>
      <c r="I21" s="122" t="s">
        <v>25</v>
      </c>
      <c r="J21" s="12" t="str">
        <f>IF('Rekapitulace stavby'!AN19="","",'Rekapitulace stavby'!AN19)</f>
        <v/>
      </c>
      <c r="L21" s="38"/>
    </row>
    <row r="22" spans="2:12" s="1" customFormat="1" ht="18" customHeight="1">
      <c r="B22" s="38"/>
      <c r="E22" s="12" t="str">
        <f>IF('Rekapitulace stavby'!E20="","",'Rekapitulace stavby'!E20)</f>
        <v xml:space="preserve"> </v>
      </c>
      <c r="I22" s="122" t="s">
        <v>28</v>
      </c>
      <c r="J22" s="12" t="str">
        <f>IF('Rekapitulace stavby'!AN20="","",'Rekapitulace stavby'!AN20)</f>
        <v/>
      </c>
      <c r="L22" s="38"/>
    </row>
    <row r="23" spans="2:12" s="1" customFormat="1" ht="6.95" customHeight="1">
      <c r="B23" s="38"/>
      <c r="I23" s="120"/>
      <c r="L23" s="38"/>
    </row>
    <row r="24" spans="2:12" s="1" customFormat="1" ht="12" customHeight="1">
      <c r="B24" s="38"/>
      <c r="D24" s="119" t="s">
        <v>36</v>
      </c>
      <c r="I24" s="120"/>
      <c r="L24" s="38"/>
    </row>
    <row r="25" spans="2:12" s="6" customFormat="1" ht="16.5" customHeight="1">
      <c r="B25" s="124"/>
      <c r="E25" s="125" t="s">
        <v>1</v>
      </c>
      <c r="F25" s="125"/>
      <c r="G25" s="125"/>
      <c r="H25" s="125"/>
      <c r="I25" s="126"/>
      <c r="L25" s="124"/>
    </row>
    <row r="26" spans="2:12" s="1" customFormat="1" ht="6.95" customHeight="1">
      <c r="B26" s="38"/>
      <c r="I26" s="120"/>
      <c r="L26" s="38"/>
    </row>
    <row r="27" spans="2:12" s="1" customFormat="1" ht="6.95" customHeight="1">
      <c r="B27" s="38"/>
      <c r="D27" s="66"/>
      <c r="E27" s="66"/>
      <c r="F27" s="66"/>
      <c r="G27" s="66"/>
      <c r="H27" s="66"/>
      <c r="I27" s="127"/>
      <c r="J27" s="66"/>
      <c r="K27" s="66"/>
      <c r="L27" s="38"/>
    </row>
    <row r="28" spans="2:12" s="1" customFormat="1" ht="25.4" customHeight="1">
      <c r="B28" s="38"/>
      <c r="D28" s="128" t="s">
        <v>37</v>
      </c>
      <c r="I28" s="120"/>
      <c r="J28" s="129">
        <f>ROUND(J79,2)</f>
        <v>0</v>
      </c>
      <c r="L28" s="38"/>
    </row>
    <row r="29" spans="2:12" s="1" customFormat="1" ht="6.95" customHeight="1">
      <c r="B29" s="38"/>
      <c r="D29" s="66"/>
      <c r="E29" s="66"/>
      <c r="F29" s="66"/>
      <c r="G29" s="66"/>
      <c r="H29" s="66"/>
      <c r="I29" s="127"/>
      <c r="J29" s="66"/>
      <c r="K29" s="66"/>
      <c r="L29" s="38"/>
    </row>
    <row r="30" spans="2:12" s="1" customFormat="1" ht="14.4" customHeight="1">
      <c r="B30" s="38"/>
      <c r="F30" s="130" t="s">
        <v>39</v>
      </c>
      <c r="I30" s="131" t="s">
        <v>38</v>
      </c>
      <c r="J30" s="130" t="s">
        <v>40</v>
      </c>
      <c r="L30" s="38"/>
    </row>
    <row r="31" spans="2:12" s="1" customFormat="1" ht="14.4" customHeight="1">
      <c r="B31" s="38"/>
      <c r="D31" s="119" t="s">
        <v>41</v>
      </c>
      <c r="E31" s="119" t="s">
        <v>42</v>
      </c>
      <c r="F31" s="132">
        <f>ROUND((SUM(BE79:BE109)),2)</f>
        <v>0</v>
      </c>
      <c r="I31" s="133">
        <v>0.21</v>
      </c>
      <c r="J31" s="132">
        <f>ROUND(((SUM(BE79:BE109))*I31),2)</f>
        <v>0</v>
      </c>
      <c r="L31" s="38"/>
    </row>
    <row r="32" spans="2:12" s="1" customFormat="1" ht="14.4" customHeight="1">
      <c r="B32" s="38"/>
      <c r="E32" s="119" t="s">
        <v>43</v>
      </c>
      <c r="F32" s="132">
        <f>ROUND((SUM(BF79:BF109)),2)</f>
        <v>0</v>
      </c>
      <c r="I32" s="133">
        <v>0.15</v>
      </c>
      <c r="J32" s="132">
        <f>ROUND(((SUM(BF79:BF109))*I32),2)</f>
        <v>0</v>
      </c>
      <c r="L32" s="38"/>
    </row>
    <row r="33" spans="2:12" s="1" customFormat="1" ht="14.4" customHeight="1" hidden="1">
      <c r="B33" s="38"/>
      <c r="E33" s="119" t="s">
        <v>44</v>
      </c>
      <c r="F33" s="132">
        <f>ROUND((SUM(BG79:BG109)),2)</f>
        <v>0</v>
      </c>
      <c r="I33" s="133">
        <v>0.21</v>
      </c>
      <c r="J33" s="132">
        <f>0</f>
        <v>0</v>
      </c>
      <c r="L33" s="38"/>
    </row>
    <row r="34" spans="2:12" s="1" customFormat="1" ht="14.4" customHeight="1" hidden="1">
      <c r="B34" s="38"/>
      <c r="E34" s="119" t="s">
        <v>45</v>
      </c>
      <c r="F34" s="132">
        <f>ROUND((SUM(BH79:BH109)),2)</f>
        <v>0</v>
      </c>
      <c r="I34" s="133">
        <v>0.15</v>
      </c>
      <c r="J34" s="132">
        <f>0</f>
        <v>0</v>
      </c>
      <c r="L34" s="38"/>
    </row>
    <row r="35" spans="2:12" s="1" customFormat="1" ht="14.4" customHeight="1" hidden="1">
      <c r="B35" s="38"/>
      <c r="E35" s="119" t="s">
        <v>46</v>
      </c>
      <c r="F35" s="132">
        <f>ROUND((SUM(BI79:BI109)),2)</f>
        <v>0</v>
      </c>
      <c r="I35" s="133">
        <v>0</v>
      </c>
      <c r="J35" s="132">
        <f>0</f>
        <v>0</v>
      </c>
      <c r="L35" s="38"/>
    </row>
    <row r="36" spans="2:12" s="1" customFormat="1" ht="6.95" customHeight="1">
      <c r="B36" s="38"/>
      <c r="I36" s="120"/>
      <c r="L36" s="38"/>
    </row>
    <row r="37" spans="2:12" s="1" customFormat="1" ht="25.4" customHeight="1">
      <c r="B37" s="38"/>
      <c r="C37" s="134"/>
      <c r="D37" s="135" t="s">
        <v>47</v>
      </c>
      <c r="E37" s="136"/>
      <c r="F37" s="136"/>
      <c r="G37" s="137" t="s">
        <v>48</v>
      </c>
      <c r="H37" s="138" t="s">
        <v>49</v>
      </c>
      <c r="I37" s="139"/>
      <c r="J37" s="140">
        <f>SUM(J28:J35)</f>
        <v>0</v>
      </c>
      <c r="K37" s="141"/>
      <c r="L37" s="38"/>
    </row>
    <row r="38" spans="2:12" s="1" customFormat="1" ht="14.4" customHeight="1">
      <c r="B38" s="142"/>
      <c r="C38" s="143"/>
      <c r="D38" s="143"/>
      <c r="E38" s="143"/>
      <c r="F38" s="143"/>
      <c r="G38" s="143"/>
      <c r="H38" s="143"/>
      <c r="I38" s="144"/>
      <c r="J38" s="143"/>
      <c r="K38" s="143"/>
      <c r="L38" s="38"/>
    </row>
    <row r="42" spans="2:12" s="1" customFormat="1" ht="6.95" customHeight="1">
      <c r="B42" s="145"/>
      <c r="C42" s="146"/>
      <c r="D42" s="146"/>
      <c r="E42" s="146"/>
      <c r="F42" s="146"/>
      <c r="G42" s="146"/>
      <c r="H42" s="146"/>
      <c r="I42" s="147"/>
      <c r="J42" s="146"/>
      <c r="K42" s="146"/>
      <c r="L42" s="38"/>
    </row>
    <row r="43" spans="2:12" s="1" customFormat="1" ht="24.95" customHeight="1">
      <c r="B43" s="33"/>
      <c r="C43" s="18" t="s">
        <v>79</v>
      </c>
      <c r="D43" s="34"/>
      <c r="E43" s="34"/>
      <c r="F43" s="34"/>
      <c r="G43" s="34"/>
      <c r="H43" s="34"/>
      <c r="I43" s="120"/>
      <c r="J43" s="34"/>
      <c r="K43" s="34"/>
      <c r="L43" s="38"/>
    </row>
    <row r="44" spans="2:12" s="1" customFormat="1" ht="6.95" customHeight="1">
      <c r="B44" s="33"/>
      <c r="C44" s="34"/>
      <c r="D44" s="34"/>
      <c r="E44" s="34"/>
      <c r="F44" s="34"/>
      <c r="G44" s="34"/>
      <c r="H44" s="34"/>
      <c r="I44" s="120"/>
      <c r="J44" s="34"/>
      <c r="K44" s="34"/>
      <c r="L44" s="38"/>
    </row>
    <row r="45" spans="2:12" s="1" customFormat="1" ht="12" customHeight="1">
      <c r="B45" s="33"/>
      <c r="C45" s="27" t="s">
        <v>16</v>
      </c>
      <c r="D45" s="34"/>
      <c r="E45" s="34"/>
      <c r="F45" s="34"/>
      <c r="G45" s="34"/>
      <c r="H45" s="34"/>
      <c r="I45" s="120"/>
      <c r="J45" s="34"/>
      <c r="K45" s="34"/>
      <c r="L45" s="38"/>
    </row>
    <row r="46" spans="2:12" s="1" customFormat="1" ht="16.5" customHeight="1">
      <c r="B46" s="33"/>
      <c r="C46" s="34"/>
      <c r="D46" s="34"/>
      <c r="E46" s="59" t="str">
        <f>E7</f>
        <v>Vytápění bytu .NP - Obránců Míru 785 v Kopřivnici</v>
      </c>
      <c r="F46" s="34"/>
      <c r="G46" s="34"/>
      <c r="H46" s="34"/>
      <c r="I46" s="120"/>
      <c r="J46" s="34"/>
      <c r="K46" s="34"/>
      <c r="L46" s="38"/>
    </row>
    <row r="47" spans="2:12" s="1" customFormat="1" ht="6.95" customHeight="1">
      <c r="B47" s="33"/>
      <c r="C47" s="34"/>
      <c r="D47" s="34"/>
      <c r="E47" s="34"/>
      <c r="F47" s="34"/>
      <c r="G47" s="34"/>
      <c r="H47" s="34"/>
      <c r="I47" s="120"/>
      <c r="J47" s="34"/>
      <c r="K47" s="34"/>
      <c r="L47" s="38"/>
    </row>
    <row r="48" spans="2:12" s="1" customFormat="1" ht="12" customHeight="1">
      <c r="B48" s="33"/>
      <c r="C48" s="27" t="s">
        <v>20</v>
      </c>
      <c r="D48" s="34"/>
      <c r="E48" s="34"/>
      <c r="F48" s="22" t="str">
        <f>F10</f>
        <v>Kopřivnice</v>
      </c>
      <c r="G48" s="34"/>
      <c r="H48" s="34"/>
      <c r="I48" s="122" t="s">
        <v>22</v>
      </c>
      <c r="J48" s="62" t="str">
        <f>IF(J10="","",J10)</f>
        <v>16. 5. 2019</v>
      </c>
      <c r="K48" s="34"/>
      <c r="L48" s="38"/>
    </row>
    <row r="49" spans="2:12" s="1" customFormat="1" ht="6.95" customHeight="1">
      <c r="B49" s="33"/>
      <c r="C49" s="34"/>
      <c r="D49" s="34"/>
      <c r="E49" s="34"/>
      <c r="F49" s="34"/>
      <c r="G49" s="34"/>
      <c r="H49" s="34"/>
      <c r="I49" s="120"/>
      <c r="J49" s="34"/>
      <c r="K49" s="34"/>
      <c r="L49" s="38"/>
    </row>
    <row r="50" spans="2:12" s="1" customFormat="1" ht="13.65" customHeight="1">
      <c r="B50" s="33"/>
      <c r="C50" s="27" t="s">
        <v>24</v>
      </c>
      <c r="D50" s="34"/>
      <c r="E50" s="34"/>
      <c r="F50" s="22" t="str">
        <f>E13</f>
        <v>Město Kopřivnice</v>
      </c>
      <c r="G50" s="34"/>
      <c r="H50" s="34"/>
      <c r="I50" s="122" t="s">
        <v>32</v>
      </c>
      <c r="J50" s="31" t="str">
        <f>E19</f>
        <v xml:space="preserve"> </v>
      </c>
      <c r="K50" s="34"/>
      <c r="L50" s="38"/>
    </row>
    <row r="51" spans="2:12" s="1" customFormat="1" ht="13.65" customHeight="1">
      <c r="B51" s="33"/>
      <c r="C51" s="27" t="s">
        <v>30</v>
      </c>
      <c r="D51" s="34"/>
      <c r="E51" s="34"/>
      <c r="F51" s="22" t="str">
        <f>IF(E16="","",E16)</f>
        <v>Vyplň údaj</v>
      </c>
      <c r="G51" s="34"/>
      <c r="H51" s="34"/>
      <c r="I51" s="122" t="s">
        <v>35</v>
      </c>
      <c r="J51" s="31" t="str">
        <f>E22</f>
        <v xml:space="preserve"> </v>
      </c>
      <c r="K51" s="34"/>
      <c r="L51" s="38"/>
    </row>
    <row r="52" spans="2:12" s="1" customFormat="1" ht="10.3" customHeight="1">
      <c r="B52" s="33"/>
      <c r="C52" s="34"/>
      <c r="D52" s="34"/>
      <c r="E52" s="34"/>
      <c r="F52" s="34"/>
      <c r="G52" s="34"/>
      <c r="H52" s="34"/>
      <c r="I52" s="120"/>
      <c r="J52" s="34"/>
      <c r="K52" s="34"/>
      <c r="L52" s="38"/>
    </row>
    <row r="53" spans="2:12" s="1" customFormat="1" ht="29.25" customHeight="1">
      <c r="B53" s="33"/>
      <c r="C53" s="148" t="s">
        <v>80</v>
      </c>
      <c r="D53" s="149"/>
      <c r="E53" s="149"/>
      <c r="F53" s="149"/>
      <c r="G53" s="149"/>
      <c r="H53" s="149"/>
      <c r="I53" s="150"/>
      <c r="J53" s="151" t="s">
        <v>81</v>
      </c>
      <c r="K53" s="149"/>
      <c r="L53" s="38"/>
    </row>
    <row r="54" spans="2:12" s="1" customFormat="1" ht="10.3" customHeight="1">
      <c r="B54" s="33"/>
      <c r="C54" s="34"/>
      <c r="D54" s="34"/>
      <c r="E54" s="34"/>
      <c r="F54" s="34"/>
      <c r="G54" s="34"/>
      <c r="H54" s="34"/>
      <c r="I54" s="120"/>
      <c r="J54" s="34"/>
      <c r="K54" s="34"/>
      <c r="L54" s="38"/>
    </row>
    <row r="55" spans="2:47" s="1" customFormat="1" ht="22.8" customHeight="1">
      <c r="B55" s="33"/>
      <c r="C55" s="152" t="s">
        <v>82</v>
      </c>
      <c r="D55" s="34"/>
      <c r="E55" s="34"/>
      <c r="F55" s="34"/>
      <c r="G55" s="34"/>
      <c r="H55" s="34"/>
      <c r="I55" s="120"/>
      <c r="J55" s="93">
        <f>J79</f>
        <v>0</v>
      </c>
      <c r="K55" s="34"/>
      <c r="L55" s="38"/>
      <c r="AU55" s="12" t="s">
        <v>83</v>
      </c>
    </row>
    <row r="56" spans="2:12" s="7" customFormat="1" ht="24.95" customHeight="1">
      <c r="B56" s="153"/>
      <c r="C56" s="154"/>
      <c r="D56" s="155" t="s">
        <v>84</v>
      </c>
      <c r="E56" s="156"/>
      <c r="F56" s="156"/>
      <c r="G56" s="156"/>
      <c r="H56" s="156"/>
      <c r="I56" s="157"/>
      <c r="J56" s="158">
        <f>J80</f>
        <v>0</v>
      </c>
      <c r="K56" s="154"/>
      <c r="L56" s="159"/>
    </row>
    <row r="57" spans="2:12" s="8" customFormat="1" ht="19.9" customHeight="1">
      <c r="B57" s="160"/>
      <c r="C57" s="161"/>
      <c r="D57" s="162" t="s">
        <v>85</v>
      </c>
      <c r="E57" s="163"/>
      <c r="F57" s="163"/>
      <c r="G57" s="163"/>
      <c r="H57" s="163"/>
      <c r="I57" s="164"/>
      <c r="J57" s="165">
        <f>J81</f>
        <v>0</v>
      </c>
      <c r="K57" s="161"/>
      <c r="L57" s="166"/>
    </row>
    <row r="58" spans="2:12" s="8" customFormat="1" ht="19.9" customHeight="1">
      <c r="B58" s="160"/>
      <c r="C58" s="161"/>
      <c r="D58" s="162" t="s">
        <v>86</v>
      </c>
      <c r="E58" s="163"/>
      <c r="F58" s="163"/>
      <c r="G58" s="163"/>
      <c r="H58" s="163"/>
      <c r="I58" s="164"/>
      <c r="J58" s="165">
        <f>J85</f>
        <v>0</v>
      </c>
      <c r="K58" s="161"/>
      <c r="L58" s="166"/>
    </row>
    <row r="59" spans="2:12" s="8" customFormat="1" ht="19.9" customHeight="1">
      <c r="B59" s="160"/>
      <c r="C59" s="161"/>
      <c r="D59" s="162" t="s">
        <v>87</v>
      </c>
      <c r="E59" s="163"/>
      <c r="F59" s="163"/>
      <c r="G59" s="163"/>
      <c r="H59" s="163"/>
      <c r="I59" s="164"/>
      <c r="J59" s="165">
        <f>J92</f>
        <v>0</v>
      </c>
      <c r="K59" s="161"/>
      <c r="L59" s="166"/>
    </row>
    <row r="60" spans="2:12" s="8" customFormat="1" ht="19.9" customHeight="1">
      <c r="B60" s="160"/>
      <c r="C60" s="161"/>
      <c r="D60" s="162" t="s">
        <v>88</v>
      </c>
      <c r="E60" s="163"/>
      <c r="F60" s="163"/>
      <c r="G60" s="163"/>
      <c r="H60" s="163"/>
      <c r="I60" s="164"/>
      <c r="J60" s="165">
        <f>J102</f>
        <v>0</v>
      </c>
      <c r="K60" s="161"/>
      <c r="L60" s="166"/>
    </row>
    <row r="61" spans="2:12" s="8" customFormat="1" ht="19.9" customHeight="1">
      <c r="B61" s="160"/>
      <c r="C61" s="161"/>
      <c r="D61" s="162" t="s">
        <v>89</v>
      </c>
      <c r="E61" s="163"/>
      <c r="F61" s="163"/>
      <c r="G61" s="163"/>
      <c r="H61" s="163"/>
      <c r="I61" s="164"/>
      <c r="J61" s="165">
        <f>J108</f>
        <v>0</v>
      </c>
      <c r="K61" s="161"/>
      <c r="L61" s="166"/>
    </row>
    <row r="62" spans="2:12" s="1" customFormat="1" ht="21.8" customHeight="1">
      <c r="B62" s="33"/>
      <c r="C62" s="34"/>
      <c r="D62" s="34"/>
      <c r="E62" s="34"/>
      <c r="F62" s="34"/>
      <c r="G62" s="34"/>
      <c r="H62" s="34"/>
      <c r="I62" s="120"/>
      <c r="J62" s="34"/>
      <c r="K62" s="34"/>
      <c r="L62" s="38"/>
    </row>
    <row r="63" spans="2:12" s="1" customFormat="1" ht="6.95" customHeight="1">
      <c r="B63" s="52"/>
      <c r="C63" s="53"/>
      <c r="D63" s="53"/>
      <c r="E63" s="53"/>
      <c r="F63" s="53"/>
      <c r="G63" s="53"/>
      <c r="H63" s="53"/>
      <c r="I63" s="144"/>
      <c r="J63" s="53"/>
      <c r="K63" s="53"/>
      <c r="L63" s="38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47"/>
      <c r="J67" s="55"/>
      <c r="K67" s="55"/>
      <c r="L67" s="38"/>
    </row>
    <row r="68" spans="2:12" s="1" customFormat="1" ht="24.95" customHeight="1">
      <c r="B68" s="33"/>
      <c r="C68" s="18" t="s">
        <v>90</v>
      </c>
      <c r="D68" s="34"/>
      <c r="E68" s="34"/>
      <c r="F68" s="34"/>
      <c r="G68" s="34"/>
      <c r="H68" s="34"/>
      <c r="I68" s="120"/>
      <c r="J68" s="34"/>
      <c r="K68" s="34"/>
      <c r="L68" s="38"/>
    </row>
    <row r="69" spans="2:12" s="1" customFormat="1" ht="6.95" customHeight="1">
      <c r="B69" s="33"/>
      <c r="C69" s="34"/>
      <c r="D69" s="34"/>
      <c r="E69" s="34"/>
      <c r="F69" s="34"/>
      <c r="G69" s="34"/>
      <c r="H69" s="34"/>
      <c r="I69" s="120"/>
      <c r="J69" s="34"/>
      <c r="K69" s="34"/>
      <c r="L69" s="38"/>
    </row>
    <row r="70" spans="2:12" s="1" customFormat="1" ht="12" customHeight="1">
      <c r="B70" s="33"/>
      <c r="C70" s="27" t="s">
        <v>16</v>
      </c>
      <c r="D70" s="34"/>
      <c r="E70" s="34"/>
      <c r="F70" s="34"/>
      <c r="G70" s="34"/>
      <c r="H70" s="34"/>
      <c r="I70" s="120"/>
      <c r="J70" s="34"/>
      <c r="K70" s="34"/>
      <c r="L70" s="38"/>
    </row>
    <row r="71" spans="2:12" s="1" customFormat="1" ht="16.5" customHeight="1">
      <c r="B71" s="33"/>
      <c r="C71" s="34"/>
      <c r="D71" s="34"/>
      <c r="E71" s="59" t="str">
        <f>E7</f>
        <v>Vytápění bytu .NP - Obránců Míru 785 v Kopřivnici</v>
      </c>
      <c r="F71" s="34"/>
      <c r="G71" s="34"/>
      <c r="H71" s="34"/>
      <c r="I71" s="120"/>
      <c r="J71" s="34"/>
      <c r="K71" s="34"/>
      <c r="L71" s="38"/>
    </row>
    <row r="72" spans="2:12" s="1" customFormat="1" ht="6.95" customHeight="1">
      <c r="B72" s="33"/>
      <c r="C72" s="34"/>
      <c r="D72" s="34"/>
      <c r="E72" s="34"/>
      <c r="F72" s="34"/>
      <c r="G72" s="34"/>
      <c r="H72" s="34"/>
      <c r="I72" s="120"/>
      <c r="J72" s="34"/>
      <c r="K72" s="34"/>
      <c r="L72" s="38"/>
    </row>
    <row r="73" spans="2:12" s="1" customFormat="1" ht="12" customHeight="1">
      <c r="B73" s="33"/>
      <c r="C73" s="27" t="s">
        <v>20</v>
      </c>
      <c r="D73" s="34"/>
      <c r="E73" s="34"/>
      <c r="F73" s="22" t="str">
        <f>F10</f>
        <v>Kopřivnice</v>
      </c>
      <c r="G73" s="34"/>
      <c r="H73" s="34"/>
      <c r="I73" s="122" t="s">
        <v>22</v>
      </c>
      <c r="J73" s="62" t="str">
        <f>IF(J10="","",J10)</f>
        <v>16. 5. 2019</v>
      </c>
      <c r="K73" s="34"/>
      <c r="L73" s="38"/>
    </row>
    <row r="74" spans="2:12" s="1" customFormat="1" ht="6.95" customHeight="1">
      <c r="B74" s="33"/>
      <c r="C74" s="34"/>
      <c r="D74" s="34"/>
      <c r="E74" s="34"/>
      <c r="F74" s="34"/>
      <c r="G74" s="34"/>
      <c r="H74" s="34"/>
      <c r="I74" s="120"/>
      <c r="J74" s="34"/>
      <c r="K74" s="34"/>
      <c r="L74" s="38"/>
    </row>
    <row r="75" spans="2:12" s="1" customFormat="1" ht="13.65" customHeight="1">
      <c r="B75" s="33"/>
      <c r="C75" s="27" t="s">
        <v>24</v>
      </c>
      <c r="D75" s="34"/>
      <c r="E75" s="34"/>
      <c r="F75" s="22" t="str">
        <f>E13</f>
        <v>Město Kopřivnice</v>
      </c>
      <c r="G75" s="34"/>
      <c r="H75" s="34"/>
      <c r="I75" s="122" t="s">
        <v>32</v>
      </c>
      <c r="J75" s="31" t="str">
        <f>E19</f>
        <v xml:space="preserve"> </v>
      </c>
      <c r="K75" s="34"/>
      <c r="L75" s="38"/>
    </row>
    <row r="76" spans="2:12" s="1" customFormat="1" ht="13.65" customHeight="1">
      <c r="B76" s="33"/>
      <c r="C76" s="27" t="s">
        <v>30</v>
      </c>
      <c r="D76" s="34"/>
      <c r="E76" s="34"/>
      <c r="F76" s="22" t="str">
        <f>IF(E16="","",E16)</f>
        <v>Vyplň údaj</v>
      </c>
      <c r="G76" s="34"/>
      <c r="H76" s="34"/>
      <c r="I76" s="122" t="s">
        <v>35</v>
      </c>
      <c r="J76" s="31" t="str">
        <f>E22</f>
        <v xml:space="preserve"> </v>
      </c>
      <c r="K76" s="34"/>
      <c r="L76" s="38"/>
    </row>
    <row r="77" spans="2:12" s="1" customFormat="1" ht="10.3" customHeight="1">
      <c r="B77" s="33"/>
      <c r="C77" s="34"/>
      <c r="D77" s="34"/>
      <c r="E77" s="34"/>
      <c r="F77" s="34"/>
      <c r="G77" s="34"/>
      <c r="H77" s="34"/>
      <c r="I77" s="120"/>
      <c r="J77" s="34"/>
      <c r="K77" s="34"/>
      <c r="L77" s="38"/>
    </row>
    <row r="78" spans="2:20" s="9" customFormat="1" ht="29.25" customHeight="1">
      <c r="B78" s="167"/>
      <c r="C78" s="168" t="s">
        <v>91</v>
      </c>
      <c r="D78" s="169" t="s">
        <v>56</v>
      </c>
      <c r="E78" s="169" t="s">
        <v>52</v>
      </c>
      <c r="F78" s="169" t="s">
        <v>53</v>
      </c>
      <c r="G78" s="169" t="s">
        <v>92</v>
      </c>
      <c r="H78" s="169" t="s">
        <v>93</v>
      </c>
      <c r="I78" s="170" t="s">
        <v>94</v>
      </c>
      <c r="J78" s="171" t="s">
        <v>81</v>
      </c>
      <c r="K78" s="172" t="s">
        <v>95</v>
      </c>
      <c r="L78" s="173"/>
      <c r="M78" s="83" t="s">
        <v>1</v>
      </c>
      <c r="N78" s="84" t="s">
        <v>41</v>
      </c>
      <c r="O78" s="84" t="s">
        <v>96</v>
      </c>
      <c r="P78" s="84" t="s">
        <v>97</v>
      </c>
      <c r="Q78" s="84" t="s">
        <v>98</v>
      </c>
      <c r="R78" s="84" t="s">
        <v>99</v>
      </c>
      <c r="S78" s="84" t="s">
        <v>100</v>
      </c>
      <c r="T78" s="85" t="s">
        <v>101</v>
      </c>
    </row>
    <row r="79" spans="2:63" s="1" customFormat="1" ht="22.8" customHeight="1">
      <c r="B79" s="33"/>
      <c r="C79" s="90" t="s">
        <v>102</v>
      </c>
      <c r="D79" s="34"/>
      <c r="E79" s="34"/>
      <c r="F79" s="34"/>
      <c r="G79" s="34"/>
      <c r="H79" s="34"/>
      <c r="I79" s="120"/>
      <c r="J79" s="174">
        <f>BK79</f>
        <v>0</v>
      </c>
      <c r="K79" s="34"/>
      <c r="L79" s="38"/>
      <c r="M79" s="86"/>
      <c r="N79" s="87"/>
      <c r="O79" s="87"/>
      <c r="P79" s="175">
        <f>P80</f>
        <v>0</v>
      </c>
      <c r="Q79" s="87"/>
      <c r="R79" s="175">
        <f>R80</f>
        <v>0.18811</v>
      </c>
      <c r="S79" s="87"/>
      <c r="T79" s="176">
        <f>T80</f>
        <v>0</v>
      </c>
      <c r="AT79" s="12" t="s">
        <v>70</v>
      </c>
      <c r="AU79" s="12" t="s">
        <v>83</v>
      </c>
      <c r="BK79" s="177">
        <f>BK80</f>
        <v>0</v>
      </c>
    </row>
    <row r="80" spans="2:63" s="10" customFormat="1" ht="25.9" customHeight="1">
      <c r="B80" s="178"/>
      <c r="C80" s="179"/>
      <c r="D80" s="180" t="s">
        <v>70</v>
      </c>
      <c r="E80" s="181" t="s">
        <v>103</v>
      </c>
      <c r="F80" s="181" t="s">
        <v>104</v>
      </c>
      <c r="G80" s="179"/>
      <c r="H80" s="179"/>
      <c r="I80" s="182"/>
      <c r="J80" s="183">
        <f>BK80</f>
        <v>0</v>
      </c>
      <c r="K80" s="179"/>
      <c r="L80" s="184"/>
      <c r="M80" s="185"/>
      <c r="N80" s="186"/>
      <c r="O80" s="186"/>
      <c r="P80" s="187">
        <f>P81+P85+P92+P102+P108</f>
        <v>0</v>
      </c>
      <c r="Q80" s="186"/>
      <c r="R80" s="187">
        <f>R81+R85+R92+R102+R108</f>
        <v>0.18811</v>
      </c>
      <c r="S80" s="186"/>
      <c r="T80" s="188">
        <f>T81+T85+T92+T102+T108</f>
        <v>0</v>
      </c>
      <c r="AR80" s="189" t="s">
        <v>105</v>
      </c>
      <c r="AT80" s="190" t="s">
        <v>70</v>
      </c>
      <c r="AU80" s="190" t="s">
        <v>71</v>
      </c>
      <c r="AY80" s="189" t="s">
        <v>106</v>
      </c>
      <c r="BK80" s="191">
        <f>BK81+BK85+BK92+BK102+BK108</f>
        <v>0</v>
      </c>
    </row>
    <row r="81" spans="2:63" s="10" customFormat="1" ht="22.8" customHeight="1">
      <c r="B81" s="178"/>
      <c r="C81" s="179"/>
      <c r="D81" s="180" t="s">
        <v>70</v>
      </c>
      <c r="E81" s="192" t="s">
        <v>107</v>
      </c>
      <c r="F81" s="192" t="s">
        <v>108</v>
      </c>
      <c r="G81" s="179"/>
      <c r="H81" s="179"/>
      <c r="I81" s="182"/>
      <c r="J81" s="193">
        <f>BK81</f>
        <v>0</v>
      </c>
      <c r="K81" s="179"/>
      <c r="L81" s="184"/>
      <c r="M81" s="185"/>
      <c r="N81" s="186"/>
      <c r="O81" s="186"/>
      <c r="P81" s="187">
        <f>SUM(P82:P84)</f>
        <v>0</v>
      </c>
      <c r="Q81" s="186"/>
      <c r="R81" s="187">
        <f>SUM(R82:R84)</f>
        <v>0.03739</v>
      </c>
      <c r="S81" s="186"/>
      <c r="T81" s="188">
        <f>SUM(T82:T84)</f>
        <v>0</v>
      </c>
      <c r="AR81" s="189" t="s">
        <v>105</v>
      </c>
      <c r="AT81" s="190" t="s">
        <v>70</v>
      </c>
      <c r="AU81" s="190" t="s">
        <v>76</v>
      </c>
      <c r="AY81" s="189" t="s">
        <v>106</v>
      </c>
      <c r="BK81" s="191">
        <f>SUM(BK82:BK84)</f>
        <v>0</v>
      </c>
    </row>
    <row r="82" spans="2:65" s="1" customFormat="1" ht="16.5" customHeight="1">
      <c r="B82" s="33"/>
      <c r="C82" s="194" t="s">
        <v>109</v>
      </c>
      <c r="D82" s="194" t="s">
        <v>110</v>
      </c>
      <c r="E82" s="195" t="s">
        <v>111</v>
      </c>
      <c r="F82" s="196" t="s">
        <v>112</v>
      </c>
      <c r="G82" s="197" t="s">
        <v>113</v>
      </c>
      <c r="H82" s="198">
        <v>1</v>
      </c>
      <c r="I82" s="199"/>
      <c r="J82" s="200">
        <f>ROUND(I82*H82,2)</f>
        <v>0</v>
      </c>
      <c r="K82" s="196" t="s">
        <v>114</v>
      </c>
      <c r="L82" s="38"/>
      <c r="M82" s="201" t="s">
        <v>1</v>
      </c>
      <c r="N82" s="202" t="s">
        <v>43</v>
      </c>
      <c r="O82" s="74"/>
      <c r="P82" s="203">
        <f>O82*H82</f>
        <v>0</v>
      </c>
      <c r="Q82" s="203">
        <v>0.00139</v>
      </c>
      <c r="R82" s="203">
        <f>Q82*H82</f>
        <v>0.00139</v>
      </c>
      <c r="S82" s="203">
        <v>0</v>
      </c>
      <c r="T82" s="204">
        <f>S82*H82</f>
        <v>0</v>
      </c>
      <c r="AR82" s="12" t="s">
        <v>115</v>
      </c>
      <c r="AT82" s="12" t="s">
        <v>110</v>
      </c>
      <c r="AU82" s="12" t="s">
        <v>105</v>
      </c>
      <c r="AY82" s="12" t="s">
        <v>106</v>
      </c>
      <c r="BE82" s="205">
        <f>IF(N82="základní",J82,0)</f>
        <v>0</v>
      </c>
      <c r="BF82" s="205">
        <f>IF(N82="snížená",J82,0)</f>
        <v>0</v>
      </c>
      <c r="BG82" s="205">
        <f>IF(N82="zákl. přenesená",J82,0)</f>
        <v>0</v>
      </c>
      <c r="BH82" s="205">
        <f>IF(N82="sníž. přenesená",J82,0)</f>
        <v>0</v>
      </c>
      <c r="BI82" s="205">
        <f>IF(N82="nulová",J82,0)</f>
        <v>0</v>
      </c>
      <c r="BJ82" s="12" t="s">
        <v>105</v>
      </c>
      <c r="BK82" s="205">
        <f>ROUND(I82*H82,2)</f>
        <v>0</v>
      </c>
      <c r="BL82" s="12" t="s">
        <v>115</v>
      </c>
      <c r="BM82" s="12" t="s">
        <v>116</v>
      </c>
    </row>
    <row r="83" spans="2:65" s="1" customFormat="1" ht="16.5" customHeight="1">
      <c r="B83" s="33"/>
      <c r="C83" s="206" t="s">
        <v>117</v>
      </c>
      <c r="D83" s="206" t="s">
        <v>118</v>
      </c>
      <c r="E83" s="207" t="s">
        <v>119</v>
      </c>
      <c r="F83" s="208" t="s">
        <v>120</v>
      </c>
      <c r="G83" s="209" t="s">
        <v>121</v>
      </c>
      <c r="H83" s="210">
        <v>1</v>
      </c>
      <c r="I83" s="211"/>
      <c r="J83" s="212">
        <f>ROUND(I83*H83,2)</f>
        <v>0</v>
      </c>
      <c r="K83" s="208" t="s">
        <v>114</v>
      </c>
      <c r="L83" s="213"/>
      <c r="M83" s="214" t="s">
        <v>1</v>
      </c>
      <c r="N83" s="215" t="s">
        <v>43</v>
      </c>
      <c r="O83" s="74"/>
      <c r="P83" s="203">
        <f>O83*H83</f>
        <v>0</v>
      </c>
      <c r="Q83" s="203">
        <v>0.036</v>
      </c>
      <c r="R83" s="203">
        <f>Q83*H83</f>
        <v>0.036</v>
      </c>
      <c r="S83" s="203">
        <v>0</v>
      </c>
      <c r="T83" s="204">
        <f>S83*H83</f>
        <v>0</v>
      </c>
      <c r="AR83" s="12" t="s">
        <v>122</v>
      </c>
      <c r="AT83" s="12" t="s">
        <v>118</v>
      </c>
      <c r="AU83" s="12" t="s">
        <v>105</v>
      </c>
      <c r="AY83" s="12" t="s">
        <v>106</v>
      </c>
      <c r="BE83" s="205">
        <f>IF(N83="základní",J83,0)</f>
        <v>0</v>
      </c>
      <c r="BF83" s="205">
        <f>IF(N83="snížená",J83,0)</f>
        <v>0</v>
      </c>
      <c r="BG83" s="205">
        <f>IF(N83="zákl. přenesená",J83,0)</f>
        <v>0</v>
      </c>
      <c r="BH83" s="205">
        <f>IF(N83="sníž. přenesená",J83,0)</f>
        <v>0</v>
      </c>
      <c r="BI83" s="205">
        <f>IF(N83="nulová",J83,0)</f>
        <v>0</v>
      </c>
      <c r="BJ83" s="12" t="s">
        <v>105</v>
      </c>
      <c r="BK83" s="205">
        <f>ROUND(I83*H83,2)</f>
        <v>0</v>
      </c>
      <c r="BL83" s="12" t="s">
        <v>115</v>
      </c>
      <c r="BM83" s="12" t="s">
        <v>123</v>
      </c>
    </row>
    <row r="84" spans="2:65" s="1" customFormat="1" ht="16.5" customHeight="1">
      <c r="B84" s="33"/>
      <c r="C84" s="194" t="s">
        <v>124</v>
      </c>
      <c r="D84" s="194" t="s">
        <v>110</v>
      </c>
      <c r="E84" s="195" t="s">
        <v>125</v>
      </c>
      <c r="F84" s="196" t="s">
        <v>126</v>
      </c>
      <c r="G84" s="197" t="s">
        <v>127</v>
      </c>
      <c r="H84" s="216"/>
      <c r="I84" s="199"/>
      <c r="J84" s="200">
        <f>ROUND(I84*H84,2)</f>
        <v>0</v>
      </c>
      <c r="K84" s="196" t="s">
        <v>114</v>
      </c>
      <c r="L84" s="38"/>
      <c r="M84" s="201" t="s">
        <v>1</v>
      </c>
      <c r="N84" s="202" t="s">
        <v>43</v>
      </c>
      <c r="O84" s="74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AR84" s="12" t="s">
        <v>115</v>
      </c>
      <c r="AT84" s="12" t="s">
        <v>110</v>
      </c>
      <c r="AU84" s="12" t="s">
        <v>105</v>
      </c>
      <c r="AY84" s="12" t="s">
        <v>106</v>
      </c>
      <c r="BE84" s="205">
        <f>IF(N84="základní",J84,0)</f>
        <v>0</v>
      </c>
      <c r="BF84" s="205">
        <f>IF(N84="snížená",J84,0)</f>
        <v>0</v>
      </c>
      <c r="BG84" s="205">
        <f>IF(N84="zákl. přenesená",J84,0)</f>
        <v>0</v>
      </c>
      <c r="BH84" s="205">
        <f>IF(N84="sníž. přenesená",J84,0)</f>
        <v>0</v>
      </c>
      <c r="BI84" s="205">
        <f>IF(N84="nulová",J84,0)</f>
        <v>0</v>
      </c>
      <c r="BJ84" s="12" t="s">
        <v>105</v>
      </c>
      <c r="BK84" s="205">
        <f>ROUND(I84*H84,2)</f>
        <v>0</v>
      </c>
      <c r="BL84" s="12" t="s">
        <v>115</v>
      </c>
      <c r="BM84" s="12" t="s">
        <v>128</v>
      </c>
    </row>
    <row r="85" spans="2:63" s="10" customFormat="1" ht="22.8" customHeight="1">
      <c r="B85" s="178"/>
      <c r="C85" s="179"/>
      <c r="D85" s="180" t="s">
        <v>70</v>
      </c>
      <c r="E85" s="192" t="s">
        <v>129</v>
      </c>
      <c r="F85" s="192" t="s">
        <v>130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SUM(P86:P91)</f>
        <v>0</v>
      </c>
      <c r="Q85" s="186"/>
      <c r="R85" s="187">
        <f>SUM(R86:R91)</f>
        <v>0.021959999999999997</v>
      </c>
      <c r="S85" s="186"/>
      <c r="T85" s="188">
        <f>SUM(T86:T91)</f>
        <v>0</v>
      </c>
      <c r="AR85" s="189" t="s">
        <v>105</v>
      </c>
      <c r="AT85" s="190" t="s">
        <v>70</v>
      </c>
      <c r="AU85" s="190" t="s">
        <v>76</v>
      </c>
      <c r="AY85" s="189" t="s">
        <v>106</v>
      </c>
      <c r="BK85" s="191">
        <f>SUM(BK86:BK91)</f>
        <v>0</v>
      </c>
    </row>
    <row r="86" spans="2:65" s="1" customFormat="1" ht="16.5" customHeight="1">
      <c r="B86" s="33"/>
      <c r="C86" s="194" t="s">
        <v>105</v>
      </c>
      <c r="D86" s="194" t="s">
        <v>110</v>
      </c>
      <c r="E86" s="195" t="s">
        <v>131</v>
      </c>
      <c r="F86" s="196" t="s">
        <v>132</v>
      </c>
      <c r="G86" s="197" t="s">
        <v>133</v>
      </c>
      <c r="H86" s="198">
        <v>15</v>
      </c>
      <c r="I86" s="199"/>
      <c r="J86" s="200">
        <f>ROUND(I86*H86,2)</f>
        <v>0</v>
      </c>
      <c r="K86" s="196" t="s">
        <v>114</v>
      </c>
      <c r="L86" s="38"/>
      <c r="M86" s="201" t="s">
        <v>1</v>
      </c>
      <c r="N86" s="202" t="s">
        <v>43</v>
      </c>
      <c r="O86" s="74"/>
      <c r="P86" s="203">
        <f>O86*H86</f>
        <v>0</v>
      </c>
      <c r="Q86" s="203">
        <v>0.00045</v>
      </c>
      <c r="R86" s="203">
        <f>Q86*H86</f>
        <v>0.00675</v>
      </c>
      <c r="S86" s="203">
        <v>0</v>
      </c>
      <c r="T86" s="204">
        <f>S86*H86</f>
        <v>0</v>
      </c>
      <c r="AR86" s="12" t="s">
        <v>115</v>
      </c>
      <c r="AT86" s="12" t="s">
        <v>110</v>
      </c>
      <c r="AU86" s="12" t="s">
        <v>105</v>
      </c>
      <c r="AY86" s="12" t="s">
        <v>106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2" t="s">
        <v>105</v>
      </c>
      <c r="BK86" s="205">
        <f>ROUND(I86*H86,2)</f>
        <v>0</v>
      </c>
      <c r="BL86" s="12" t="s">
        <v>115</v>
      </c>
      <c r="BM86" s="12" t="s">
        <v>134</v>
      </c>
    </row>
    <row r="87" spans="2:65" s="1" customFormat="1" ht="16.5" customHeight="1">
      <c r="B87" s="33"/>
      <c r="C87" s="194" t="s">
        <v>76</v>
      </c>
      <c r="D87" s="194" t="s">
        <v>110</v>
      </c>
      <c r="E87" s="195" t="s">
        <v>135</v>
      </c>
      <c r="F87" s="196" t="s">
        <v>136</v>
      </c>
      <c r="G87" s="197" t="s">
        <v>133</v>
      </c>
      <c r="H87" s="198">
        <v>20</v>
      </c>
      <c r="I87" s="199"/>
      <c r="J87" s="200">
        <f>ROUND(I87*H87,2)</f>
        <v>0</v>
      </c>
      <c r="K87" s="196" t="s">
        <v>114</v>
      </c>
      <c r="L87" s="38"/>
      <c r="M87" s="201" t="s">
        <v>1</v>
      </c>
      <c r="N87" s="202" t="s">
        <v>43</v>
      </c>
      <c r="O87" s="74"/>
      <c r="P87" s="203">
        <f>O87*H87</f>
        <v>0</v>
      </c>
      <c r="Q87" s="203">
        <v>0.00056</v>
      </c>
      <c r="R87" s="203">
        <f>Q87*H87</f>
        <v>0.011199999999999998</v>
      </c>
      <c r="S87" s="203">
        <v>0</v>
      </c>
      <c r="T87" s="204">
        <f>S87*H87</f>
        <v>0</v>
      </c>
      <c r="AR87" s="12" t="s">
        <v>115</v>
      </c>
      <c r="AT87" s="12" t="s">
        <v>110</v>
      </c>
      <c r="AU87" s="12" t="s">
        <v>105</v>
      </c>
      <c r="AY87" s="12" t="s">
        <v>106</v>
      </c>
      <c r="BE87" s="205">
        <f>IF(N87="základní",J87,0)</f>
        <v>0</v>
      </c>
      <c r="BF87" s="205">
        <f>IF(N87="snížená",J87,0)</f>
        <v>0</v>
      </c>
      <c r="BG87" s="205">
        <f>IF(N87="zákl. přenesená",J87,0)</f>
        <v>0</v>
      </c>
      <c r="BH87" s="205">
        <f>IF(N87="sníž. přenesená",J87,0)</f>
        <v>0</v>
      </c>
      <c r="BI87" s="205">
        <f>IF(N87="nulová",J87,0)</f>
        <v>0</v>
      </c>
      <c r="BJ87" s="12" t="s">
        <v>105</v>
      </c>
      <c r="BK87" s="205">
        <f>ROUND(I87*H87,2)</f>
        <v>0</v>
      </c>
      <c r="BL87" s="12" t="s">
        <v>115</v>
      </c>
      <c r="BM87" s="12" t="s">
        <v>137</v>
      </c>
    </row>
    <row r="88" spans="2:65" s="1" customFormat="1" ht="16.5" customHeight="1">
      <c r="B88" s="33"/>
      <c r="C88" s="194" t="s">
        <v>138</v>
      </c>
      <c r="D88" s="194" t="s">
        <v>110</v>
      </c>
      <c r="E88" s="195" t="s">
        <v>139</v>
      </c>
      <c r="F88" s="196" t="s">
        <v>140</v>
      </c>
      <c r="G88" s="197" t="s">
        <v>133</v>
      </c>
      <c r="H88" s="198">
        <v>5</v>
      </c>
      <c r="I88" s="199"/>
      <c r="J88" s="200">
        <f>ROUND(I88*H88,2)</f>
        <v>0</v>
      </c>
      <c r="K88" s="196" t="s">
        <v>114</v>
      </c>
      <c r="L88" s="38"/>
      <c r="M88" s="201" t="s">
        <v>1</v>
      </c>
      <c r="N88" s="202" t="s">
        <v>43</v>
      </c>
      <c r="O88" s="74"/>
      <c r="P88" s="203">
        <f>O88*H88</f>
        <v>0</v>
      </c>
      <c r="Q88" s="203">
        <v>0.00069</v>
      </c>
      <c r="R88" s="203">
        <f>Q88*H88</f>
        <v>0.00345</v>
      </c>
      <c r="S88" s="203">
        <v>0</v>
      </c>
      <c r="T88" s="204">
        <f>S88*H88</f>
        <v>0</v>
      </c>
      <c r="AR88" s="12" t="s">
        <v>115</v>
      </c>
      <c r="AT88" s="12" t="s">
        <v>110</v>
      </c>
      <c r="AU88" s="12" t="s">
        <v>105</v>
      </c>
      <c r="AY88" s="12" t="s">
        <v>106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2" t="s">
        <v>105</v>
      </c>
      <c r="BK88" s="205">
        <f>ROUND(I88*H88,2)</f>
        <v>0</v>
      </c>
      <c r="BL88" s="12" t="s">
        <v>115</v>
      </c>
      <c r="BM88" s="12" t="s">
        <v>141</v>
      </c>
    </row>
    <row r="89" spans="2:65" s="1" customFormat="1" ht="16.5" customHeight="1">
      <c r="B89" s="33"/>
      <c r="C89" s="194" t="s">
        <v>142</v>
      </c>
      <c r="D89" s="194" t="s">
        <v>110</v>
      </c>
      <c r="E89" s="195" t="s">
        <v>143</v>
      </c>
      <c r="F89" s="196" t="s">
        <v>144</v>
      </c>
      <c r="G89" s="197" t="s">
        <v>133</v>
      </c>
      <c r="H89" s="198">
        <v>40</v>
      </c>
      <c r="I89" s="199"/>
      <c r="J89" s="200">
        <f>ROUND(I89*H89,2)</f>
        <v>0</v>
      </c>
      <c r="K89" s="196" t="s">
        <v>114</v>
      </c>
      <c r="L89" s="38"/>
      <c r="M89" s="201" t="s">
        <v>1</v>
      </c>
      <c r="N89" s="202" t="s">
        <v>43</v>
      </c>
      <c r="O89" s="74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AR89" s="12" t="s">
        <v>115</v>
      </c>
      <c r="AT89" s="12" t="s">
        <v>110</v>
      </c>
      <c r="AU89" s="12" t="s">
        <v>105</v>
      </c>
      <c r="AY89" s="12" t="s">
        <v>106</v>
      </c>
      <c r="BE89" s="205">
        <f>IF(N89="základní",J89,0)</f>
        <v>0</v>
      </c>
      <c r="BF89" s="205">
        <f>IF(N89="snížená",J89,0)</f>
        <v>0</v>
      </c>
      <c r="BG89" s="205">
        <f>IF(N89="zákl. přenesená",J89,0)</f>
        <v>0</v>
      </c>
      <c r="BH89" s="205">
        <f>IF(N89="sníž. přenesená",J89,0)</f>
        <v>0</v>
      </c>
      <c r="BI89" s="205">
        <f>IF(N89="nulová",J89,0)</f>
        <v>0</v>
      </c>
      <c r="BJ89" s="12" t="s">
        <v>105</v>
      </c>
      <c r="BK89" s="205">
        <f>ROUND(I89*H89,2)</f>
        <v>0</v>
      </c>
      <c r="BL89" s="12" t="s">
        <v>115</v>
      </c>
      <c r="BM89" s="12" t="s">
        <v>145</v>
      </c>
    </row>
    <row r="90" spans="2:65" s="1" customFormat="1" ht="16.5" customHeight="1">
      <c r="B90" s="33"/>
      <c r="C90" s="194" t="s">
        <v>146</v>
      </c>
      <c r="D90" s="194" t="s">
        <v>110</v>
      </c>
      <c r="E90" s="195" t="s">
        <v>147</v>
      </c>
      <c r="F90" s="196" t="s">
        <v>148</v>
      </c>
      <c r="G90" s="197" t="s">
        <v>133</v>
      </c>
      <c r="H90" s="198">
        <v>8</v>
      </c>
      <c r="I90" s="199"/>
      <c r="J90" s="200">
        <f>ROUND(I90*H90,2)</f>
        <v>0</v>
      </c>
      <c r="K90" s="196" t="s">
        <v>114</v>
      </c>
      <c r="L90" s="38"/>
      <c r="M90" s="201" t="s">
        <v>1</v>
      </c>
      <c r="N90" s="202" t="s">
        <v>43</v>
      </c>
      <c r="O90" s="74"/>
      <c r="P90" s="203">
        <f>O90*H90</f>
        <v>0</v>
      </c>
      <c r="Q90" s="203">
        <v>7E-05</v>
      </c>
      <c r="R90" s="203">
        <f>Q90*H90</f>
        <v>0.00056</v>
      </c>
      <c r="S90" s="203">
        <v>0</v>
      </c>
      <c r="T90" s="204">
        <f>S90*H90</f>
        <v>0</v>
      </c>
      <c r="AR90" s="12" t="s">
        <v>115</v>
      </c>
      <c r="AT90" s="12" t="s">
        <v>110</v>
      </c>
      <c r="AU90" s="12" t="s">
        <v>105</v>
      </c>
      <c r="AY90" s="12" t="s">
        <v>106</v>
      </c>
      <c r="BE90" s="205">
        <f>IF(N90="základní",J90,0)</f>
        <v>0</v>
      </c>
      <c r="BF90" s="205">
        <f>IF(N90="snížená",J90,0)</f>
        <v>0</v>
      </c>
      <c r="BG90" s="205">
        <f>IF(N90="zákl. přenesená",J90,0)</f>
        <v>0</v>
      </c>
      <c r="BH90" s="205">
        <f>IF(N90="sníž. přenesená",J90,0)</f>
        <v>0</v>
      </c>
      <c r="BI90" s="205">
        <f>IF(N90="nulová",J90,0)</f>
        <v>0</v>
      </c>
      <c r="BJ90" s="12" t="s">
        <v>105</v>
      </c>
      <c r="BK90" s="205">
        <f>ROUND(I90*H90,2)</f>
        <v>0</v>
      </c>
      <c r="BL90" s="12" t="s">
        <v>115</v>
      </c>
      <c r="BM90" s="12" t="s">
        <v>149</v>
      </c>
    </row>
    <row r="91" spans="2:65" s="1" customFormat="1" ht="16.5" customHeight="1">
      <c r="B91" s="33"/>
      <c r="C91" s="194" t="s">
        <v>150</v>
      </c>
      <c r="D91" s="194" t="s">
        <v>110</v>
      </c>
      <c r="E91" s="195" t="s">
        <v>151</v>
      </c>
      <c r="F91" s="196" t="s">
        <v>152</v>
      </c>
      <c r="G91" s="197" t="s">
        <v>127</v>
      </c>
      <c r="H91" s="216"/>
      <c r="I91" s="199"/>
      <c r="J91" s="200">
        <f>ROUND(I91*H91,2)</f>
        <v>0</v>
      </c>
      <c r="K91" s="196" t="s">
        <v>114</v>
      </c>
      <c r="L91" s="38"/>
      <c r="M91" s="201" t="s">
        <v>1</v>
      </c>
      <c r="N91" s="202" t="s">
        <v>43</v>
      </c>
      <c r="O91" s="74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AR91" s="12" t="s">
        <v>115</v>
      </c>
      <c r="AT91" s="12" t="s">
        <v>110</v>
      </c>
      <c r="AU91" s="12" t="s">
        <v>105</v>
      </c>
      <c r="AY91" s="12" t="s">
        <v>106</v>
      </c>
      <c r="BE91" s="205">
        <f>IF(N91="základní",J91,0)</f>
        <v>0</v>
      </c>
      <c r="BF91" s="205">
        <f>IF(N91="snížená",J91,0)</f>
        <v>0</v>
      </c>
      <c r="BG91" s="205">
        <f>IF(N91="zákl. přenesená",J91,0)</f>
        <v>0</v>
      </c>
      <c r="BH91" s="205">
        <f>IF(N91="sníž. přenesená",J91,0)</f>
        <v>0</v>
      </c>
      <c r="BI91" s="205">
        <f>IF(N91="nulová",J91,0)</f>
        <v>0</v>
      </c>
      <c r="BJ91" s="12" t="s">
        <v>105</v>
      </c>
      <c r="BK91" s="205">
        <f>ROUND(I91*H91,2)</f>
        <v>0</v>
      </c>
      <c r="BL91" s="12" t="s">
        <v>115</v>
      </c>
      <c r="BM91" s="12" t="s">
        <v>153</v>
      </c>
    </row>
    <row r="92" spans="2:63" s="10" customFormat="1" ht="22.8" customHeight="1">
      <c r="B92" s="178"/>
      <c r="C92" s="179"/>
      <c r="D92" s="180" t="s">
        <v>70</v>
      </c>
      <c r="E92" s="192" t="s">
        <v>154</v>
      </c>
      <c r="F92" s="192" t="s">
        <v>155</v>
      </c>
      <c r="G92" s="179"/>
      <c r="H92" s="179"/>
      <c r="I92" s="182"/>
      <c r="J92" s="193">
        <f>BK92</f>
        <v>0</v>
      </c>
      <c r="K92" s="179"/>
      <c r="L92" s="184"/>
      <c r="M92" s="185"/>
      <c r="N92" s="186"/>
      <c r="O92" s="186"/>
      <c r="P92" s="187">
        <f>SUM(P93:P101)</f>
        <v>0</v>
      </c>
      <c r="Q92" s="186"/>
      <c r="R92" s="187">
        <f>SUM(R93:R101)</f>
        <v>0.01681</v>
      </c>
      <c r="S92" s="186"/>
      <c r="T92" s="188">
        <f>SUM(T93:T101)</f>
        <v>0</v>
      </c>
      <c r="AR92" s="189" t="s">
        <v>105</v>
      </c>
      <c r="AT92" s="190" t="s">
        <v>70</v>
      </c>
      <c r="AU92" s="190" t="s">
        <v>76</v>
      </c>
      <c r="AY92" s="189" t="s">
        <v>106</v>
      </c>
      <c r="BK92" s="191">
        <f>SUM(BK93:BK101)</f>
        <v>0</v>
      </c>
    </row>
    <row r="93" spans="2:65" s="1" customFormat="1" ht="16.5" customHeight="1">
      <c r="B93" s="33"/>
      <c r="C93" s="194" t="s">
        <v>156</v>
      </c>
      <c r="D93" s="194" t="s">
        <v>110</v>
      </c>
      <c r="E93" s="195" t="s">
        <v>157</v>
      </c>
      <c r="F93" s="196" t="s">
        <v>158</v>
      </c>
      <c r="G93" s="197" t="s">
        <v>121</v>
      </c>
      <c r="H93" s="198">
        <v>5</v>
      </c>
      <c r="I93" s="199"/>
      <c r="J93" s="200">
        <f>ROUND(I93*H93,2)</f>
        <v>0</v>
      </c>
      <c r="K93" s="196" t="s">
        <v>114</v>
      </c>
      <c r="L93" s="38"/>
      <c r="M93" s="201" t="s">
        <v>1</v>
      </c>
      <c r="N93" s="202" t="s">
        <v>43</v>
      </c>
      <c r="O93" s="74"/>
      <c r="P93" s="203">
        <f>O93*H93</f>
        <v>0</v>
      </c>
      <c r="Q93" s="203">
        <v>0.00014</v>
      </c>
      <c r="R93" s="203">
        <f>Q93*H93</f>
        <v>0.0006999999999999999</v>
      </c>
      <c r="S93" s="203">
        <v>0</v>
      </c>
      <c r="T93" s="204">
        <f>S93*H93</f>
        <v>0</v>
      </c>
      <c r="AR93" s="12" t="s">
        <v>115</v>
      </c>
      <c r="AT93" s="12" t="s">
        <v>110</v>
      </c>
      <c r="AU93" s="12" t="s">
        <v>105</v>
      </c>
      <c r="AY93" s="12" t="s">
        <v>106</v>
      </c>
      <c r="BE93" s="205">
        <f>IF(N93="základní",J93,0)</f>
        <v>0</v>
      </c>
      <c r="BF93" s="205">
        <f>IF(N93="snížená",J93,0)</f>
        <v>0</v>
      </c>
      <c r="BG93" s="205">
        <f>IF(N93="zákl. přenesená",J93,0)</f>
        <v>0</v>
      </c>
      <c r="BH93" s="205">
        <f>IF(N93="sníž. přenesená",J93,0)</f>
        <v>0</v>
      </c>
      <c r="BI93" s="205">
        <f>IF(N93="nulová",J93,0)</f>
        <v>0</v>
      </c>
      <c r="BJ93" s="12" t="s">
        <v>105</v>
      </c>
      <c r="BK93" s="205">
        <f>ROUND(I93*H93,2)</f>
        <v>0</v>
      </c>
      <c r="BL93" s="12" t="s">
        <v>115</v>
      </c>
      <c r="BM93" s="12" t="s">
        <v>159</v>
      </c>
    </row>
    <row r="94" spans="2:65" s="1" customFormat="1" ht="16.5" customHeight="1">
      <c r="B94" s="33"/>
      <c r="C94" s="194" t="s">
        <v>160</v>
      </c>
      <c r="D94" s="194" t="s">
        <v>110</v>
      </c>
      <c r="E94" s="195" t="s">
        <v>161</v>
      </c>
      <c r="F94" s="196" t="s">
        <v>162</v>
      </c>
      <c r="G94" s="197" t="s">
        <v>121</v>
      </c>
      <c r="H94" s="198">
        <v>5</v>
      </c>
      <c r="I94" s="199"/>
      <c r="J94" s="200">
        <f>ROUND(I94*H94,2)</f>
        <v>0</v>
      </c>
      <c r="K94" s="196" t="s">
        <v>114</v>
      </c>
      <c r="L94" s="38"/>
      <c r="M94" s="201" t="s">
        <v>1</v>
      </c>
      <c r="N94" s="202" t="s">
        <v>43</v>
      </c>
      <c r="O94" s="74"/>
      <c r="P94" s="203">
        <f>O94*H94</f>
        <v>0</v>
      </c>
      <c r="Q94" s="203">
        <v>0.00028</v>
      </c>
      <c r="R94" s="203">
        <f>Q94*H94</f>
        <v>0.0013999999999999998</v>
      </c>
      <c r="S94" s="203">
        <v>0</v>
      </c>
      <c r="T94" s="204">
        <f>S94*H94</f>
        <v>0</v>
      </c>
      <c r="AR94" s="12" t="s">
        <v>115</v>
      </c>
      <c r="AT94" s="12" t="s">
        <v>110</v>
      </c>
      <c r="AU94" s="12" t="s">
        <v>105</v>
      </c>
      <c r="AY94" s="12" t="s">
        <v>106</v>
      </c>
      <c r="BE94" s="205">
        <f>IF(N94="základní",J94,0)</f>
        <v>0</v>
      </c>
      <c r="BF94" s="205">
        <f>IF(N94="snížená",J94,0)</f>
        <v>0</v>
      </c>
      <c r="BG94" s="205">
        <f>IF(N94="zákl. přenesená",J94,0)</f>
        <v>0</v>
      </c>
      <c r="BH94" s="205">
        <f>IF(N94="sníž. přenesená",J94,0)</f>
        <v>0</v>
      </c>
      <c r="BI94" s="205">
        <f>IF(N94="nulová",J94,0)</f>
        <v>0</v>
      </c>
      <c r="BJ94" s="12" t="s">
        <v>105</v>
      </c>
      <c r="BK94" s="205">
        <f>ROUND(I94*H94,2)</f>
        <v>0</v>
      </c>
      <c r="BL94" s="12" t="s">
        <v>115</v>
      </c>
      <c r="BM94" s="12" t="s">
        <v>163</v>
      </c>
    </row>
    <row r="95" spans="2:65" s="1" customFormat="1" ht="16.5" customHeight="1">
      <c r="B95" s="33"/>
      <c r="C95" s="194" t="s">
        <v>164</v>
      </c>
      <c r="D95" s="194" t="s">
        <v>110</v>
      </c>
      <c r="E95" s="195" t="s">
        <v>165</v>
      </c>
      <c r="F95" s="196" t="s">
        <v>166</v>
      </c>
      <c r="G95" s="197" t="s">
        <v>121</v>
      </c>
      <c r="H95" s="198">
        <v>5</v>
      </c>
      <c r="I95" s="199"/>
      <c r="J95" s="200">
        <f>ROUND(I95*H95,2)</f>
        <v>0</v>
      </c>
      <c r="K95" s="196" t="s">
        <v>114</v>
      </c>
      <c r="L95" s="38"/>
      <c r="M95" s="201" t="s">
        <v>1</v>
      </c>
      <c r="N95" s="202" t="s">
        <v>43</v>
      </c>
      <c r="O95" s="74"/>
      <c r="P95" s="203">
        <f>O95*H95</f>
        <v>0</v>
      </c>
      <c r="Q95" s="203">
        <v>0.00086</v>
      </c>
      <c r="R95" s="203">
        <f>Q95*H95</f>
        <v>0.0043</v>
      </c>
      <c r="S95" s="203">
        <v>0</v>
      </c>
      <c r="T95" s="204">
        <f>S95*H95</f>
        <v>0</v>
      </c>
      <c r="AR95" s="12" t="s">
        <v>115</v>
      </c>
      <c r="AT95" s="12" t="s">
        <v>110</v>
      </c>
      <c r="AU95" s="12" t="s">
        <v>105</v>
      </c>
      <c r="AY95" s="12" t="s">
        <v>106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12" t="s">
        <v>105</v>
      </c>
      <c r="BK95" s="205">
        <f>ROUND(I95*H95,2)</f>
        <v>0</v>
      </c>
      <c r="BL95" s="12" t="s">
        <v>115</v>
      </c>
      <c r="BM95" s="12" t="s">
        <v>167</v>
      </c>
    </row>
    <row r="96" spans="2:65" s="1" customFormat="1" ht="16.5" customHeight="1">
      <c r="B96" s="33"/>
      <c r="C96" s="194" t="s">
        <v>168</v>
      </c>
      <c r="D96" s="194" t="s">
        <v>110</v>
      </c>
      <c r="E96" s="195" t="s">
        <v>169</v>
      </c>
      <c r="F96" s="196" t="s">
        <v>170</v>
      </c>
      <c r="G96" s="197" t="s">
        <v>121</v>
      </c>
      <c r="H96" s="198">
        <v>4</v>
      </c>
      <c r="I96" s="199"/>
      <c r="J96" s="200">
        <f>ROUND(I96*H96,2)</f>
        <v>0</v>
      </c>
      <c r="K96" s="196" t="s">
        <v>114</v>
      </c>
      <c r="L96" s="38"/>
      <c r="M96" s="201" t="s">
        <v>1</v>
      </c>
      <c r="N96" s="202" t="s">
        <v>43</v>
      </c>
      <c r="O96" s="74"/>
      <c r="P96" s="203">
        <f>O96*H96</f>
        <v>0</v>
      </c>
      <c r="Q96" s="203">
        <v>0.00027</v>
      </c>
      <c r="R96" s="203">
        <f>Q96*H96</f>
        <v>0.00108</v>
      </c>
      <c r="S96" s="203">
        <v>0</v>
      </c>
      <c r="T96" s="204">
        <f>S96*H96</f>
        <v>0</v>
      </c>
      <c r="AR96" s="12" t="s">
        <v>115</v>
      </c>
      <c r="AT96" s="12" t="s">
        <v>110</v>
      </c>
      <c r="AU96" s="12" t="s">
        <v>105</v>
      </c>
      <c r="AY96" s="12" t="s">
        <v>106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12" t="s">
        <v>105</v>
      </c>
      <c r="BK96" s="205">
        <f>ROUND(I96*H96,2)</f>
        <v>0</v>
      </c>
      <c r="BL96" s="12" t="s">
        <v>115</v>
      </c>
      <c r="BM96" s="12" t="s">
        <v>171</v>
      </c>
    </row>
    <row r="97" spans="2:65" s="1" customFormat="1" ht="16.5" customHeight="1">
      <c r="B97" s="33"/>
      <c r="C97" s="194" t="s">
        <v>115</v>
      </c>
      <c r="D97" s="194" t="s">
        <v>110</v>
      </c>
      <c r="E97" s="195" t="s">
        <v>172</v>
      </c>
      <c r="F97" s="196" t="s">
        <v>173</v>
      </c>
      <c r="G97" s="197" t="s">
        <v>121</v>
      </c>
      <c r="H97" s="198">
        <v>2</v>
      </c>
      <c r="I97" s="199"/>
      <c r="J97" s="200">
        <f>ROUND(I97*H97,2)</f>
        <v>0</v>
      </c>
      <c r="K97" s="196" t="s">
        <v>114</v>
      </c>
      <c r="L97" s="38"/>
      <c r="M97" s="201" t="s">
        <v>1</v>
      </c>
      <c r="N97" s="202" t="s">
        <v>43</v>
      </c>
      <c r="O97" s="74"/>
      <c r="P97" s="203">
        <f>O97*H97</f>
        <v>0</v>
      </c>
      <c r="Q97" s="203">
        <v>0.00027</v>
      </c>
      <c r="R97" s="203">
        <f>Q97*H97</f>
        <v>0.00054</v>
      </c>
      <c r="S97" s="203">
        <v>0</v>
      </c>
      <c r="T97" s="204">
        <f>S97*H97</f>
        <v>0</v>
      </c>
      <c r="AR97" s="12" t="s">
        <v>115</v>
      </c>
      <c r="AT97" s="12" t="s">
        <v>110</v>
      </c>
      <c r="AU97" s="12" t="s">
        <v>105</v>
      </c>
      <c r="AY97" s="12" t="s">
        <v>106</v>
      </c>
      <c r="BE97" s="205">
        <f>IF(N97="základní",J97,0)</f>
        <v>0</v>
      </c>
      <c r="BF97" s="205">
        <f>IF(N97="snížená",J97,0)</f>
        <v>0</v>
      </c>
      <c r="BG97" s="205">
        <f>IF(N97="zákl. přenesená",J97,0)</f>
        <v>0</v>
      </c>
      <c r="BH97" s="205">
        <f>IF(N97="sníž. přenesená",J97,0)</f>
        <v>0</v>
      </c>
      <c r="BI97" s="205">
        <f>IF(N97="nulová",J97,0)</f>
        <v>0</v>
      </c>
      <c r="BJ97" s="12" t="s">
        <v>105</v>
      </c>
      <c r="BK97" s="205">
        <f>ROUND(I97*H97,2)</f>
        <v>0</v>
      </c>
      <c r="BL97" s="12" t="s">
        <v>115</v>
      </c>
      <c r="BM97" s="12" t="s">
        <v>174</v>
      </c>
    </row>
    <row r="98" spans="2:65" s="1" customFormat="1" ht="16.5" customHeight="1">
      <c r="B98" s="33"/>
      <c r="C98" s="194" t="s">
        <v>175</v>
      </c>
      <c r="D98" s="194" t="s">
        <v>110</v>
      </c>
      <c r="E98" s="195" t="s">
        <v>176</v>
      </c>
      <c r="F98" s="196" t="s">
        <v>177</v>
      </c>
      <c r="G98" s="197" t="s">
        <v>121</v>
      </c>
      <c r="H98" s="198">
        <v>1</v>
      </c>
      <c r="I98" s="199"/>
      <c r="J98" s="200">
        <f>ROUND(I98*H98,2)</f>
        <v>0</v>
      </c>
      <c r="K98" s="196" t="s">
        <v>114</v>
      </c>
      <c r="L98" s="38"/>
      <c r="M98" s="201" t="s">
        <v>1</v>
      </c>
      <c r="N98" s="202" t="s">
        <v>43</v>
      </c>
      <c r="O98" s="74"/>
      <c r="P98" s="203">
        <f>O98*H98</f>
        <v>0</v>
      </c>
      <c r="Q98" s="203">
        <v>0.00033</v>
      </c>
      <c r="R98" s="203">
        <f>Q98*H98</f>
        <v>0.00033</v>
      </c>
      <c r="S98" s="203">
        <v>0</v>
      </c>
      <c r="T98" s="204">
        <f>S98*H98</f>
        <v>0</v>
      </c>
      <c r="AR98" s="12" t="s">
        <v>115</v>
      </c>
      <c r="AT98" s="12" t="s">
        <v>110</v>
      </c>
      <c r="AU98" s="12" t="s">
        <v>105</v>
      </c>
      <c r="AY98" s="12" t="s">
        <v>106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12" t="s">
        <v>105</v>
      </c>
      <c r="BK98" s="205">
        <f>ROUND(I98*H98,2)</f>
        <v>0</v>
      </c>
      <c r="BL98" s="12" t="s">
        <v>115</v>
      </c>
      <c r="BM98" s="12" t="s">
        <v>178</v>
      </c>
    </row>
    <row r="99" spans="2:65" s="1" customFormat="1" ht="16.5" customHeight="1">
      <c r="B99" s="33"/>
      <c r="C99" s="194" t="s">
        <v>8</v>
      </c>
      <c r="D99" s="194" t="s">
        <v>110</v>
      </c>
      <c r="E99" s="195" t="s">
        <v>179</v>
      </c>
      <c r="F99" s="196" t="s">
        <v>180</v>
      </c>
      <c r="G99" s="197" t="s">
        <v>121</v>
      </c>
      <c r="H99" s="198">
        <v>2</v>
      </c>
      <c r="I99" s="199"/>
      <c r="J99" s="200">
        <f>ROUND(I99*H99,2)</f>
        <v>0</v>
      </c>
      <c r="K99" s="196" t="s">
        <v>114</v>
      </c>
      <c r="L99" s="38"/>
      <c r="M99" s="201" t="s">
        <v>1</v>
      </c>
      <c r="N99" s="202" t="s">
        <v>43</v>
      </c>
      <c r="O99" s="74"/>
      <c r="P99" s="203">
        <f>O99*H99</f>
        <v>0</v>
      </c>
      <c r="Q99" s="203">
        <v>0.00021</v>
      </c>
      <c r="R99" s="203">
        <f>Q99*H99</f>
        <v>0.00042</v>
      </c>
      <c r="S99" s="203">
        <v>0</v>
      </c>
      <c r="T99" s="204">
        <f>S99*H99</f>
        <v>0</v>
      </c>
      <c r="AR99" s="12" t="s">
        <v>115</v>
      </c>
      <c r="AT99" s="12" t="s">
        <v>110</v>
      </c>
      <c r="AU99" s="12" t="s">
        <v>105</v>
      </c>
      <c r="AY99" s="12" t="s">
        <v>106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2" t="s">
        <v>105</v>
      </c>
      <c r="BK99" s="205">
        <f>ROUND(I99*H99,2)</f>
        <v>0</v>
      </c>
      <c r="BL99" s="12" t="s">
        <v>115</v>
      </c>
      <c r="BM99" s="12" t="s">
        <v>181</v>
      </c>
    </row>
    <row r="100" spans="2:65" s="1" customFormat="1" ht="16.5" customHeight="1">
      <c r="B100" s="33"/>
      <c r="C100" s="194" t="s">
        <v>182</v>
      </c>
      <c r="D100" s="194" t="s">
        <v>110</v>
      </c>
      <c r="E100" s="195" t="s">
        <v>183</v>
      </c>
      <c r="F100" s="196" t="s">
        <v>184</v>
      </c>
      <c r="G100" s="197" t="s">
        <v>113</v>
      </c>
      <c r="H100" s="198">
        <v>1</v>
      </c>
      <c r="I100" s="199"/>
      <c r="J100" s="200">
        <f>ROUND(I100*H100,2)</f>
        <v>0</v>
      </c>
      <c r="K100" s="196" t="s">
        <v>185</v>
      </c>
      <c r="L100" s="38"/>
      <c r="M100" s="201" t="s">
        <v>1</v>
      </c>
      <c r="N100" s="202" t="s">
        <v>43</v>
      </c>
      <c r="O100" s="74"/>
      <c r="P100" s="203">
        <f>O100*H100</f>
        <v>0</v>
      </c>
      <c r="Q100" s="203">
        <v>0.00804</v>
      </c>
      <c r="R100" s="203">
        <f>Q100*H100</f>
        <v>0.00804</v>
      </c>
      <c r="S100" s="203">
        <v>0</v>
      </c>
      <c r="T100" s="204">
        <f>S100*H100</f>
        <v>0</v>
      </c>
      <c r="AR100" s="12" t="s">
        <v>115</v>
      </c>
      <c r="AT100" s="12" t="s">
        <v>110</v>
      </c>
      <c r="AU100" s="12" t="s">
        <v>105</v>
      </c>
      <c r="AY100" s="12" t="s">
        <v>106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12" t="s">
        <v>105</v>
      </c>
      <c r="BK100" s="205">
        <f>ROUND(I100*H100,2)</f>
        <v>0</v>
      </c>
      <c r="BL100" s="12" t="s">
        <v>115</v>
      </c>
      <c r="BM100" s="12" t="s">
        <v>186</v>
      </c>
    </row>
    <row r="101" spans="2:65" s="1" customFormat="1" ht="16.5" customHeight="1">
      <c r="B101" s="33"/>
      <c r="C101" s="194" t="s">
        <v>187</v>
      </c>
      <c r="D101" s="194" t="s">
        <v>110</v>
      </c>
      <c r="E101" s="195" t="s">
        <v>188</v>
      </c>
      <c r="F101" s="196" t="s">
        <v>189</v>
      </c>
      <c r="G101" s="197" t="s">
        <v>127</v>
      </c>
      <c r="H101" s="216"/>
      <c r="I101" s="199"/>
      <c r="J101" s="200">
        <f>ROUND(I101*H101,2)</f>
        <v>0</v>
      </c>
      <c r="K101" s="196" t="s">
        <v>114</v>
      </c>
      <c r="L101" s="38"/>
      <c r="M101" s="201" t="s">
        <v>1</v>
      </c>
      <c r="N101" s="202" t="s">
        <v>43</v>
      </c>
      <c r="O101" s="74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AR101" s="12" t="s">
        <v>115</v>
      </c>
      <c r="AT101" s="12" t="s">
        <v>110</v>
      </c>
      <c r="AU101" s="12" t="s">
        <v>105</v>
      </c>
      <c r="AY101" s="12" t="s">
        <v>106</v>
      </c>
      <c r="BE101" s="205">
        <f>IF(N101="základní",J101,0)</f>
        <v>0</v>
      </c>
      <c r="BF101" s="205">
        <f>IF(N101="snížená",J101,0)</f>
        <v>0</v>
      </c>
      <c r="BG101" s="205">
        <f>IF(N101="zákl. přenesená",J101,0)</f>
        <v>0</v>
      </c>
      <c r="BH101" s="205">
        <f>IF(N101="sníž. přenesená",J101,0)</f>
        <v>0</v>
      </c>
      <c r="BI101" s="205">
        <f>IF(N101="nulová",J101,0)</f>
        <v>0</v>
      </c>
      <c r="BJ101" s="12" t="s">
        <v>105</v>
      </c>
      <c r="BK101" s="205">
        <f>ROUND(I101*H101,2)</f>
        <v>0</v>
      </c>
      <c r="BL101" s="12" t="s">
        <v>115</v>
      </c>
      <c r="BM101" s="12" t="s">
        <v>190</v>
      </c>
    </row>
    <row r="102" spans="2:63" s="10" customFormat="1" ht="22.8" customHeight="1">
      <c r="B102" s="178"/>
      <c r="C102" s="179"/>
      <c r="D102" s="180" t="s">
        <v>70</v>
      </c>
      <c r="E102" s="192" t="s">
        <v>191</v>
      </c>
      <c r="F102" s="192" t="s">
        <v>192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SUM(P103:P107)</f>
        <v>0</v>
      </c>
      <c r="Q102" s="186"/>
      <c r="R102" s="187">
        <f>SUM(R103:R107)</f>
        <v>0.11195</v>
      </c>
      <c r="S102" s="186"/>
      <c r="T102" s="188">
        <f>SUM(T103:T107)</f>
        <v>0</v>
      </c>
      <c r="AR102" s="189" t="s">
        <v>105</v>
      </c>
      <c r="AT102" s="190" t="s">
        <v>70</v>
      </c>
      <c r="AU102" s="190" t="s">
        <v>76</v>
      </c>
      <c r="AY102" s="189" t="s">
        <v>106</v>
      </c>
      <c r="BK102" s="191">
        <f>SUM(BK103:BK107)</f>
        <v>0</v>
      </c>
    </row>
    <row r="103" spans="2:65" s="1" customFormat="1" ht="16.5" customHeight="1">
      <c r="B103" s="33"/>
      <c r="C103" s="194" t="s">
        <v>193</v>
      </c>
      <c r="D103" s="194" t="s">
        <v>110</v>
      </c>
      <c r="E103" s="195" t="s">
        <v>194</v>
      </c>
      <c r="F103" s="196" t="s">
        <v>195</v>
      </c>
      <c r="G103" s="197" t="s">
        <v>121</v>
      </c>
      <c r="H103" s="198">
        <v>1</v>
      </c>
      <c r="I103" s="199"/>
      <c r="J103" s="200">
        <f>ROUND(I103*H103,2)</f>
        <v>0</v>
      </c>
      <c r="K103" s="196" t="s">
        <v>114</v>
      </c>
      <c r="L103" s="38"/>
      <c r="M103" s="201" t="s">
        <v>1</v>
      </c>
      <c r="N103" s="202" t="s">
        <v>43</v>
      </c>
      <c r="O103" s="74"/>
      <c r="P103" s="203">
        <f>O103*H103</f>
        <v>0</v>
      </c>
      <c r="Q103" s="203">
        <v>0.01245</v>
      </c>
      <c r="R103" s="203">
        <f>Q103*H103</f>
        <v>0.01245</v>
      </c>
      <c r="S103" s="203">
        <v>0</v>
      </c>
      <c r="T103" s="204">
        <f>S103*H103</f>
        <v>0</v>
      </c>
      <c r="AR103" s="12" t="s">
        <v>115</v>
      </c>
      <c r="AT103" s="12" t="s">
        <v>110</v>
      </c>
      <c r="AU103" s="12" t="s">
        <v>105</v>
      </c>
      <c r="AY103" s="12" t="s">
        <v>106</v>
      </c>
      <c r="BE103" s="205">
        <f>IF(N103="základní",J103,0)</f>
        <v>0</v>
      </c>
      <c r="BF103" s="205">
        <f>IF(N103="snížená",J103,0)</f>
        <v>0</v>
      </c>
      <c r="BG103" s="205">
        <f>IF(N103="zákl. přenesená",J103,0)</f>
        <v>0</v>
      </c>
      <c r="BH103" s="205">
        <f>IF(N103="sníž. přenesená",J103,0)</f>
        <v>0</v>
      </c>
      <c r="BI103" s="205">
        <f>IF(N103="nulová",J103,0)</f>
        <v>0</v>
      </c>
      <c r="BJ103" s="12" t="s">
        <v>105</v>
      </c>
      <c r="BK103" s="205">
        <f>ROUND(I103*H103,2)</f>
        <v>0</v>
      </c>
      <c r="BL103" s="12" t="s">
        <v>115</v>
      </c>
      <c r="BM103" s="12" t="s">
        <v>196</v>
      </c>
    </row>
    <row r="104" spans="2:65" s="1" customFormat="1" ht="16.5" customHeight="1">
      <c r="B104" s="33"/>
      <c r="C104" s="194" t="s">
        <v>197</v>
      </c>
      <c r="D104" s="194" t="s">
        <v>110</v>
      </c>
      <c r="E104" s="195" t="s">
        <v>198</v>
      </c>
      <c r="F104" s="196" t="s">
        <v>199</v>
      </c>
      <c r="G104" s="197" t="s">
        <v>121</v>
      </c>
      <c r="H104" s="198">
        <v>1</v>
      </c>
      <c r="I104" s="199"/>
      <c r="J104" s="200">
        <f>ROUND(I104*H104,2)</f>
        <v>0</v>
      </c>
      <c r="K104" s="196" t="s">
        <v>114</v>
      </c>
      <c r="L104" s="38"/>
      <c r="M104" s="201" t="s">
        <v>1</v>
      </c>
      <c r="N104" s="202" t="s">
        <v>43</v>
      </c>
      <c r="O104" s="74"/>
      <c r="P104" s="203">
        <f>O104*H104</f>
        <v>0</v>
      </c>
      <c r="Q104" s="203">
        <v>0.0145</v>
      </c>
      <c r="R104" s="203">
        <f>Q104*H104</f>
        <v>0.0145</v>
      </c>
      <c r="S104" s="203">
        <v>0</v>
      </c>
      <c r="T104" s="204">
        <f>S104*H104</f>
        <v>0</v>
      </c>
      <c r="AR104" s="12" t="s">
        <v>115</v>
      </c>
      <c r="AT104" s="12" t="s">
        <v>110</v>
      </c>
      <c r="AU104" s="12" t="s">
        <v>105</v>
      </c>
      <c r="AY104" s="12" t="s">
        <v>106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12" t="s">
        <v>105</v>
      </c>
      <c r="BK104" s="205">
        <f>ROUND(I104*H104,2)</f>
        <v>0</v>
      </c>
      <c r="BL104" s="12" t="s">
        <v>115</v>
      </c>
      <c r="BM104" s="12" t="s">
        <v>200</v>
      </c>
    </row>
    <row r="105" spans="2:65" s="1" customFormat="1" ht="16.5" customHeight="1">
      <c r="B105" s="33"/>
      <c r="C105" s="194" t="s">
        <v>201</v>
      </c>
      <c r="D105" s="194" t="s">
        <v>110</v>
      </c>
      <c r="E105" s="195" t="s">
        <v>202</v>
      </c>
      <c r="F105" s="196" t="s">
        <v>203</v>
      </c>
      <c r="G105" s="197" t="s">
        <v>121</v>
      </c>
      <c r="H105" s="198">
        <v>1</v>
      </c>
      <c r="I105" s="199"/>
      <c r="J105" s="200">
        <f>ROUND(I105*H105,2)</f>
        <v>0</v>
      </c>
      <c r="K105" s="196" t="s">
        <v>114</v>
      </c>
      <c r="L105" s="38"/>
      <c r="M105" s="201" t="s">
        <v>1</v>
      </c>
      <c r="N105" s="202" t="s">
        <v>43</v>
      </c>
      <c r="O105" s="74"/>
      <c r="P105" s="203">
        <f>O105*H105</f>
        <v>0</v>
      </c>
      <c r="Q105" s="203">
        <v>0.0154</v>
      </c>
      <c r="R105" s="203">
        <f>Q105*H105</f>
        <v>0.0154</v>
      </c>
      <c r="S105" s="203">
        <v>0</v>
      </c>
      <c r="T105" s="204">
        <f>S105*H105</f>
        <v>0</v>
      </c>
      <c r="AR105" s="12" t="s">
        <v>115</v>
      </c>
      <c r="AT105" s="12" t="s">
        <v>110</v>
      </c>
      <c r="AU105" s="12" t="s">
        <v>105</v>
      </c>
      <c r="AY105" s="12" t="s">
        <v>106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2" t="s">
        <v>105</v>
      </c>
      <c r="BK105" s="205">
        <f>ROUND(I105*H105,2)</f>
        <v>0</v>
      </c>
      <c r="BL105" s="12" t="s">
        <v>115</v>
      </c>
      <c r="BM105" s="12" t="s">
        <v>204</v>
      </c>
    </row>
    <row r="106" spans="2:65" s="1" customFormat="1" ht="16.5" customHeight="1">
      <c r="B106" s="33"/>
      <c r="C106" s="194" t="s">
        <v>205</v>
      </c>
      <c r="D106" s="194" t="s">
        <v>110</v>
      </c>
      <c r="E106" s="195" t="s">
        <v>206</v>
      </c>
      <c r="F106" s="196" t="s">
        <v>207</v>
      </c>
      <c r="G106" s="197" t="s">
        <v>121</v>
      </c>
      <c r="H106" s="198">
        <v>2</v>
      </c>
      <c r="I106" s="199"/>
      <c r="J106" s="200">
        <f>ROUND(I106*H106,2)</f>
        <v>0</v>
      </c>
      <c r="K106" s="196" t="s">
        <v>114</v>
      </c>
      <c r="L106" s="38"/>
      <c r="M106" s="201" t="s">
        <v>1</v>
      </c>
      <c r="N106" s="202" t="s">
        <v>43</v>
      </c>
      <c r="O106" s="74"/>
      <c r="P106" s="203">
        <f>O106*H106</f>
        <v>0</v>
      </c>
      <c r="Q106" s="203">
        <v>0.0348</v>
      </c>
      <c r="R106" s="203">
        <f>Q106*H106</f>
        <v>0.0696</v>
      </c>
      <c r="S106" s="203">
        <v>0</v>
      </c>
      <c r="T106" s="204">
        <f>S106*H106</f>
        <v>0</v>
      </c>
      <c r="AR106" s="12" t="s">
        <v>115</v>
      </c>
      <c r="AT106" s="12" t="s">
        <v>110</v>
      </c>
      <c r="AU106" s="12" t="s">
        <v>105</v>
      </c>
      <c r="AY106" s="12" t="s">
        <v>106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12" t="s">
        <v>105</v>
      </c>
      <c r="BK106" s="205">
        <f>ROUND(I106*H106,2)</f>
        <v>0</v>
      </c>
      <c r="BL106" s="12" t="s">
        <v>115</v>
      </c>
      <c r="BM106" s="12" t="s">
        <v>208</v>
      </c>
    </row>
    <row r="107" spans="2:65" s="1" customFormat="1" ht="16.5" customHeight="1">
      <c r="B107" s="33"/>
      <c r="C107" s="194" t="s">
        <v>7</v>
      </c>
      <c r="D107" s="194" t="s">
        <v>110</v>
      </c>
      <c r="E107" s="195" t="s">
        <v>209</v>
      </c>
      <c r="F107" s="196" t="s">
        <v>210</v>
      </c>
      <c r="G107" s="197" t="s">
        <v>127</v>
      </c>
      <c r="H107" s="216"/>
      <c r="I107" s="199"/>
      <c r="J107" s="200">
        <f>ROUND(I107*H107,2)</f>
        <v>0</v>
      </c>
      <c r="K107" s="196" t="s">
        <v>114</v>
      </c>
      <c r="L107" s="38"/>
      <c r="M107" s="201" t="s">
        <v>1</v>
      </c>
      <c r="N107" s="202" t="s">
        <v>43</v>
      </c>
      <c r="O107" s="74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12" t="s">
        <v>115</v>
      </c>
      <c r="AT107" s="12" t="s">
        <v>110</v>
      </c>
      <c r="AU107" s="12" t="s">
        <v>105</v>
      </c>
      <c r="AY107" s="12" t="s">
        <v>106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2" t="s">
        <v>105</v>
      </c>
      <c r="BK107" s="205">
        <f>ROUND(I107*H107,2)</f>
        <v>0</v>
      </c>
      <c r="BL107" s="12" t="s">
        <v>115</v>
      </c>
      <c r="BM107" s="12" t="s">
        <v>211</v>
      </c>
    </row>
    <row r="108" spans="2:63" s="10" customFormat="1" ht="22.8" customHeight="1">
      <c r="B108" s="178"/>
      <c r="C108" s="179"/>
      <c r="D108" s="180" t="s">
        <v>70</v>
      </c>
      <c r="E108" s="192" t="s">
        <v>212</v>
      </c>
      <c r="F108" s="192" t="s">
        <v>213</v>
      </c>
      <c r="G108" s="179"/>
      <c r="H108" s="179"/>
      <c r="I108" s="182"/>
      <c r="J108" s="193">
        <f>BK108</f>
        <v>0</v>
      </c>
      <c r="K108" s="179"/>
      <c r="L108" s="184"/>
      <c r="M108" s="185"/>
      <c r="N108" s="186"/>
      <c r="O108" s="186"/>
      <c r="P108" s="187">
        <f>P109</f>
        <v>0</v>
      </c>
      <c r="Q108" s="186"/>
      <c r="R108" s="187">
        <f>R109</f>
        <v>0</v>
      </c>
      <c r="S108" s="186"/>
      <c r="T108" s="188">
        <f>T109</f>
        <v>0</v>
      </c>
      <c r="AR108" s="189" t="s">
        <v>197</v>
      </c>
      <c r="AT108" s="190" t="s">
        <v>70</v>
      </c>
      <c r="AU108" s="190" t="s">
        <v>76</v>
      </c>
      <c r="AY108" s="189" t="s">
        <v>106</v>
      </c>
      <c r="BK108" s="191">
        <f>BK109</f>
        <v>0</v>
      </c>
    </row>
    <row r="109" spans="2:65" s="1" customFormat="1" ht="16.5" customHeight="1">
      <c r="B109" s="33"/>
      <c r="C109" s="194" t="s">
        <v>214</v>
      </c>
      <c r="D109" s="194" t="s">
        <v>110</v>
      </c>
      <c r="E109" s="195" t="s">
        <v>215</v>
      </c>
      <c r="F109" s="196" t="s">
        <v>216</v>
      </c>
      <c r="G109" s="197" t="s">
        <v>113</v>
      </c>
      <c r="H109" s="198">
        <v>1</v>
      </c>
      <c r="I109" s="199"/>
      <c r="J109" s="200">
        <f>ROUND(I109*H109,2)</f>
        <v>0</v>
      </c>
      <c r="K109" s="196" t="s">
        <v>217</v>
      </c>
      <c r="L109" s="38"/>
      <c r="M109" s="217" t="s">
        <v>1</v>
      </c>
      <c r="N109" s="218" t="s">
        <v>43</v>
      </c>
      <c r="O109" s="219"/>
      <c r="P109" s="220">
        <f>O109*H109</f>
        <v>0</v>
      </c>
      <c r="Q109" s="220">
        <v>0</v>
      </c>
      <c r="R109" s="220">
        <f>Q109*H109</f>
        <v>0</v>
      </c>
      <c r="S109" s="220">
        <v>0</v>
      </c>
      <c r="T109" s="221">
        <f>S109*H109</f>
        <v>0</v>
      </c>
      <c r="AR109" s="12" t="s">
        <v>115</v>
      </c>
      <c r="AT109" s="12" t="s">
        <v>110</v>
      </c>
      <c r="AU109" s="12" t="s">
        <v>105</v>
      </c>
      <c r="AY109" s="12" t="s">
        <v>106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2" t="s">
        <v>105</v>
      </c>
      <c r="BK109" s="205">
        <f>ROUND(I109*H109,2)</f>
        <v>0</v>
      </c>
      <c r="BL109" s="12" t="s">
        <v>115</v>
      </c>
      <c r="BM109" s="12" t="s">
        <v>218</v>
      </c>
    </row>
    <row r="110" spans="2:12" s="1" customFormat="1" ht="6.95" customHeight="1">
      <c r="B110" s="52"/>
      <c r="C110" s="53"/>
      <c r="D110" s="53"/>
      <c r="E110" s="53"/>
      <c r="F110" s="53"/>
      <c r="G110" s="53"/>
      <c r="H110" s="53"/>
      <c r="I110" s="144"/>
      <c r="J110" s="53"/>
      <c r="K110" s="53"/>
      <c r="L110" s="38"/>
    </row>
  </sheetData>
  <sheetProtection password="CC35" sheet="1" objects="1" scenarios="1" formatColumns="0" formatRows="0" autoFilter="0"/>
  <autoFilter ref="C78:K109"/>
  <mergeCells count="6">
    <mergeCell ref="E7:H7"/>
    <mergeCell ref="E16:H16"/>
    <mergeCell ref="E25:H25"/>
    <mergeCell ref="E46:H46"/>
    <mergeCell ref="E71:H7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Pustějovská</dc:creator>
  <cp:keywords/>
  <dc:description/>
  <cp:lastModifiedBy>Šárka Pustějovská</cp:lastModifiedBy>
  <dcterms:created xsi:type="dcterms:W3CDTF">2019-05-30T10:17:56Z</dcterms:created>
  <dcterms:modified xsi:type="dcterms:W3CDTF">2019-05-30T10:18:04Z</dcterms:modified>
  <cp:category/>
  <cp:version/>
  <cp:contentType/>
  <cp:contentStatus/>
</cp:coreProperties>
</file>