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000" activeTab="0"/>
  </bookViews>
  <sheets>
    <sheet name="Rozpočet" sheetId="1" r:id="rId1"/>
    <sheet name="KrycíList" sheetId="2" r:id="rId2"/>
  </sheets>
  <definedNames>
    <definedName name="__MAIN__">'Rozpočet'!$A$2:$Z$107</definedName>
    <definedName name="__MAIN1__">'KrycíList'!$A$1:$O$50</definedName>
    <definedName name="__MvymF__">'Rozpočet'!$A$11:$Z$11</definedName>
    <definedName name="__OobjF__">'Rozpočet'!$A$6:$Z$107</definedName>
    <definedName name="__OoddF__">'Rozpočet'!$A$8:$Z$39</definedName>
    <definedName name="__OradF__">'Rozpočet'!$A$10:$Z$11</definedName>
    <definedName name="_xlnm.Print_Titles" localSheetId="0">'Rozpočet'!$2:$5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<sst xmlns="http://schemas.openxmlformats.org/spreadsheetml/2006/main" count="536" uniqueCount="304">
  <si>
    <t>%</t>
  </si>
  <si>
    <t>8</t>
  </si>
  <si>
    <t>B</t>
  </si>
  <si>
    <t>O</t>
  </si>
  <si>
    <t>P</t>
  </si>
  <si>
    <t>S</t>
  </si>
  <si>
    <t>U</t>
  </si>
  <si>
    <t>V</t>
  </si>
  <si>
    <t>m</t>
  </si>
  <si>
    <t>t</t>
  </si>
  <si>
    <t>Ř</t>
  </si>
  <si>
    <t>17</t>
  </si>
  <si>
    <t>18</t>
  </si>
  <si>
    <t>Dr</t>
  </si>
  <si>
    <t>Mj</t>
  </si>
  <si>
    <t>Mj</t>
  </si>
  <si>
    <t>kg</t>
  </si>
  <si>
    <t>m2</t>
  </si>
  <si>
    <t>m3</t>
  </si>
  <si>
    <t>001</t>
  </si>
  <si>
    <t>050</t>
  </si>
  <si>
    <t>080</t>
  </si>
  <si>
    <t>090</t>
  </si>
  <si>
    <t>096</t>
  </si>
  <si>
    <t>099</t>
  </si>
  <si>
    <t>101</t>
  </si>
  <si>
    <t>102</t>
  </si>
  <si>
    <t>229</t>
  </si>
  <si>
    <t>250</t>
  </si>
  <si>
    <t>301</t>
  </si>
  <si>
    <t>302</t>
  </si>
  <si>
    <t>350</t>
  </si>
  <si>
    <t>401</t>
  </si>
  <si>
    <t>402</t>
  </si>
  <si>
    <t>403</t>
  </si>
  <si>
    <t>801</t>
  </si>
  <si>
    <t>821</t>
  </si>
  <si>
    <t>999</t>
  </si>
  <si>
    <t>Dph</t>
  </si>
  <si>
    <t>GZS</t>
  </si>
  <si>
    <t>HSV</t>
  </si>
  <si>
    <t>HZS</t>
  </si>
  <si>
    <t>HZS</t>
  </si>
  <si>
    <t>KUS</t>
  </si>
  <si>
    <t>MON</t>
  </si>
  <si>
    <t>OST</t>
  </si>
  <si>
    <t>Obj</t>
  </si>
  <si>
    <t>Odd</t>
  </si>
  <si>
    <t>PSV</t>
  </si>
  <si>
    <t>VRN</t>
  </si>
  <si>
    <t>kus</t>
  </si>
  <si>
    <t>.Hdr</t>
  </si>
  <si>
    <t>78,3</t>
  </si>
  <si>
    <t>Dne:</t>
  </si>
  <si>
    <t>Druh</t>
  </si>
  <si>
    <t>Prir</t>
  </si>
  <si>
    <t>934*3</t>
  </si>
  <si>
    <t>Název</t>
  </si>
  <si>
    <t>Oddíl</t>
  </si>
  <si>
    <t>Sazba</t>
  </si>
  <si>
    <t>Daň</t>
  </si>
  <si>
    <t>18*0,3</t>
  </si>
  <si>
    <t>Celkem</t>
  </si>
  <si>
    <t>Celkem</t>
  </si>
  <si>
    <t>Datum:</t>
  </si>
  <si>
    <t>Hm1[t]</t>
  </si>
  <si>
    <t>Hm2[t]</t>
  </si>
  <si>
    <t>Hmoty1</t>
  </si>
  <si>
    <t>Hmoty2</t>
  </si>
  <si>
    <t>Objekt</t>
  </si>
  <si>
    <t>Zadání</t>
  </si>
  <si>
    <t>Základ</t>
  </si>
  <si>
    <t>soubor</t>
  </si>
  <si>
    <t>15+15+6</t>
  </si>
  <si>
    <t>15+15+7</t>
  </si>
  <si>
    <t>18*0,70</t>
  </si>
  <si>
    <t>3*3+3*3</t>
  </si>
  <si>
    <t>3,14*10</t>
  </si>
  <si>
    <t>4+3+3+2</t>
  </si>
  <si>
    <t>Dodávka</t>
  </si>
  <si>
    <t>Dodávka</t>
  </si>
  <si>
    <t>Dodávka</t>
  </si>
  <si>
    <t>00572400</t>
  </si>
  <si>
    <t>1042,125</t>
  </si>
  <si>
    <t>132-78,3</t>
  </si>
  <si>
    <t>54,3+132</t>
  </si>
  <si>
    <t>58380159</t>
  </si>
  <si>
    <t>58380343</t>
  </si>
  <si>
    <t>59217451</t>
  </si>
  <si>
    <t>59217465</t>
  </si>
  <si>
    <t>59245118</t>
  </si>
  <si>
    <t>59245294</t>
  </si>
  <si>
    <t>CHODNÍKY</t>
  </si>
  <si>
    <t>Název MJ</t>
  </si>
  <si>
    <t>Razítko:</t>
  </si>
  <si>
    <t>Sazba[%]</t>
  </si>
  <si>
    <t>Zakázka:</t>
  </si>
  <si>
    <t>Základna</t>
  </si>
  <si>
    <t>113107122</t>
  </si>
  <si>
    <t>113107125</t>
  </si>
  <si>
    <t>113107141</t>
  </si>
  <si>
    <t>113151214</t>
  </si>
  <si>
    <t>113201111</t>
  </si>
  <si>
    <t>113202111</t>
  </si>
  <si>
    <t>113204111</t>
  </si>
  <si>
    <t>121101101</t>
  </si>
  <si>
    <t>122202203</t>
  </si>
  <si>
    <t>162601102</t>
  </si>
  <si>
    <t>167101102</t>
  </si>
  <si>
    <t>171201101</t>
  </si>
  <si>
    <t>171201201</t>
  </si>
  <si>
    <t>180401211</t>
  </si>
  <si>
    <t>180405512</t>
  </si>
  <si>
    <t>181101101</t>
  </si>
  <si>
    <t>181101102</t>
  </si>
  <si>
    <t>181301101</t>
  </si>
  <si>
    <t>184-156,4</t>
  </si>
  <si>
    <t>210500020</t>
  </si>
  <si>
    <t>210661111</t>
  </si>
  <si>
    <t>451561111</t>
  </si>
  <si>
    <t>561421111</t>
  </si>
  <si>
    <t>564851111</t>
  </si>
  <si>
    <t>564851114</t>
  </si>
  <si>
    <t>565156121</t>
  </si>
  <si>
    <t>573211111</t>
  </si>
  <si>
    <t>577144121</t>
  </si>
  <si>
    <t>577166121</t>
  </si>
  <si>
    <t>591141111</t>
  </si>
  <si>
    <t>596211132</t>
  </si>
  <si>
    <t>899251111</t>
  </si>
  <si>
    <t>899251112</t>
  </si>
  <si>
    <t>899251113</t>
  </si>
  <si>
    <t>899251114</t>
  </si>
  <si>
    <t>899251115</t>
  </si>
  <si>
    <t>900000000</t>
  </si>
  <si>
    <t>914000156</t>
  </si>
  <si>
    <t>914001111</t>
  </si>
  <si>
    <t>915701111</t>
  </si>
  <si>
    <t>915791112</t>
  </si>
  <si>
    <t>916561111</t>
  </si>
  <si>
    <t>917161111</t>
  </si>
  <si>
    <t>917862111</t>
  </si>
  <si>
    <t>961044111</t>
  </si>
  <si>
    <t>979024443</t>
  </si>
  <si>
    <t>979082213</t>
  </si>
  <si>
    <t>979082219</t>
  </si>
  <si>
    <t>979990001</t>
  </si>
  <si>
    <t>998223011</t>
  </si>
  <si>
    <t>998225311</t>
  </si>
  <si>
    <t>Investor:</t>
  </si>
  <si>
    <t>Objednal:</t>
  </si>
  <si>
    <t>Sazba DPH</t>
  </si>
  <si>
    <t>URS2010/1</t>
  </si>
  <si>
    <t>plazivých</t>
  </si>
  <si>
    <t>Část:</t>
  </si>
  <si>
    <t>Řádek</t>
  </si>
  <si>
    <t>02/04/2010</t>
  </si>
  <si>
    <t>1042,125*2</t>
  </si>
  <si>
    <t>116,4*1,03</t>
  </si>
  <si>
    <t>13+2+2+3+4</t>
  </si>
  <si>
    <t>2105000025</t>
  </si>
  <si>
    <t>535,5*0,03</t>
  </si>
  <si>
    <t>Komunikace</t>
  </si>
  <si>
    <t>Náklady/MJ</t>
  </si>
  <si>
    <t>Typ oddílu</t>
  </si>
  <si>
    <t>Zpracoval:</t>
  </si>
  <si>
    <t>46+40+40+40</t>
  </si>
  <si>
    <t>Bour zákl B</t>
  </si>
  <si>
    <t>Cena celkem</t>
  </si>
  <si>
    <t>Projektant:</t>
  </si>
  <si>
    <t>Vypracoval:</t>
  </si>
  <si>
    <t>Zemní práce</t>
  </si>
  <si>
    <t>meziskládka</t>
  </si>
  <si>
    <t>Částka</t>
  </si>
  <si>
    <t>Montáž</t>
  </si>
  <si>
    <t>Montáž</t>
  </si>
  <si>
    <t>0,6*5*5*3,14</t>
  </si>
  <si>
    <t>Odsouhlasil:</t>
  </si>
  <si>
    <t>56,48*0,1*2,4</t>
  </si>
  <si>
    <t>DLAZ ZAM SLEP</t>
  </si>
  <si>
    <t>Název nákladu</t>
  </si>
  <si>
    <t>Název stavby:</t>
  </si>
  <si>
    <t>SADOVÉ ÚPRAVY</t>
  </si>
  <si>
    <t>Trubní vedení</t>
  </si>
  <si>
    <t>z meziskládky</t>
  </si>
  <si>
    <t>0,2*(116,4+166)</t>
  </si>
  <si>
    <t>Ostatní náklady</t>
  </si>
  <si>
    <t>Množství</t>
  </si>
  <si>
    <t>Přirážky</t>
  </si>
  <si>
    <t>Přirážky</t>
  </si>
  <si>
    <t>Přirážky</t>
  </si>
  <si>
    <t>Počet MJ</t>
  </si>
  <si>
    <t>(166,0-156,4)*1,1</t>
  </si>
  <si>
    <t>47,1/0,6+31,2/0,4</t>
  </si>
  <si>
    <t>8*4+4*4+4*3+5*3,5</t>
  </si>
  <si>
    <t>Krycí list zadání</t>
  </si>
  <si>
    <t>stávající kamenné</t>
  </si>
  <si>
    <t>Dílčí DPH</t>
  </si>
  <si>
    <t>Umístění:</t>
  </si>
  <si>
    <t>(49+46+49+40)*0,85</t>
  </si>
  <si>
    <t>Bourání konstrukcí</t>
  </si>
  <si>
    <t>Číslo(SKP)</t>
  </si>
  <si>
    <t>KOPŘIVNICE</t>
  </si>
  <si>
    <t>0,6*(20*5+12*5+15*4)</t>
  </si>
  <si>
    <t>Č. dodatku:</t>
  </si>
  <si>
    <t>Popis řádku</t>
  </si>
  <si>
    <t>Vytrhání obrub chodník</t>
  </si>
  <si>
    <t>Vytrhání obrub krajnic</t>
  </si>
  <si>
    <t>Celkové ostatní náklady</t>
  </si>
  <si>
    <t>DLAZBA ZÁMKOVÁ TL. 60MM</t>
  </si>
  <si>
    <t>Č. rozpočtu:</t>
  </si>
  <si>
    <t>Vytrhání obruby záhonové</t>
  </si>
  <si>
    <t>30*8+10*8+10*25+8*8+20*15</t>
  </si>
  <si>
    <t>přebyt.zemina</t>
  </si>
  <si>
    <t>0,1*(14*12+6*25+20*6+7*15)</t>
  </si>
  <si>
    <t>(3,14*12,5*12,5)-(3,14*5*5)</t>
  </si>
  <si>
    <t>0,4*(7*4,5+3*2+7*4,5+4,5*2)</t>
  </si>
  <si>
    <t>Ostatní konstrukce, bourání</t>
  </si>
  <si>
    <t>Elektromontáže</t>
  </si>
  <si>
    <t>Vodor doprava suti sucho 1km</t>
  </si>
  <si>
    <t>19*4,5+11*3+10*3+8*3+20*3+8*5</t>
  </si>
  <si>
    <t>Rozpr ornice 1:5 do500m2 10cm</t>
  </si>
  <si>
    <t>SMES TRAVNI PARKOVA SIDLISTNI</t>
  </si>
  <si>
    <t>Archivní číslo:</t>
  </si>
  <si>
    <t>Kanaliz. šachta</t>
  </si>
  <si>
    <t>Komunikace pěší</t>
  </si>
  <si>
    <t>Přesun hmot HSV</t>
  </si>
  <si>
    <t>Stav. objekt č:</t>
  </si>
  <si>
    <t>11*10+11*15+7*7+6*7+7*11+11*17</t>
  </si>
  <si>
    <t>OBRUB CHOD  15/30 99,4X14,8X30</t>
  </si>
  <si>
    <t>MĚSTO KOPŘIVNICE</t>
  </si>
  <si>
    <t>Násypy nehutněné</t>
  </si>
  <si>
    <t>vč.zemních prací</t>
  </si>
  <si>
    <t>Asf beton podkl ACP22 tl70mm 3m-</t>
  </si>
  <si>
    <t>OBRUB KAM PRIM OP4 20X25 I/2 A A</t>
  </si>
  <si>
    <t>15*8+15*7+10*7+6*4+10*2+10*2+10*2</t>
  </si>
  <si>
    <t>KOSTKA DLAZ VELKA 15/17 STIP SI/2</t>
  </si>
  <si>
    <t>Klad zámk dl tl60 skC -300m2 chod</t>
  </si>
  <si>
    <t>Poplatek za skládku stavební suti</t>
  </si>
  <si>
    <t>vč. zemních prací</t>
  </si>
  <si>
    <t>17+10+10+8+6+6+6+6+2+2+15+5+5+20+6</t>
  </si>
  <si>
    <t>18+18+10+8+20+6+8+25+25+8+5+5+15+3</t>
  </si>
  <si>
    <t>OBRUBNIK CHOD ABO 1-08 100X8X25  A</t>
  </si>
  <si>
    <t>Vápen stabil ROADMIX 3%  tl do 8cm</t>
  </si>
  <si>
    <t>(5+3+3,5+2+4,5+8+2+4+3+3+3+3+3)*0,8</t>
  </si>
  <si>
    <t>Asf beton obrus ACO11 I tl 50mm 3m-</t>
  </si>
  <si>
    <t>OKRUŽNÍ KŘIŽOVATKA</t>
  </si>
  <si>
    <t>Položkový rozpočet</t>
  </si>
  <si>
    <t>Rozdělovací šachta</t>
  </si>
  <si>
    <t>komplet dle postupu prací zhotovitele</t>
  </si>
  <si>
    <t>Přeložka kabelů ČEZ</t>
  </si>
  <si>
    <t>20*4+17*3+7*3+5*3+25*3+8*3+3*3+3*3+3*4</t>
  </si>
  <si>
    <t>Dle dílčího rozpočtu</t>
  </si>
  <si>
    <t>Rozpočtové náklady [Kč]</t>
  </si>
  <si>
    <t>Přeložka vodovodu DN 150</t>
  </si>
  <si>
    <t>V - projekt s.r.o., NA KAMENCI 5, SLEZSKÁ OSTRAVA</t>
  </si>
  <si>
    <t>Seznam položek pro oddíl :</t>
  </si>
  <si>
    <t>Uloženi sypaniny na skládku</t>
  </si>
  <si>
    <t>Základní rozpočtové náklady</t>
  </si>
  <si>
    <t>Klad dlaž kostk v MC vel 5cm</t>
  </si>
  <si>
    <t>Odkop. silnice tř. 3 -5000m3</t>
  </si>
  <si>
    <t>Odstranění stáv.dopr. značek</t>
  </si>
  <si>
    <t>Přesun hm poz kom kryt dlažd</t>
  </si>
  <si>
    <t>Přípl ZKD 1km suti sucho 1km</t>
  </si>
  <si>
    <t>Založení luční trávník rovina</t>
  </si>
  <si>
    <t>Lože dlaž kam drob drc tl 10cm</t>
  </si>
  <si>
    <t>Sejmutí ornice přemístění -50m</t>
  </si>
  <si>
    <t>Asf beton lož ACL22 tl 70mm 3m-</t>
  </si>
  <si>
    <t>Fréz krytu 500m2- tl 5cm bez př</t>
  </si>
  <si>
    <t>Osaz záhon obrub B zn2 s opěrou</t>
  </si>
  <si>
    <t>Vysadba konifér. keřů - nízkých</t>
  </si>
  <si>
    <t>Přel. kanalizace DN 300 kamenina</t>
  </si>
  <si>
    <t>Vod znač z nát hmot stopčáry atd</t>
  </si>
  <si>
    <t>Účelové měrné jednotky (bez DPH)</t>
  </si>
  <si>
    <t>Úprava pláně zářez tř. 4 se zhut</t>
  </si>
  <si>
    <t>Osaz chodn obrub s opěr lež B zn2</t>
  </si>
  <si>
    <t>PŘELOŽKY VODOVODU DN 400 A DN 150</t>
  </si>
  <si>
    <t>Předznačení stopčáry žebry nápisy</t>
  </si>
  <si>
    <t>Přel. kabelů + rezervní chránička</t>
  </si>
  <si>
    <t>Úprava pláně zářez tř. 4 bez zhut</t>
  </si>
  <si>
    <t>Očištění vybouraný silnič obrubník</t>
  </si>
  <si>
    <t>Odstraň podklad -50m2 kam drc 20cm</t>
  </si>
  <si>
    <t>Odstraň podklad -50m2 kam drc 50cm</t>
  </si>
  <si>
    <t>Přes hm kryt živ B opr údr poz kom</t>
  </si>
  <si>
    <t>Podklad štěrkodrť ŠD zhut tl 150mm</t>
  </si>
  <si>
    <t>Podklad štěrkodrť ŠD zhut tl 180mm</t>
  </si>
  <si>
    <t>Postř živ spojov asf 0,50-0,70kgm2</t>
  </si>
  <si>
    <t>Celkové rozpočtové náklady (bezDPH)</t>
  </si>
  <si>
    <t>Odstraň podklad -50m2 živice tl 5cm</t>
  </si>
  <si>
    <t>Osaz chodn obrub B stoj opěra B zn2</t>
  </si>
  <si>
    <t>PŘELOŽKA JEDNOTNÉ KANALIZACE DN 300</t>
  </si>
  <si>
    <t>Vodorovné přem.výkopku do 5000m 1-4</t>
  </si>
  <si>
    <t>PŘELOŽKA ZEMNÍCH KABELŮ ČEZ DISTRIBUCE</t>
  </si>
  <si>
    <t>Přeložka vodovodu tvárná litina DN 400</t>
  </si>
  <si>
    <t>vč. poplatku za skládku přebyt. výkopek</t>
  </si>
  <si>
    <t>Daň z přidané hodnoty (Rozpočet+Ostatní)</t>
  </si>
  <si>
    <t>Provizorní doprav.značení po dobu výstavby</t>
  </si>
  <si>
    <t>vč. zemních prací a konečné úpravy povrchu</t>
  </si>
  <si>
    <t>Celkové naklady (Rozpočet +Ostatní) vč. DPH</t>
  </si>
  <si>
    <t>ÚPRAVA VEŘEJNÉHO OSVĚTLENÍ A MÍSTNÍHO ROZHLASU</t>
  </si>
  <si>
    <t>MTŽ sil zn s upevn na sloupky konz vč.specifikace</t>
  </si>
  <si>
    <t>Nakládání výkopku přes 100m3tř.1-4 ornice meziskl.</t>
  </si>
  <si>
    <t>OKRUŽNÍ KŘIŽOVATKA SIL. II/482 A UL. FRANCOUZSKOU A ŠKOLNÍ</t>
  </si>
  <si>
    <t>PŘELOŽKA A OCHRANA SDĚLOVACÍCH ZEMNÍCH KABELŮ TELEFONICA O2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</si>
</sst>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&quot; Kč&quot;;[Red]\-#,##0.00&quot; Kč&quot;"/>
    <numFmt numFmtId="166" formatCode="0;;&quot;&quot;"/>
    <numFmt numFmtId="167" formatCode="#,##0.00&quot; Kč&quot;;\-#,##0.00&quot; Kč&quot;"/>
    <numFmt numFmtId="168" formatCode="0&quot; %&quot;"/>
    <numFmt numFmtId="169" formatCode="_-* #,##0.00\,_K_č_-;\-* #,##0.00\,_K_č_-;_-* \-??\ _K_č_-;_-@_-"/>
    <numFmt numFmtId="170" formatCode="#,##0.00;\-#,###,##0.00;&quot;&quot;"/>
    <numFmt numFmtId="171" formatCode="#,##0.00&quot; Kč&quot;;\-#,##0.00&quot; Kč&quot;;&quot;&quot;"/>
    <numFmt numFmtId="172" formatCode="#,##0.00;;&quot;&quot;"/>
    <numFmt numFmtId="173" formatCode="#,##0.00\ [$Kč-405];[Red]\-#,##0.00\ [$Kč-405]"/>
  </numFmts>
  <fonts count="27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4" borderId="2" xfId="0" applyFont="1" applyFill="1" applyBorder="1" applyAlignment="1">
      <alignment horizontal="right"/>
    </xf>
    <xf numFmtId="4" fontId="10" fillId="4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top"/>
    </xf>
    <xf numFmtId="0" fontId="11" fillId="3" borderId="2" xfId="0" applyFont="1" applyFill="1" applyBorder="1" applyAlignment="1">
      <alignment vertical="top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vertical="top" wrapText="1"/>
    </xf>
    <xf numFmtId="165" fontId="12" fillId="3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vertical="top"/>
    </xf>
    <xf numFmtId="164" fontId="12" fillId="3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5" borderId="2" xfId="0" applyFont="1" applyFill="1" applyBorder="1" applyAlignment="1">
      <alignment horizontal="right" vertical="top"/>
    </xf>
    <xf numFmtId="0" fontId="13" fillId="5" borderId="2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vertical="top"/>
    </xf>
    <xf numFmtId="0" fontId="13" fillId="5" borderId="2" xfId="0" applyFont="1" applyFill="1" applyBorder="1" applyAlignment="1">
      <alignment vertical="top" wrapText="1"/>
    </xf>
    <xf numFmtId="167" fontId="13" fillId="5" borderId="2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>
      <alignment vertical="top"/>
    </xf>
    <xf numFmtId="164" fontId="13" fillId="5" borderId="2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4" fontId="1" fillId="2" borderId="0" xfId="0" applyNumberFormat="1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3" fillId="6" borderId="0" xfId="0" applyFont="1" applyFill="1" applyBorder="1" applyAlignment="1">
      <alignment horizontal="right" vertical="top"/>
    </xf>
    <xf numFmtId="0" fontId="13" fillId="6" borderId="0" xfId="0" applyFont="1" applyFill="1" applyBorder="1" applyAlignment="1">
      <alignment horizontal="center" vertical="top"/>
    </xf>
    <xf numFmtId="0" fontId="15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 wrapText="1"/>
    </xf>
    <xf numFmtId="167" fontId="13" fillId="6" borderId="0" xfId="0" applyNumberFormat="1" applyFont="1" applyFill="1" applyBorder="1" applyAlignment="1">
      <alignment vertical="top"/>
    </xf>
    <xf numFmtId="4" fontId="13" fillId="6" borderId="0" xfId="0" applyNumberFormat="1" applyFont="1" applyFill="1" applyBorder="1" applyAlignment="1">
      <alignment vertical="top"/>
    </xf>
    <xf numFmtId="164" fontId="13" fillId="6" borderId="0" xfId="0" applyNumberFormat="1" applyFont="1" applyFill="1" applyBorder="1" applyAlignment="1">
      <alignment vertical="top"/>
    </xf>
    <xf numFmtId="4" fontId="13" fillId="6" borderId="0" xfId="0" applyNumberFormat="1" applyFont="1" applyFill="1" applyBorder="1" applyAlignment="1">
      <alignment horizontal="right" vertical="top"/>
    </xf>
    <xf numFmtId="0" fontId="16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vertical="top" wrapText="1"/>
    </xf>
    <xf numFmtId="164" fontId="0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>
      <alignment horizontal="center" vertical="top"/>
    </xf>
    <xf numFmtId="4" fontId="0" fillId="2" borderId="3" xfId="0" applyNumberFormat="1" applyFont="1" applyFill="1" applyBorder="1" applyAlignment="1">
      <alignment vertical="top"/>
    </xf>
    <xf numFmtId="167" fontId="10" fillId="2" borderId="3" xfId="0" applyNumberFormat="1" applyFont="1" applyFill="1" applyBorder="1" applyAlignment="1">
      <alignment vertical="top"/>
    </xf>
    <xf numFmtId="4" fontId="16" fillId="2" borderId="3" xfId="0" applyNumberFormat="1" applyFont="1" applyFill="1" applyBorder="1" applyAlignment="1">
      <alignment vertical="top"/>
    </xf>
    <xf numFmtId="168" fontId="2" fillId="2" borderId="3" xfId="0" applyNumberFormat="1" applyFont="1" applyFill="1" applyBorder="1" applyAlignment="1">
      <alignment horizontal="right" vertical="top"/>
    </xf>
    <xf numFmtId="169" fontId="0" fillId="2" borderId="0" xfId="0" applyNumberFormat="1" applyFont="1" applyFill="1" applyBorder="1" applyAlignment="1">
      <alignment horizontal="right" vertical="top"/>
    </xf>
    <xf numFmtId="0" fontId="17" fillId="2" borderId="0" xfId="0" applyFont="1" applyFill="1" applyBorder="1" applyAlignment="1">
      <alignment/>
    </xf>
    <xf numFmtId="164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0" fontId="18" fillId="2" borderId="6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0" fillId="6" borderId="8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7" fontId="10" fillId="6" borderId="9" xfId="0" applyNumberFormat="1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4" fontId="10" fillId="6" borderId="3" xfId="0" applyNumberFormat="1" applyFont="1" applyFill="1" applyBorder="1" applyAlignment="1">
      <alignment/>
    </xf>
    <xf numFmtId="0" fontId="10" fillId="6" borderId="2" xfId="0" applyFont="1" applyFill="1" applyBorder="1" applyAlignment="1">
      <alignment horizontal="center" vertical="center"/>
    </xf>
    <xf numFmtId="170" fontId="0" fillId="2" borderId="3" xfId="0" applyNumberFormat="1" applyFont="1" applyFill="1" applyBorder="1" applyAlignment="1">
      <alignment/>
    </xf>
    <xf numFmtId="170" fontId="0" fillId="2" borderId="3" xfId="0" applyNumberFormat="1" applyFont="1" applyFill="1" applyBorder="1" applyAlignment="1">
      <alignment/>
    </xf>
    <xf numFmtId="170" fontId="0" fillId="2" borderId="10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0" fillId="6" borderId="8" xfId="0" applyFont="1" applyFill="1" applyBorder="1" applyAlignment="1">
      <alignment horizontal="center"/>
    </xf>
    <xf numFmtId="170" fontId="10" fillId="6" borderId="2" xfId="0" applyNumberFormat="1" applyFont="1" applyFill="1" applyBorder="1" applyAlignment="1">
      <alignment/>
    </xf>
    <xf numFmtId="170" fontId="10" fillId="6" borderId="2" xfId="0" applyNumberFormat="1" applyFont="1" applyFill="1" applyBorder="1" applyAlignment="1">
      <alignment/>
    </xf>
    <xf numFmtId="170" fontId="10" fillId="6" borderId="9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0" fillId="2" borderId="6" xfId="0" applyFont="1" applyFill="1" applyBorder="1" applyAlignment="1">
      <alignment horizontal="center"/>
    </xf>
    <xf numFmtId="168" fontId="10" fillId="6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1" fillId="4" borderId="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167" fontId="23" fillId="2" borderId="13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167" fontId="10" fillId="2" borderId="14" xfId="0" applyNumberFormat="1" applyFont="1" applyFill="1" applyBorder="1" applyAlignment="1">
      <alignment/>
    </xf>
    <xf numFmtId="0" fontId="10" fillId="6" borderId="2" xfId="0" applyFont="1" applyFill="1" applyBorder="1" applyAlignment="1">
      <alignment horizontal="left" vertical="center" wrapText="1"/>
    </xf>
    <xf numFmtId="167" fontId="10" fillId="6" borderId="14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171" fontId="10" fillId="6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4" fontId="10" fillId="6" borderId="9" xfId="0" applyNumberFormat="1" applyFont="1" applyFill="1" applyBorder="1" applyAlignment="1">
      <alignment horizontal="center"/>
    </xf>
    <xf numFmtId="4" fontId="10" fillId="6" borderId="3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71" fontId="16" fillId="2" borderId="3" xfId="0" applyNumberFormat="1" applyFont="1" applyFill="1" applyBorder="1" applyAlignment="1">
      <alignment horizontal="center"/>
    </xf>
    <xf numFmtId="171" fontId="0" fillId="2" borderId="3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left" vertical="center"/>
    </xf>
    <xf numFmtId="167" fontId="10" fillId="6" borderId="0" xfId="0" applyNumberFormat="1" applyFont="1" applyFill="1" applyBorder="1" applyAlignment="1">
      <alignment horizontal="center" vertical="center"/>
    </xf>
    <xf numFmtId="167" fontId="23" fillId="6" borderId="9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72" fontId="10" fillId="6" borderId="3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/>
    </xf>
    <xf numFmtId="173" fontId="25" fillId="6" borderId="5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workbookViewId="0" topLeftCell="A1">
      <pane xSplit="6" ySplit="5" topLeftCell="G6" activePane="topLef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00390625" style="2" customWidth="1"/>
    <col min="7" max="7" width="61.8515625" style="2" customWidth="1"/>
    <col min="8" max="8" width="11.57421875" style="2" customWidth="1"/>
    <col min="9" max="9" width="8.140625" style="3" customWidth="1"/>
    <col min="10" max="10" width="12.28125" style="2" customWidth="1"/>
    <col min="11" max="11" width="17.28125" style="2" customWidth="1"/>
    <col min="12" max="12" width="11.7109375" style="4" customWidth="1"/>
    <col min="13" max="13" width="13.00390625" style="4" customWidth="1"/>
    <col min="14" max="15" width="11.57421875" style="4" customWidth="1"/>
    <col min="16" max="16" width="11.140625" style="5" customWidth="1"/>
    <col min="17" max="17" width="8.7109375" style="2" customWidth="1"/>
    <col min="18" max="18" width="12.7109375" style="6" customWidth="1"/>
    <col min="19" max="19" width="1.7109375" style="2" customWidth="1"/>
    <col min="20" max="16384" width="11.57421875" style="2" customWidth="1"/>
  </cols>
  <sheetData>
    <row r="1" spans="1:18" s="11" customFormat="1" ht="12.75" customHeight="1" hidden="1">
      <c r="A1" s="7" t="s">
        <v>51</v>
      </c>
      <c r="B1" s="8" t="s">
        <v>69</v>
      </c>
      <c r="C1" s="8" t="s">
        <v>58</v>
      </c>
      <c r="D1" s="8" t="s">
        <v>54</v>
      </c>
      <c r="E1" s="8" t="s">
        <v>155</v>
      </c>
      <c r="F1" s="8" t="s">
        <v>201</v>
      </c>
      <c r="G1" s="8" t="s">
        <v>57</v>
      </c>
      <c r="H1" s="8" t="s">
        <v>187</v>
      </c>
      <c r="I1" s="8" t="s">
        <v>14</v>
      </c>
      <c r="J1" s="8" t="s">
        <v>59</v>
      </c>
      <c r="K1" s="8" t="s">
        <v>168</v>
      </c>
      <c r="L1" s="9" t="s">
        <v>81</v>
      </c>
      <c r="M1" s="9" t="s">
        <v>175</v>
      </c>
      <c r="N1" s="9" t="s">
        <v>41</v>
      </c>
      <c r="O1" s="9" t="s">
        <v>189</v>
      </c>
      <c r="P1" s="10" t="s">
        <v>67</v>
      </c>
      <c r="Q1" s="8" t="s">
        <v>68</v>
      </c>
      <c r="R1" s="8" t="s">
        <v>38</v>
      </c>
    </row>
    <row r="2" spans="1:19" ht="29.25" customHeight="1">
      <c r="A2" s="12"/>
      <c r="B2" s="13"/>
      <c r="C2" s="13"/>
      <c r="D2" s="13"/>
      <c r="E2" s="13"/>
      <c r="F2" s="13"/>
      <c r="G2" s="113" t="s">
        <v>247</v>
      </c>
      <c r="H2" s="113"/>
      <c r="I2" s="113"/>
      <c r="J2" s="113"/>
      <c r="K2" s="113"/>
      <c r="L2" s="14"/>
      <c r="M2" s="14"/>
      <c r="N2" s="14"/>
      <c r="O2" s="14"/>
      <c r="P2" s="14"/>
      <c r="Q2" s="14"/>
      <c r="R2" s="15"/>
      <c r="S2" s="13"/>
    </row>
    <row r="3" spans="1:19" ht="18.75" customHeight="1">
      <c r="A3" s="13"/>
      <c r="B3" s="16" t="s">
        <v>70</v>
      </c>
      <c r="C3" s="17"/>
      <c r="D3" s="17"/>
      <c r="E3" s="114">
        <f>KrycíList!D8</f>
        <v>0</v>
      </c>
      <c r="F3" s="114"/>
      <c r="G3" s="115" t="str">
        <f>KrycíList!C4</f>
        <v>OKRUŽNÍ KŘIŽOVATKA SIL. II/482 A UL. FRANCOUZSKOU A ŠKOLNÍ</v>
      </c>
      <c r="H3" s="115"/>
      <c r="I3" s="115"/>
      <c r="J3" s="19" t="s">
        <v>152</v>
      </c>
      <c r="K3" s="20">
        <f>SUMIF(D7:D183,"B",K7:K183)</f>
        <v>0</v>
      </c>
      <c r="L3" s="21">
        <f>SUMIF(D7:D183,"B",L7:L183)</f>
        <v>0</v>
      </c>
      <c r="M3" s="21">
        <f>SUMIF(D7:D183,"B",M7:M183)</f>
        <v>0</v>
      </c>
      <c r="N3" s="21">
        <f>SUMIF(D7:D183,"B",N7:N183)</f>
        <v>0</v>
      </c>
      <c r="O3" s="21">
        <f>SUMIF(D7:D183,"B",O7:O183)</f>
        <v>0</v>
      </c>
      <c r="P3" s="21">
        <f>SUMIF(D7:D183,"B",P7:P183)</f>
        <v>723.474427000006</v>
      </c>
      <c r="Q3" s="21">
        <f>SUMIF(D7:D183,"B",Q7:Q183)</f>
        <v>1152.9859999999999</v>
      </c>
      <c r="R3" s="22">
        <f>ROUNDUP(SUMIF(D7:D183,"B",R7:R183),1)</f>
        <v>0</v>
      </c>
      <c r="S3" s="17"/>
    </row>
    <row r="4" spans="1:19" ht="14.25">
      <c r="A4" s="13"/>
      <c r="B4" s="13"/>
      <c r="C4" s="13"/>
      <c r="D4" s="13"/>
      <c r="E4" s="13"/>
      <c r="F4" s="13"/>
      <c r="G4" s="116">
        <f>KrycíList!J4</f>
        <v>0</v>
      </c>
      <c r="H4" s="116"/>
      <c r="I4" s="116"/>
      <c r="J4" s="17"/>
      <c r="K4" s="13"/>
      <c r="L4" s="14"/>
      <c r="M4" s="14"/>
      <c r="N4" s="14"/>
      <c r="O4" s="14"/>
      <c r="P4" s="14"/>
      <c r="Q4" s="14"/>
      <c r="R4" s="15"/>
      <c r="S4" s="13"/>
    </row>
    <row r="5" spans="1:19" ht="12.75">
      <c r="A5" s="13"/>
      <c r="B5" s="23" t="s">
        <v>46</v>
      </c>
      <c r="C5" s="24" t="s">
        <v>47</v>
      </c>
      <c r="D5" s="23" t="s">
        <v>13</v>
      </c>
      <c r="E5" s="23" t="s">
        <v>10</v>
      </c>
      <c r="F5" s="23" t="s">
        <v>201</v>
      </c>
      <c r="G5" s="23" t="s">
        <v>205</v>
      </c>
      <c r="H5" s="25" t="s">
        <v>187</v>
      </c>
      <c r="I5" s="23" t="s">
        <v>15</v>
      </c>
      <c r="J5" s="25" t="s">
        <v>59</v>
      </c>
      <c r="K5" s="25" t="s">
        <v>63</v>
      </c>
      <c r="L5" s="26" t="s">
        <v>79</v>
      </c>
      <c r="M5" s="26" t="s">
        <v>174</v>
      </c>
      <c r="N5" s="26" t="s">
        <v>41</v>
      </c>
      <c r="O5" s="26" t="s">
        <v>190</v>
      </c>
      <c r="P5" s="26" t="s">
        <v>65</v>
      </c>
      <c r="Q5" s="26" t="s">
        <v>66</v>
      </c>
      <c r="R5" s="26" t="s">
        <v>38</v>
      </c>
      <c r="S5" s="13"/>
    </row>
    <row r="6" spans="1:19" ht="12.75">
      <c r="A6" s="13"/>
      <c r="B6" s="13"/>
      <c r="C6" s="13"/>
      <c r="D6" s="13"/>
      <c r="E6" s="13"/>
      <c r="F6" s="13"/>
      <c r="G6" s="13"/>
      <c r="H6" s="13"/>
      <c r="I6" s="27"/>
      <c r="J6" s="13"/>
      <c r="K6" s="13"/>
      <c r="L6" s="14"/>
      <c r="M6" s="14"/>
      <c r="N6" s="14"/>
      <c r="O6" s="14"/>
      <c r="P6" s="14"/>
      <c r="Q6" s="14"/>
      <c r="R6" s="15"/>
      <c r="S6" s="13"/>
    </row>
    <row r="7" spans="1:19" ht="15">
      <c r="A7" s="13"/>
      <c r="B7" s="28" t="s">
        <v>25</v>
      </c>
      <c r="C7" s="29"/>
      <c r="D7" s="30" t="s">
        <v>2</v>
      </c>
      <c r="E7" s="29"/>
      <c r="F7" s="29"/>
      <c r="G7" s="31" t="s">
        <v>246</v>
      </c>
      <c r="H7" s="29"/>
      <c r="I7" s="30"/>
      <c r="J7" s="29"/>
      <c r="K7" s="32">
        <f>SUMIF(D8:D107,"O",K8:K107)</f>
        <v>0</v>
      </c>
      <c r="L7" s="33">
        <f>SUMIF(D8:D107,"O",L8:L107)</f>
        <v>0</v>
      </c>
      <c r="M7" s="33">
        <f>SUMIF(D8:D107,"O",M8:M107)</f>
        <v>0</v>
      </c>
      <c r="N7" s="33">
        <f>SUMIF(D8:D107,"O",N8:N107)</f>
        <v>0</v>
      </c>
      <c r="O7" s="33">
        <f>SUMIF(D8:D107,"O",O8:O107)</f>
        <v>0</v>
      </c>
      <c r="P7" s="34">
        <f>SUMIF(D8:D107,"O",P8:P107)</f>
        <v>450.13960700000007</v>
      </c>
      <c r="Q7" s="34">
        <f>SUMIF(D8:D107,"O",Q8:Q107)</f>
        <v>1047.138</v>
      </c>
      <c r="R7" s="35">
        <f>SUMIF(D8:D107,"O",R8:R107)</f>
        <v>0</v>
      </c>
      <c r="S7" s="36"/>
    </row>
    <row r="8" spans="1:19" ht="12.75" outlineLevel="1">
      <c r="A8" s="13"/>
      <c r="B8" s="37"/>
      <c r="C8" s="38" t="s">
        <v>19</v>
      </c>
      <c r="D8" s="39" t="s">
        <v>3</v>
      </c>
      <c r="E8" s="40"/>
      <c r="F8" s="40" t="s">
        <v>40</v>
      </c>
      <c r="G8" s="41" t="s">
        <v>171</v>
      </c>
      <c r="H8" s="40"/>
      <c r="I8" s="39"/>
      <c r="J8" s="40"/>
      <c r="K8" s="42">
        <f>SUBTOTAL(9,K9:K39)</f>
        <v>0</v>
      </c>
      <c r="L8" s="43">
        <f>SUBTOTAL(9,L9:L39)</f>
        <v>0</v>
      </c>
      <c r="M8" s="43">
        <f>SUBTOTAL(9,M9:M39)</f>
        <v>0</v>
      </c>
      <c r="N8" s="43">
        <f>SUBTOTAL(9,N9:N39)</f>
        <v>0</v>
      </c>
      <c r="O8" s="43">
        <f>SUBTOTAL(9,O9:O39)</f>
        <v>0</v>
      </c>
      <c r="P8" s="44">
        <f>SUMPRODUCT(P9:P39,H9:H39)</f>
        <v>0.016065000000000003</v>
      </c>
      <c r="Q8" s="44">
        <f>SUMPRODUCT(Q9:Q39,H9:H39)</f>
        <v>0</v>
      </c>
      <c r="R8" s="45">
        <f>SUMPRODUCT(R9:R39,K9:K39)/100</f>
        <v>0</v>
      </c>
      <c r="S8" s="36"/>
    </row>
    <row r="9" spans="1:19" ht="12.75" outlineLevel="2">
      <c r="A9" s="13"/>
      <c r="B9" s="37"/>
      <c r="C9" s="53"/>
      <c r="D9" s="54"/>
      <c r="E9" s="55" t="s">
        <v>256</v>
      </c>
      <c r="F9" s="56"/>
      <c r="G9" s="57"/>
      <c r="H9" s="56"/>
      <c r="I9" s="54"/>
      <c r="J9" s="56"/>
      <c r="K9" s="58"/>
      <c r="L9" s="59"/>
      <c r="M9" s="59"/>
      <c r="N9" s="59"/>
      <c r="O9" s="59"/>
      <c r="P9" s="60"/>
      <c r="Q9" s="60"/>
      <c r="R9" s="61"/>
      <c r="S9" s="36"/>
    </row>
    <row r="10" spans="1:19" ht="12.75" outlineLevel="2">
      <c r="A10" s="13"/>
      <c r="B10" s="36"/>
      <c r="C10" s="36"/>
      <c r="D10" s="62" t="s">
        <v>4</v>
      </c>
      <c r="E10" s="63">
        <v>1</v>
      </c>
      <c r="F10" s="64" t="s">
        <v>105</v>
      </c>
      <c r="G10" s="65" t="s">
        <v>266</v>
      </c>
      <c r="H10" s="66">
        <v>54.3</v>
      </c>
      <c r="I10" s="67" t="s">
        <v>18</v>
      </c>
      <c r="J10" s="68"/>
      <c r="K10" s="69">
        <f>H10*J10</f>
        <v>0</v>
      </c>
      <c r="L10" s="70">
        <f>IF(D10="S",K10,"")</f>
      </c>
      <c r="M10" s="68">
        <f>IF(OR(D10="P",D10="U"),K10,"")</f>
        <v>0</v>
      </c>
      <c r="N10" s="68">
        <f>IF(D10="H",K10,"")</f>
      </c>
      <c r="O10" s="68">
        <f>IF(D10="V",K10,"")</f>
      </c>
      <c r="P10" s="66"/>
      <c r="Q10" s="66"/>
      <c r="R10" s="71">
        <v>20</v>
      </c>
      <c r="S10" s="72"/>
    </row>
    <row r="11" spans="1:19" s="11" customFormat="1" ht="10.5" customHeight="1" hidden="1" outlineLevel="3">
      <c r="A11" s="18"/>
      <c r="B11" s="73"/>
      <c r="C11" s="73"/>
      <c r="D11" s="73"/>
      <c r="E11" s="73"/>
      <c r="F11" s="73"/>
      <c r="G11" s="73" t="s">
        <v>214</v>
      </c>
      <c r="H11" s="74">
        <v>54.3</v>
      </c>
      <c r="I11" s="75"/>
      <c r="J11" s="73"/>
      <c r="K11" s="73"/>
      <c r="L11" s="76"/>
      <c r="M11" s="76"/>
      <c r="N11" s="76"/>
      <c r="O11" s="76"/>
      <c r="P11" s="76"/>
      <c r="Q11" s="76"/>
      <c r="R11" s="77"/>
      <c r="S11" s="73"/>
    </row>
    <row r="12" spans="1:19" ht="12.75" outlineLevel="2" collapsed="1">
      <c r="A12" s="13"/>
      <c r="B12" s="36"/>
      <c r="C12" s="36"/>
      <c r="D12" s="62" t="s">
        <v>4</v>
      </c>
      <c r="E12" s="63">
        <v>2</v>
      </c>
      <c r="F12" s="64" t="s">
        <v>106</v>
      </c>
      <c r="G12" s="65" t="s">
        <v>260</v>
      </c>
      <c r="H12" s="66">
        <v>132</v>
      </c>
      <c r="I12" s="67" t="s">
        <v>18</v>
      </c>
      <c r="J12" s="68"/>
      <c r="K12" s="69">
        <f>H12*J12</f>
        <v>0</v>
      </c>
      <c r="L12" s="70">
        <f>IF(D12="S",K12,"")</f>
      </c>
      <c r="M12" s="68">
        <f>IF(OR(D12="P",D12="U"),K12,"")</f>
        <v>0</v>
      </c>
      <c r="N12" s="68">
        <f>IF(D12="H",K12,"")</f>
      </c>
      <c r="O12" s="68">
        <f>IF(D12="V",K12,"")</f>
      </c>
      <c r="P12" s="66"/>
      <c r="Q12" s="66"/>
      <c r="R12" s="71">
        <v>20</v>
      </c>
      <c r="S12" s="72"/>
    </row>
    <row r="13" spans="1:19" s="11" customFormat="1" ht="10.5" customHeight="1" hidden="1" outlineLevel="3">
      <c r="A13" s="18"/>
      <c r="B13" s="73"/>
      <c r="C13" s="73"/>
      <c r="D13" s="73"/>
      <c r="E13" s="73"/>
      <c r="F13" s="73"/>
      <c r="G13" s="73" t="s">
        <v>203</v>
      </c>
      <c r="H13" s="74">
        <v>132</v>
      </c>
      <c r="I13" s="75"/>
      <c r="J13" s="73"/>
      <c r="K13" s="73"/>
      <c r="L13" s="76"/>
      <c r="M13" s="76"/>
      <c r="N13" s="76"/>
      <c r="O13" s="76"/>
      <c r="P13" s="76"/>
      <c r="Q13" s="76"/>
      <c r="R13" s="77"/>
      <c r="S13" s="73"/>
    </row>
    <row r="14" spans="1:19" ht="12.75" outlineLevel="2" collapsed="1">
      <c r="A14" s="13"/>
      <c r="B14" s="36"/>
      <c r="C14" s="36"/>
      <c r="D14" s="62" t="s">
        <v>4</v>
      </c>
      <c r="E14" s="63">
        <v>3</v>
      </c>
      <c r="F14" s="64" t="s">
        <v>107</v>
      </c>
      <c r="G14" s="65" t="s">
        <v>291</v>
      </c>
      <c r="H14" s="66">
        <v>186.3</v>
      </c>
      <c r="I14" s="67" t="s">
        <v>18</v>
      </c>
      <c r="J14" s="68"/>
      <c r="K14" s="69">
        <f>H14*J14</f>
        <v>0</v>
      </c>
      <c r="L14" s="70">
        <f>IF(D14="S",K14,"")</f>
      </c>
      <c r="M14" s="68">
        <f>IF(OR(D14="P",D14="U"),K14,"")</f>
        <v>0</v>
      </c>
      <c r="N14" s="68">
        <f>IF(D14="H",K14,"")</f>
      </c>
      <c r="O14" s="68">
        <f>IF(D14="V",K14,"")</f>
      </c>
      <c r="P14" s="66"/>
      <c r="Q14" s="66"/>
      <c r="R14" s="71">
        <v>20</v>
      </c>
      <c r="S14" s="72"/>
    </row>
    <row r="15" spans="1:19" s="52" customFormat="1" ht="11.25" outlineLevel="2">
      <c r="A15" s="46"/>
      <c r="B15" s="46"/>
      <c r="C15" s="46"/>
      <c r="D15" s="46"/>
      <c r="E15" s="46"/>
      <c r="F15" s="46"/>
      <c r="G15" s="47" t="s">
        <v>172</v>
      </c>
      <c r="H15" s="46"/>
      <c r="I15" s="48"/>
      <c r="J15" s="46"/>
      <c r="K15" s="46"/>
      <c r="L15" s="49"/>
      <c r="M15" s="49"/>
      <c r="N15" s="49"/>
      <c r="O15" s="49"/>
      <c r="P15" s="50"/>
      <c r="Q15" s="46"/>
      <c r="R15" s="51"/>
      <c r="S15" s="46"/>
    </row>
    <row r="16" spans="1:19" s="11" customFormat="1" ht="10.5" customHeight="1" hidden="1" outlineLevel="3">
      <c r="A16" s="18"/>
      <c r="B16" s="73"/>
      <c r="C16" s="73"/>
      <c r="D16" s="73"/>
      <c r="E16" s="73"/>
      <c r="F16" s="73"/>
      <c r="G16" s="73" t="s">
        <v>85</v>
      </c>
      <c r="H16" s="74">
        <v>186.3</v>
      </c>
      <c r="I16" s="75"/>
      <c r="J16" s="73"/>
      <c r="K16" s="73"/>
      <c r="L16" s="76"/>
      <c r="M16" s="76"/>
      <c r="N16" s="76"/>
      <c r="O16" s="76"/>
      <c r="P16" s="76"/>
      <c r="Q16" s="76"/>
      <c r="R16" s="77"/>
      <c r="S16" s="73"/>
    </row>
    <row r="17" spans="1:19" ht="12.75" outlineLevel="2" collapsed="1">
      <c r="A17" s="13"/>
      <c r="B17" s="36"/>
      <c r="C17" s="36"/>
      <c r="D17" s="62" t="s">
        <v>4</v>
      </c>
      <c r="E17" s="63">
        <v>4</v>
      </c>
      <c r="F17" s="64" t="s">
        <v>107</v>
      </c>
      <c r="G17" s="65" t="s">
        <v>291</v>
      </c>
      <c r="H17" s="66">
        <v>78.3</v>
      </c>
      <c r="I17" s="67" t="s">
        <v>18</v>
      </c>
      <c r="J17" s="68"/>
      <c r="K17" s="69">
        <f>H17*J17</f>
        <v>0</v>
      </c>
      <c r="L17" s="70">
        <f>IF(D17="S",K17,"")</f>
      </c>
      <c r="M17" s="68">
        <f>IF(OR(D17="P",D17="U"),K17,"")</f>
        <v>0</v>
      </c>
      <c r="N17" s="68">
        <f>IF(D17="H",K17,"")</f>
      </c>
      <c r="O17" s="68">
        <f>IF(D17="V",K17,"")</f>
      </c>
      <c r="P17" s="66"/>
      <c r="Q17" s="66"/>
      <c r="R17" s="71">
        <v>20</v>
      </c>
      <c r="S17" s="72"/>
    </row>
    <row r="18" spans="1:19" s="52" customFormat="1" ht="11.25" outlineLevel="2">
      <c r="A18" s="46"/>
      <c r="B18" s="46"/>
      <c r="C18" s="46"/>
      <c r="D18" s="46"/>
      <c r="E18" s="46"/>
      <c r="F18" s="46"/>
      <c r="G18" s="47" t="s">
        <v>184</v>
      </c>
      <c r="H18" s="46"/>
      <c r="I18" s="48"/>
      <c r="J18" s="46"/>
      <c r="K18" s="46"/>
      <c r="L18" s="49"/>
      <c r="M18" s="49"/>
      <c r="N18" s="49"/>
      <c r="O18" s="49"/>
      <c r="P18" s="50"/>
      <c r="Q18" s="46"/>
      <c r="R18" s="51"/>
      <c r="S18" s="46"/>
    </row>
    <row r="19" spans="1:19" s="11" customFormat="1" ht="10.5" customHeight="1" hidden="1" outlineLevel="3">
      <c r="A19" s="18"/>
      <c r="B19" s="73"/>
      <c r="C19" s="73"/>
      <c r="D19" s="73"/>
      <c r="E19" s="73"/>
      <c r="F19" s="73"/>
      <c r="G19" s="73" t="s">
        <v>52</v>
      </c>
      <c r="H19" s="74">
        <v>78.3</v>
      </c>
      <c r="I19" s="75"/>
      <c r="J19" s="73"/>
      <c r="K19" s="73"/>
      <c r="L19" s="76"/>
      <c r="M19" s="76"/>
      <c r="N19" s="76"/>
      <c r="O19" s="76"/>
      <c r="P19" s="76"/>
      <c r="Q19" s="76"/>
      <c r="R19" s="77"/>
      <c r="S19" s="73"/>
    </row>
    <row r="20" spans="1:19" ht="12.75" outlineLevel="2" collapsed="1">
      <c r="A20" s="13"/>
      <c r="B20" s="36"/>
      <c r="C20" s="36"/>
      <c r="D20" s="62" t="s">
        <v>4</v>
      </c>
      <c r="E20" s="63">
        <v>5</v>
      </c>
      <c r="F20" s="64" t="s">
        <v>108</v>
      </c>
      <c r="G20" s="65" t="s">
        <v>301</v>
      </c>
      <c r="H20" s="66">
        <v>78.3</v>
      </c>
      <c r="I20" s="67" t="s">
        <v>18</v>
      </c>
      <c r="J20" s="68"/>
      <c r="K20" s="69">
        <f>H20*J20</f>
        <v>0</v>
      </c>
      <c r="L20" s="70">
        <f>IF(D20="S",K20,"")</f>
      </c>
      <c r="M20" s="68">
        <f>IF(OR(D20="P",D20="U"),K20,"")</f>
        <v>0</v>
      </c>
      <c r="N20" s="68">
        <f>IF(D20="H",K20,"")</f>
      </c>
      <c r="O20" s="68">
        <f>IF(D20="V",K20,"")</f>
      </c>
      <c r="P20" s="66"/>
      <c r="Q20" s="66"/>
      <c r="R20" s="71">
        <v>20</v>
      </c>
      <c r="S20" s="72"/>
    </row>
    <row r="21" spans="1:19" s="11" customFormat="1" ht="10.5" customHeight="1" hidden="1" outlineLevel="3">
      <c r="A21" s="18"/>
      <c r="B21" s="73"/>
      <c r="C21" s="73"/>
      <c r="D21" s="73"/>
      <c r="E21" s="73"/>
      <c r="F21" s="73"/>
      <c r="G21" s="73" t="s">
        <v>52</v>
      </c>
      <c r="H21" s="74">
        <v>78.3</v>
      </c>
      <c r="I21" s="75"/>
      <c r="J21" s="73"/>
      <c r="K21" s="73"/>
      <c r="L21" s="76"/>
      <c r="M21" s="76"/>
      <c r="N21" s="76"/>
      <c r="O21" s="76"/>
      <c r="P21" s="76"/>
      <c r="Q21" s="76"/>
      <c r="R21" s="77"/>
      <c r="S21" s="73"/>
    </row>
    <row r="22" spans="1:19" ht="12.75" outlineLevel="2" collapsed="1">
      <c r="A22" s="13"/>
      <c r="B22" s="36"/>
      <c r="C22" s="36"/>
      <c r="D22" s="62" t="s">
        <v>4</v>
      </c>
      <c r="E22" s="63">
        <v>6</v>
      </c>
      <c r="F22" s="64" t="s">
        <v>107</v>
      </c>
      <c r="G22" s="65" t="s">
        <v>291</v>
      </c>
      <c r="H22" s="66">
        <v>53.7</v>
      </c>
      <c r="I22" s="67" t="s">
        <v>18</v>
      </c>
      <c r="J22" s="68"/>
      <c r="K22" s="69">
        <f>H22*J22</f>
        <v>0</v>
      </c>
      <c r="L22" s="70">
        <f>IF(D22="S",K22,"")</f>
      </c>
      <c r="M22" s="68">
        <f>IF(OR(D22="P",D22="U"),K22,"")</f>
        <v>0</v>
      </c>
      <c r="N22" s="68">
        <f>IF(D22="H",K22,"")</f>
      </c>
      <c r="O22" s="68">
        <f>IF(D22="V",K22,"")</f>
      </c>
      <c r="P22" s="66"/>
      <c r="Q22" s="66"/>
      <c r="R22" s="71">
        <v>20</v>
      </c>
      <c r="S22" s="72"/>
    </row>
    <row r="23" spans="1:19" s="52" customFormat="1" ht="11.25" outlineLevel="2">
      <c r="A23" s="46"/>
      <c r="B23" s="46"/>
      <c r="C23" s="46"/>
      <c r="D23" s="46"/>
      <c r="E23" s="46"/>
      <c r="F23" s="46"/>
      <c r="G23" s="47" t="s">
        <v>213</v>
      </c>
      <c r="H23" s="46"/>
      <c r="I23" s="48"/>
      <c r="J23" s="46"/>
      <c r="K23" s="46"/>
      <c r="L23" s="49"/>
      <c r="M23" s="49"/>
      <c r="N23" s="49"/>
      <c r="O23" s="49"/>
      <c r="P23" s="50"/>
      <c r="Q23" s="46"/>
      <c r="R23" s="51"/>
      <c r="S23" s="46"/>
    </row>
    <row r="24" spans="1:19" s="11" customFormat="1" ht="10.5" customHeight="1" hidden="1" outlineLevel="3">
      <c r="A24" s="18"/>
      <c r="B24" s="73"/>
      <c r="C24" s="73"/>
      <c r="D24" s="73"/>
      <c r="E24" s="73"/>
      <c r="F24" s="73"/>
      <c r="G24" s="73" t="s">
        <v>84</v>
      </c>
      <c r="H24" s="74">
        <v>53.7</v>
      </c>
      <c r="I24" s="75"/>
      <c r="J24" s="73"/>
      <c r="K24" s="73"/>
      <c r="L24" s="76"/>
      <c r="M24" s="76"/>
      <c r="N24" s="76"/>
      <c r="O24" s="76"/>
      <c r="P24" s="76"/>
      <c r="Q24" s="76"/>
      <c r="R24" s="77"/>
      <c r="S24" s="73"/>
    </row>
    <row r="25" spans="1:19" ht="12.75" outlineLevel="2" collapsed="1">
      <c r="A25" s="13"/>
      <c r="B25" s="36"/>
      <c r="C25" s="36"/>
      <c r="D25" s="62" t="s">
        <v>4</v>
      </c>
      <c r="E25" s="63">
        <v>7</v>
      </c>
      <c r="F25" s="64" t="s">
        <v>110</v>
      </c>
      <c r="G25" s="65" t="s">
        <v>257</v>
      </c>
      <c r="H25" s="66">
        <v>53.7</v>
      </c>
      <c r="I25" s="67" t="s">
        <v>18</v>
      </c>
      <c r="J25" s="68"/>
      <c r="K25" s="69">
        <f>H25*J25</f>
        <v>0</v>
      </c>
      <c r="L25" s="70">
        <f>IF(D25="S",K25,"")</f>
      </c>
      <c r="M25" s="68">
        <f>IF(OR(D25="P",D25="U"),K25,"")</f>
        <v>0</v>
      </c>
      <c r="N25" s="68">
        <f>IF(D25="H",K25,"")</f>
      </c>
      <c r="O25" s="68">
        <f>IF(D25="V",K25,"")</f>
      </c>
      <c r="P25" s="66"/>
      <c r="Q25" s="66"/>
      <c r="R25" s="71">
        <v>20</v>
      </c>
      <c r="S25" s="72"/>
    </row>
    <row r="26" spans="1:19" s="52" customFormat="1" ht="11.25" outlineLevel="2">
      <c r="A26" s="46"/>
      <c r="B26" s="46"/>
      <c r="C26" s="46"/>
      <c r="D26" s="46"/>
      <c r="E26" s="46"/>
      <c r="F26" s="46"/>
      <c r="G26" s="47" t="s">
        <v>294</v>
      </c>
      <c r="H26" s="46"/>
      <c r="I26" s="48"/>
      <c r="J26" s="46"/>
      <c r="K26" s="46"/>
      <c r="L26" s="49"/>
      <c r="M26" s="49"/>
      <c r="N26" s="49"/>
      <c r="O26" s="49"/>
      <c r="P26" s="50"/>
      <c r="Q26" s="46"/>
      <c r="R26" s="51"/>
      <c r="S26" s="46"/>
    </row>
    <row r="27" spans="1:19" ht="12.75" outlineLevel="2">
      <c r="A27" s="13"/>
      <c r="B27" s="36"/>
      <c r="C27" s="36"/>
      <c r="D27" s="62" t="s">
        <v>4</v>
      </c>
      <c r="E27" s="63">
        <v>8</v>
      </c>
      <c r="F27" s="64" t="s">
        <v>109</v>
      </c>
      <c r="G27" s="65" t="s">
        <v>231</v>
      </c>
      <c r="H27" s="66">
        <v>78.3</v>
      </c>
      <c r="I27" s="67" t="s">
        <v>18</v>
      </c>
      <c r="J27" s="68"/>
      <c r="K27" s="69">
        <f>H27*J27</f>
        <v>0</v>
      </c>
      <c r="L27" s="70">
        <f>IF(D27="S",K27,"")</f>
      </c>
      <c r="M27" s="68">
        <f>IF(OR(D27="P",D27="U"),K27,"")</f>
        <v>0</v>
      </c>
      <c r="N27" s="68">
        <f>IF(D27="H",K27,"")</f>
      </c>
      <c r="O27" s="68">
        <f>IF(D27="V",K27,"")</f>
      </c>
      <c r="P27" s="66"/>
      <c r="Q27" s="66"/>
      <c r="R27" s="71">
        <v>20</v>
      </c>
      <c r="S27" s="72"/>
    </row>
    <row r="28" spans="1:19" s="11" customFormat="1" ht="10.5" customHeight="1" hidden="1" outlineLevel="3">
      <c r="A28" s="18"/>
      <c r="B28" s="73"/>
      <c r="C28" s="73"/>
      <c r="D28" s="73"/>
      <c r="E28" s="73"/>
      <c r="F28" s="73"/>
      <c r="G28" s="73" t="s">
        <v>216</v>
      </c>
      <c r="H28" s="74">
        <v>31.2</v>
      </c>
      <c r="I28" s="75"/>
      <c r="J28" s="73"/>
      <c r="K28" s="73"/>
      <c r="L28" s="76"/>
      <c r="M28" s="76"/>
      <c r="N28" s="76"/>
      <c r="O28" s="76"/>
      <c r="P28" s="76"/>
      <c r="Q28" s="76"/>
      <c r="R28" s="77"/>
      <c r="S28" s="73"/>
    </row>
    <row r="29" spans="1:19" s="11" customFormat="1" ht="10.5" customHeight="1" hidden="1" outlineLevel="3">
      <c r="A29" s="18"/>
      <c r="B29" s="73"/>
      <c r="C29" s="73"/>
      <c r="D29" s="73"/>
      <c r="E29" s="73"/>
      <c r="F29" s="73"/>
      <c r="G29" s="73" t="s">
        <v>176</v>
      </c>
      <c r="H29" s="74">
        <v>47.1</v>
      </c>
      <c r="I29" s="75"/>
      <c r="J29" s="73"/>
      <c r="K29" s="73"/>
      <c r="L29" s="76"/>
      <c r="M29" s="76"/>
      <c r="N29" s="76"/>
      <c r="O29" s="76"/>
      <c r="P29" s="76"/>
      <c r="Q29" s="76"/>
      <c r="R29" s="77"/>
      <c r="S29" s="73"/>
    </row>
    <row r="30" spans="1:19" ht="12.75" outlineLevel="2" collapsed="1">
      <c r="A30" s="13"/>
      <c r="B30" s="36"/>
      <c r="C30" s="36"/>
      <c r="D30" s="62" t="s">
        <v>4</v>
      </c>
      <c r="E30" s="63">
        <v>9</v>
      </c>
      <c r="F30" s="64" t="s">
        <v>113</v>
      </c>
      <c r="G30" s="65" t="s">
        <v>279</v>
      </c>
      <c r="H30" s="66">
        <v>535.5</v>
      </c>
      <c r="I30" s="67" t="s">
        <v>17</v>
      </c>
      <c r="J30" s="68"/>
      <c r="K30" s="69">
        <f>H30*J30</f>
        <v>0</v>
      </c>
      <c r="L30" s="70">
        <f>IF(D30="S",K30,"")</f>
      </c>
      <c r="M30" s="68">
        <f>IF(OR(D30="P",D30="U"),K30,"")</f>
        <v>0</v>
      </c>
      <c r="N30" s="68">
        <f>IF(D30="H",K30,"")</f>
      </c>
      <c r="O30" s="68">
        <f>IF(D30="V",K30,"")</f>
      </c>
      <c r="P30" s="66"/>
      <c r="Q30" s="66"/>
      <c r="R30" s="71">
        <v>20</v>
      </c>
      <c r="S30" s="72"/>
    </row>
    <row r="31" spans="1:19" s="11" customFormat="1" ht="10.5" customHeight="1" hidden="1" outlineLevel="3">
      <c r="A31" s="18"/>
      <c r="B31" s="73"/>
      <c r="C31" s="73"/>
      <c r="D31" s="73"/>
      <c r="E31" s="73"/>
      <c r="F31" s="73"/>
      <c r="G31" s="73" t="s">
        <v>193</v>
      </c>
      <c r="H31" s="74">
        <v>156.5</v>
      </c>
      <c r="I31" s="75"/>
      <c r="J31" s="73"/>
      <c r="K31" s="73"/>
      <c r="L31" s="76"/>
      <c r="M31" s="76"/>
      <c r="N31" s="76"/>
      <c r="O31" s="76"/>
      <c r="P31" s="76"/>
      <c r="Q31" s="76"/>
      <c r="R31" s="77"/>
      <c r="S31" s="73"/>
    </row>
    <row r="32" spans="1:19" s="11" customFormat="1" ht="10.5" customHeight="1" hidden="1" outlineLevel="3">
      <c r="A32" s="18"/>
      <c r="B32" s="73"/>
      <c r="C32" s="73"/>
      <c r="D32" s="73"/>
      <c r="E32" s="73"/>
      <c r="F32" s="73"/>
      <c r="G32" s="73" t="s">
        <v>235</v>
      </c>
      <c r="H32" s="74">
        <v>379</v>
      </c>
      <c r="I32" s="75"/>
      <c r="J32" s="73"/>
      <c r="K32" s="73"/>
      <c r="L32" s="76"/>
      <c r="M32" s="76"/>
      <c r="N32" s="76"/>
      <c r="O32" s="76"/>
      <c r="P32" s="76"/>
      <c r="Q32" s="76"/>
      <c r="R32" s="77"/>
      <c r="S32" s="73"/>
    </row>
    <row r="33" spans="1:19" ht="12.75" outlineLevel="2" collapsed="1">
      <c r="A33" s="13"/>
      <c r="B33" s="36"/>
      <c r="C33" s="36"/>
      <c r="D33" s="62" t="s">
        <v>4</v>
      </c>
      <c r="E33" s="63">
        <v>10</v>
      </c>
      <c r="F33" s="64" t="s">
        <v>114</v>
      </c>
      <c r="G33" s="65" t="s">
        <v>274</v>
      </c>
      <c r="H33" s="66">
        <v>1042.125</v>
      </c>
      <c r="I33" s="67" t="s">
        <v>17</v>
      </c>
      <c r="J33" s="68"/>
      <c r="K33" s="69">
        <f>H33*J33</f>
        <v>0</v>
      </c>
      <c r="L33" s="70">
        <f>IF(D33="S",K33,"")</f>
      </c>
      <c r="M33" s="68">
        <f>IF(OR(D33="P",D33="U"),K33,"")</f>
        <v>0</v>
      </c>
      <c r="N33" s="68">
        <f>IF(D33="H",K33,"")</f>
      </c>
      <c r="O33" s="68">
        <f>IF(D33="V",K33,"")</f>
      </c>
      <c r="P33" s="66"/>
      <c r="Q33" s="66"/>
      <c r="R33" s="71">
        <v>20</v>
      </c>
      <c r="S33" s="72"/>
    </row>
    <row r="34" spans="1:19" s="11" customFormat="1" ht="10.5" customHeight="1" hidden="1" outlineLevel="3">
      <c r="A34" s="18"/>
      <c r="B34" s="73"/>
      <c r="C34" s="73"/>
      <c r="D34" s="73"/>
      <c r="E34" s="73"/>
      <c r="F34" s="73"/>
      <c r="G34" s="73" t="s">
        <v>228</v>
      </c>
      <c r="H34" s="74">
        <v>630</v>
      </c>
      <c r="I34" s="75"/>
      <c r="J34" s="73"/>
      <c r="K34" s="73"/>
      <c r="L34" s="76"/>
      <c r="M34" s="76"/>
      <c r="N34" s="76"/>
      <c r="O34" s="76"/>
      <c r="P34" s="76"/>
      <c r="Q34" s="76"/>
      <c r="R34" s="77"/>
      <c r="S34" s="73"/>
    </row>
    <row r="35" spans="1:19" s="11" customFormat="1" ht="10.5" customHeight="1" hidden="1" outlineLevel="3">
      <c r="A35" s="18"/>
      <c r="B35" s="73"/>
      <c r="C35" s="73"/>
      <c r="D35" s="73"/>
      <c r="E35" s="73"/>
      <c r="F35" s="73"/>
      <c r="G35" s="73" t="s">
        <v>215</v>
      </c>
      <c r="H35" s="74">
        <v>412.125</v>
      </c>
      <c r="I35" s="75"/>
      <c r="J35" s="73"/>
      <c r="K35" s="73"/>
      <c r="L35" s="76"/>
      <c r="M35" s="76"/>
      <c r="N35" s="76"/>
      <c r="O35" s="76"/>
      <c r="P35" s="76"/>
      <c r="Q35" s="76"/>
      <c r="R35" s="77"/>
      <c r="S35" s="73"/>
    </row>
    <row r="36" spans="1:19" ht="12.75" outlineLevel="2" collapsed="1">
      <c r="A36" s="13"/>
      <c r="B36" s="36"/>
      <c r="C36" s="36"/>
      <c r="D36" s="62" t="s">
        <v>4</v>
      </c>
      <c r="E36" s="63">
        <v>11</v>
      </c>
      <c r="F36" s="64" t="s">
        <v>115</v>
      </c>
      <c r="G36" s="65" t="s">
        <v>221</v>
      </c>
      <c r="H36" s="66">
        <v>535.5</v>
      </c>
      <c r="I36" s="67" t="s">
        <v>17</v>
      </c>
      <c r="J36" s="68"/>
      <c r="K36" s="69">
        <f>H36*J36</f>
        <v>0</v>
      </c>
      <c r="L36" s="70">
        <f>IF(D36="S",K36,"")</f>
      </c>
      <c r="M36" s="68">
        <f>IF(OR(D36="P",D36="U"),K36,"")</f>
        <v>0</v>
      </c>
      <c r="N36" s="68">
        <f>IF(D36="H",K36,"")</f>
      </c>
      <c r="O36" s="68">
        <f>IF(D36="V",K36,"")</f>
      </c>
      <c r="P36" s="66"/>
      <c r="Q36" s="66"/>
      <c r="R36" s="71">
        <v>20</v>
      </c>
      <c r="S36" s="72"/>
    </row>
    <row r="37" spans="1:19" ht="12.75" outlineLevel="2">
      <c r="A37" s="13"/>
      <c r="B37" s="36"/>
      <c r="C37" s="36"/>
      <c r="D37" s="62" t="s">
        <v>4</v>
      </c>
      <c r="E37" s="63">
        <v>12</v>
      </c>
      <c r="F37" s="64" t="s">
        <v>111</v>
      </c>
      <c r="G37" s="65" t="s">
        <v>264</v>
      </c>
      <c r="H37" s="66">
        <v>535.5</v>
      </c>
      <c r="I37" s="67" t="s">
        <v>17</v>
      </c>
      <c r="J37" s="68"/>
      <c r="K37" s="69">
        <f>H37*J37</f>
        <v>0</v>
      </c>
      <c r="L37" s="70">
        <f>IF(D37="S",K37,"")</f>
      </c>
      <c r="M37" s="68">
        <f>IF(OR(D37="P",D37="U"),K37,"")</f>
        <v>0</v>
      </c>
      <c r="N37" s="68">
        <f>IF(D37="H",K37,"")</f>
      </c>
      <c r="O37" s="68">
        <f>IF(D37="V",K37,"")</f>
      </c>
      <c r="P37" s="66"/>
      <c r="Q37" s="66"/>
      <c r="R37" s="71">
        <v>20</v>
      </c>
      <c r="S37" s="72"/>
    </row>
    <row r="38" spans="1:19" ht="12.75" outlineLevel="2">
      <c r="A38" s="13"/>
      <c r="B38" s="36"/>
      <c r="C38" s="36"/>
      <c r="D38" s="62" t="s">
        <v>5</v>
      </c>
      <c r="E38" s="63">
        <v>13</v>
      </c>
      <c r="F38" s="64" t="s">
        <v>82</v>
      </c>
      <c r="G38" s="65" t="s">
        <v>222</v>
      </c>
      <c r="H38" s="66">
        <v>16.065</v>
      </c>
      <c r="I38" s="67" t="s">
        <v>16</v>
      </c>
      <c r="J38" s="68"/>
      <c r="K38" s="69">
        <f>H38*J38</f>
        <v>0</v>
      </c>
      <c r="L38" s="70">
        <f>IF(D38="S",K38,"")</f>
        <v>0</v>
      </c>
      <c r="M38" s="68">
        <f>IF(OR(D38="P",D38="U"),K38,"")</f>
      </c>
      <c r="N38" s="68">
        <f>IF(D38="H",K38,"")</f>
      </c>
      <c r="O38" s="68">
        <f>IF(D38="V",K38,"")</f>
      </c>
      <c r="P38" s="66">
        <v>0.001</v>
      </c>
      <c r="Q38" s="66"/>
      <c r="R38" s="71">
        <v>20</v>
      </c>
      <c r="S38" s="72"/>
    </row>
    <row r="39" spans="1:19" s="11" customFormat="1" ht="10.5" customHeight="1" hidden="1" outlineLevel="3">
      <c r="A39" s="18"/>
      <c r="B39" s="73"/>
      <c r="C39" s="73"/>
      <c r="D39" s="73"/>
      <c r="E39" s="73"/>
      <c r="F39" s="73"/>
      <c r="G39" s="73" t="s">
        <v>161</v>
      </c>
      <c r="H39" s="74">
        <v>16.065</v>
      </c>
      <c r="I39" s="75"/>
      <c r="J39" s="73"/>
      <c r="K39" s="73"/>
      <c r="L39" s="76"/>
      <c r="M39" s="76"/>
      <c r="N39" s="76"/>
      <c r="O39" s="76"/>
      <c r="P39" s="76"/>
      <c r="Q39" s="76"/>
      <c r="R39" s="77"/>
      <c r="S39" s="73"/>
    </row>
    <row r="40" spans="1:19" ht="12.75" outlineLevel="1" collapsed="1">
      <c r="A40" s="13"/>
      <c r="B40" s="37"/>
      <c r="C40" s="38" t="s">
        <v>20</v>
      </c>
      <c r="D40" s="39" t="s">
        <v>3</v>
      </c>
      <c r="E40" s="40"/>
      <c r="F40" s="40" t="s">
        <v>40</v>
      </c>
      <c r="G40" s="41" t="s">
        <v>162</v>
      </c>
      <c r="H40" s="40"/>
      <c r="I40" s="39"/>
      <c r="J40" s="40"/>
      <c r="K40" s="42">
        <f>SUBTOTAL(9,K41:K77)</f>
        <v>0</v>
      </c>
      <c r="L40" s="43">
        <f>SUBTOTAL(9,L41:L77)</f>
        <v>0</v>
      </c>
      <c r="M40" s="43">
        <f>SUBTOTAL(9,M41:M77)</f>
        <v>0</v>
      </c>
      <c r="N40" s="43">
        <f>SUBTOTAL(9,N41:N77)</f>
        <v>0</v>
      </c>
      <c r="O40" s="43">
        <f>SUBTOTAL(9,O41:O77)</f>
        <v>0</v>
      </c>
      <c r="P40" s="44">
        <f>SUMPRODUCT(P41:P77,H41:H77)</f>
        <v>445.60990200000003</v>
      </c>
      <c r="Q40" s="44">
        <f>SUMPRODUCT(Q41:Q77,H41:H77)</f>
        <v>0</v>
      </c>
      <c r="R40" s="45">
        <f>SUMPRODUCT(R41:R77,K41:K77)/100</f>
        <v>0</v>
      </c>
      <c r="S40" s="36"/>
    </row>
    <row r="41" spans="1:19" ht="12.75" outlineLevel="2">
      <c r="A41" s="13"/>
      <c r="B41" s="37"/>
      <c r="C41" s="53"/>
      <c r="D41" s="54"/>
      <c r="E41" s="55" t="s">
        <v>256</v>
      </c>
      <c r="F41" s="56"/>
      <c r="G41" s="57"/>
      <c r="H41" s="56"/>
      <c r="I41" s="54"/>
      <c r="J41" s="56"/>
      <c r="K41" s="58"/>
      <c r="L41" s="59"/>
      <c r="M41" s="59"/>
      <c r="N41" s="59"/>
      <c r="O41" s="59"/>
      <c r="P41" s="60"/>
      <c r="Q41" s="60"/>
      <c r="R41" s="61"/>
      <c r="S41" s="36"/>
    </row>
    <row r="42" spans="1:19" ht="12.75" outlineLevel="2">
      <c r="A42" s="13"/>
      <c r="B42" s="36"/>
      <c r="C42" s="36"/>
      <c r="D42" s="62" t="s">
        <v>4</v>
      </c>
      <c r="E42" s="63">
        <v>1</v>
      </c>
      <c r="F42" s="64" t="s">
        <v>141</v>
      </c>
      <c r="G42" s="65" t="s">
        <v>289</v>
      </c>
      <c r="H42" s="66">
        <v>116.4</v>
      </c>
      <c r="I42" s="67" t="s">
        <v>8</v>
      </c>
      <c r="J42" s="68"/>
      <c r="K42" s="69">
        <f>H42*J42</f>
        <v>0</v>
      </c>
      <c r="L42" s="70">
        <f>IF(D42="S",K42,"")</f>
      </c>
      <c r="M42" s="68">
        <f>IF(OR(D42="P",D42="U"),K42,"")</f>
        <v>0</v>
      </c>
      <c r="N42" s="68">
        <f>IF(D42="H",K42,"")</f>
      </c>
      <c r="O42" s="68">
        <f>IF(D42="V",K42,"")</f>
      </c>
      <c r="P42" s="66">
        <v>0.12962</v>
      </c>
      <c r="Q42" s="66"/>
      <c r="R42" s="71">
        <v>20</v>
      </c>
      <c r="S42" s="72"/>
    </row>
    <row r="43" spans="1:19" s="11" customFormat="1" ht="10.5" customHeight="1" hidden="1" outlineLevel="3">
      <c r="A43" s="18"/>
      <c r="B43" s="73"/>
      <c r="C43" s="73"/>
      <c r="D43" s="73"/>
      <c r="E43" s="73"/>
      <c r="F43" s="73"/>
      <c r="G43" s="73" t="s">
        <v>73</v>
      </c>
      <c r="H43" s="74">
        <v>36</v>
      </c>
      <c r="I43" s="75"/>
      <c r="J43" s="73"/>
      <c r="K43" s="73"/>
      <c r="L43" s="76"/>
      <c r="M43" s="76"/>
      <c r="N43" s="76"/>
      <c r="O43" s="76"/>
      <c r="P43" s="76"/>
      <c r="Q43" s="76"/>
      <c r="R43" s="77"/>
      <c r="S43" s="73"/>
    </row>
    <row r="44" spans="1:19" s="11" customFormat="1" ht="10.5" customHeight="1" hidden="1" outlineLevel="3">
      <c r="A44" s="18"/>
      <c r="B44" s="73"/>
      <c r="C44" s="73"/>
      <c r="D44" s="73"/>
      <c r="E44" s="73"/>
      <c r="F44" s="73"/>
      <c r="G44" s="73" t="s">
        <v>74</v>
      </c>
      <c r="H44" s="74">
        <v>37</v>
      </c>
      <c r="I44" s="75"/>
      <c r="J44" s="73"/>
      <c r="K44" s="73"/>
      <c r="L44" s="76"/>
      <c r="M44" s="76"/>
      <c r="N44" s="76"/>
      <c r="O44" s="76"/>
      <c r="P44" s="76"/>
      <c r="Q44" s="76"/>
      <c r="R44" s="77"/>
      <c r="S44" s="73"/>
    </row>
    <row r="45" spans="1:19" s="11" customFormat="1" ht="10.5" customHeight="1" hidden="1" outlineLevel="3">
      <c r="A45" s="18"/>
      <c r="B45" s="73"/>
      <c r="C45" s="73"/>
      <c r="D45" s="73"/>
      <c r="E45" s="73"/>
      <c r="F45" s="73"/>
      <c r="G45" s="73" t="s">
        <v>77</v>
      </c>
      <c r="H45" s="74">
        <v>31.4</v>
      </c>
      <c r="I45" s="75"/>
      <c r="J45" s="73"/>
      <c r="K45" s="73"/>
      <c r="L45" s="76"/>
      <c r="M45" s="76"/>
      <c r="N45" s="76"/>
      <c r="O45" s="76"/>
      <c r="P45" s="76"/>
      <c r="Q45" s="76"/>
      <c r="R45" s="77"/>
      <c r="S45" s="73"/>
    </row>
    <row r="46" spans="1:19" s="11" customFormat="1" ht="10.5" customHeight="1" hidden="1" outlineLevel="3">
      <c r="A46" s="18"/>
      <c r="B46" s="73"/>
      <c r="C46" s="73"/>
      <c r="D46" s="73"/>
      <c r="E46" s="73"/>
      <c r="F46" s="73"/>
      <c r="G46" s="73" t="s">
        <v>78</v>
      </c>
      <c r="H46" s="74">
        <v>12</v>
      </c>
      <c r="I46" s="75"/>
      <c r="J46" s="73"/>
      <c r="K46" s="73"/>
      <c r="L46" s="76"/>
      <c r="M46" s="76"/>
      <c r="N46" s="76"/>
      <c r="O46" s="76"/>
      <c r="P46" s="76"/>
      <c r="Q46" s="76"/>
      <c r="R46" s="77"/>
      <c r="S46" s="73"/>
    </row>
    <row r="47" spans="1:19" ht="12.75" outlineLevel="2" collapsed="1">
      <c r="A47" s="13"/>
      <c r="B47" s="36"/>
      <c r="C47" s="36"/>
      <c r="D47" s="62" t="s">
        <v>5</v>
      </c>
      <c r="E47" s="63">
        <v>2</v>
      </c>
      <c r="F47" s="64" t="s">
        <v>88</v>
      </c>
      <c r="G47" s="65" t="s">
        <v>229</v>
      </c>
      <c r="H47" s="66">
        <v>119.89200000000001</v>
      </c>
      <c r="I47" s="67" t="s">
        <v>50</v>
      </c>
      <c r="J47" s="68"/>
      <c r="K47" s="69">
        <f>H47*J47</f>
        <v>0</v>
      </c>
      <c r="L47" s="70">
        <f>IF(D47="S",K47,"")</f>
        <v>0</v>
      </c>
      <c r="M47" s="68">
        <f>IF(OR(D47="P",D47="U"),K47,"")</f>
      </c>
      <c r="N47" s="68">
        <f>IF(D47="H",K47,"")</f>
      </c>
      <c r="O47" s="68">
        <f>IF(D47="V",K47,"")</f>
      </c>
      <c r="P47" s="66">
        <v>0.097</v>
      </c>
      <c r="Q47" s="66"/>
      <c r="R47" s="71">
        <v>20</v>
      </c>
      <c r="S47" s="72"/>
    </row>
    <row r="48" spans="1:19" s="11" customFormat="1" ht="10.5" customHeight="1" hidden="1" outlineLevel="3">
      <c r="A48" s="18"/>
      <c r="B48" s="73"/>
      <c r="C48" s="73"/>
      <c r="D48" s="73"/>
      <c r="E48" s="73"/>
      <c r="F48" s="73"/>
      <c r="G48" s="73" t="s">
        <v>158</v>
      </c>
      <c r="H48" s="74">
        <v>119.892</v>
      </c>
      <c r="I48" s="75"/>
      <c r="J48" s="73"/>
      <c r="K48" s="73"/>
      <c r="L48" s="76"/>
      <c r="M48" s="76"/>
      <c r="N48" s="76"/>
      <c r="O48" s="76"/>
      <c r="P48" s="76"/>
      <c r="Q48" s="76"/>
      <c r="R48" s="77"/>
      <c r="S48" s="73"/>
    </row>
    <row r="49" spans="1:19" ht="12.75" outlineLevel="2" collapsed="1">
      <c r="A49" s="13"/>
      <c r="B49" s="36"/>
      <c r="C49" s="36"/>
      <c r="D49" s="62" t="s">
        <v>4</v>
      </c>
      <c r="E49" s="63">
        <v>3</v>
      </c>
      <c r="F49" s="64" t="s">
        <v>140</v>
      </c>
      <c r="G49" s="65" t="s">
        <v>275</v>
      </c>
      <c r="H49" s="66">
        <v>166</v>
      </c>
      <c r="I49" s="67" t="s">
        <v>8</v>
      </c>
      <c r="J49" s="68"/>
      <c r="K49" s="69">
        <f>H49*J49</f>
        <v>0</v>
      </c>
      <c r="L49" s="70">
        <f>IF(D49="S",K49,"")</f>
      </c>
      <c r="M49" s="68">
        <f>IF(OR(D49="P",D49="U"),K49,"")</f>
        <v>0</v>
      </c>
      <c r="N49" s="68">
        <f>IF(D49="H",K49,"")</f>
      </c>
      <c r="O49" s="68">
        <f>IF(D49="V",K49,"")</f>
      </c>
      <c r="P49" s="66">
        <v>0.16858</v>
      </c>
      <c r="Q49" s="66"/>
      <c r="R49" s="71">
        <v>20</v>
      </c>
      <c r="S49" s="72"/>
    </row>
    <row r="50" spans="1:19" s="52" customFormat="1" ht="11.25" outlineLevel="2">
      <c r="A50" s="46"/>
      <c r="B50" s="46"/>
      <c r="C50" s="46"/>
      <c r="D50" s="46"/>
      <c r="E50" s="46"/>
      <c r="F50" s="46"/>
      <c r="G50" s="47" t="s">
        <v>196</v>
      </c>
      <c r="H50" s="46"/>
      <c r="I50" s="48"/>
      <c r="J50" s="46"/>
      <c r="K50" s="46"/>
      <c r="L50" s="49"/>
      <c r="M50" s="49"/>
      <c r="N50" s="49"/>
      <c r="O50" s="49"/>
      <c r="P50" s="50"/>
      <c r="Q50" s="46"/>
      <c r="R50" s="51"/>
      <c r="S50" s="46"/>
    </row>
    <row r="51" spans="1:19" s="11" customFormat="1" ht="10.5" customHeight="1" hidden="1" outlineLevel="3">
      <c r="A51" s="18"/>
      <c r="B51" s="73"/>
      <c r="C51" s="73"/>
      <c r="D51" s="73"/>
      <c r="E51" s="73"/>
      <c r="F51" s="73"/>
      <c r="G51" s="73" t="s">
        <v>166</v>
      </c>
      <c r="H51" s="74">
        <v>166</v>
      </c>
      <c r="I51" s="75"/>
      <c r="J51" s="73"/>
      <c r="K51" s="73"/>
      <c r="L51" s="76"/>
      <c r="M51" s="76"/>
      <c r="N51" s="76"/>
      <c r="O51" s="76"/>
      <c r="P51" s="76"/>
      <c r="Q51" s="76"/>
      <c r="R51" s="77"/>
      <c r="S51" s="73"/>
    </row>
    <row r="52" spans="1:19" ht="12.75" outlineLevel="2" collapsed="1">
      <c r="A52" s="13"/>
      <c r="B52" s="36"/>
      <c r="C52" s="36"/>
      <c r="D52" s="62" t="s">
        <v>5</v>
      </c>
      <c r="E52" s="63">
        <v>4</v>
      </c>
      <c r="F52" s="64" t="s">
        <v>87</v>
      </c>
      <c r="G52" s="65" t="s">
        <v>234</v>
      </c>
      <c r="H52" s="66">
        <v>27.56</v>
      </c>
      <c r="I52" s="67" t="s">
        <v>8</v>
      </c>
      <c r="J52" s="68"/>
      <c r="K52" s="69">
        <f>H52*J52</f>
        <v>0</v>
      </c>
      <c r="L52" s="70">
        <f>IF(D52="S",K52,"")</f>
        <v>0</v>
      </c>
      <c r="M52" s="68">
        <f>IF(OR(D52="P",D52="U"),K52,"")</f>
      </c>
      <c r="N52" s="68">
        <f>IF(D52="H",K52,"")</f>
      </c>
      <c r="O52" s="68">
        <f>IF(D52="V",K52,"")</f>
      </c>
      <c r="P52" s="66">
        <v>0.125</v>
      </c>
      <c r="Q52" s="66"/>
      <c r="R52" s="71">
        <v>20</v>
      </c>
      <c r="S52" s="72"/>
    </row>
    <row r="53" spans="1:19" s="11" customFormat="1" ht="10.5" customHeight="1" hidden="1" outlineLevel="3">
      <c r="A53" s="18"/>
      <c r="B53" s="73"/>
      <c r="C53" s="73"/>
      <c r="D53" s="73"/>
      <c r="E53" s="73"/>
      <c r="F53" s="73"/>
      <c r="G53" s="73" t="s">
        <v>192</v>
      </c>
      <c r="H53" s="74">
        <v>10.56</v>
      </c>
      <c r="I53" s="75"/>
      <c r="J53" s="73"/>
      <c r="K53" s="73"/>
      <c r="L53" s="76"/>
      <c r="M53" s="76"/>
      <c r="N53" s="76"/>
      <c r="O53" s="76"/>
      <c r="P53" s="76"/>
      <c r="Q53" s="76"/>
      <c r="R53" s="77"/>
      <c r="S53" s="73"/>
    </row>
    <row r="54" spans="1:19" s="11" customFormat="1" ht="10.5" customHeight="1" hidden="1" outlineLevel="3">
      <c r="A54" s="18"/>
      <c r="B54" s="73"/>
      <c r="C54" s="73"/>
      <c r="D54" s="73"/>
      <c r="E54" s="73"/>
      <c r="F54" s="73"/>
      <c r="G54" s="73" t="s">
        <v>11</v>
      </c>
      <c r="H54" s="74">
        <v>17</v>
      </c>
      <c r="I54" s="75"/>
      <c r="J54" s="73"/>
      <c r="K54" s="73"/>
      <c r="L54" s="76"/>
      <c r="M54" s="76"/>
      <c r="N54" s="76"/>
      <c r="O54" s="76"/>
      <c r="P54" s="76"/>
      <c r="Q54" s="76"/>
      <c r="R54" s="77"/>
      <c r="S54" s="73"/>
    </row>
    <row r="55" spans="1:19" ht="12.75" outlineLevel="2" collapsed="1">
      <c r="A55" s="13"/>
      <c r="B55" s="36"/>
      <c r="C55" s="36"/>
      <c r="D55" s="62" t="s">
        <v>4</v>
      </c>
      <c r="E55" s="63">
        <v>5</v>
      </c>
      <c r="F55" s="64" t="s">
        <v>127</v>
      </c>
      <c r="G55" s="65" t="s">
        <v>259</v>
      </c>
      <c r="H55" s="66">
        <v>56.48</v>
      </c>
      <c r="I55" s="67" t="s">
        <v>17</v>
      </c>
      <c r="J55" s="68"/>
      <c r="K55" s="69">
        <f>H55*J55</f>
        <v>0</v>
      </c>
      <c r="L55" s="70">
        <f>IF(D55="S",K55,"")</f>
      </c>
      <c r="M55" s="68">
        <f>IF(OR(D55="P",D55="U"),K55,"")</f>
        <v>0</v>
      </c>
      <c r="N55" s="68">
        <f>IF(D55="H",K55,"")</f>
      </c>
      <c r="O55" s="68">
        <f>IF(D55="V",K55,"")</f>
      </c>
      <c r="P55" s="66">
        <v>0.2</v>
      </c>
      <c r="Q55" s="66"/>
      <c r="R55" s="71">
        <v>20</v>
      </c>
      <c r="S55" s="72"/>
    </row>
    <row r="56" spans="1:19" s="11" customFormat="1" ht="10.5" customHeight="1" hidden="1" outlineLevel="3">
      <c r="A56" s="18"/>
      <c r="B56" s="73"/>
      <c r="C56" s="73"/>
      <c r="D56" s="73"/>
      <c r="E56" s="73"/>
      <c r="F56" s="73"/>
      <c r="G56" s="73" t="s">
        <v>185</v>
      </c>
      <c r="H56" s="74">
        <v>56.48</v>
      </c>
      <c r="I56" s="75"/>
      <c r="J56" s="73"/>
      <c r="K56" s="73"/>
      <c r="L56" s="76"/>
      <c r="M56" s="76"/>
      <c r="N56" s="76"/>
      <c r="O56" s="76"/>
      <c r="P56" s="76"/>
      <c r="Q56" s="76"/>
      <c r="R56" s="77"/>
      <c r="S56" s="73"/>
    </row>
    <row r="57" spans="1:19" ht="12.75" outlineLevel="2" collapsed="1">
      <c r="A57" s="13"/>
      <c r="B57" s="36"/>
      <c r="C57" s="36"/>
      <c r="D57" s="62" t="s">
        <v>5</v>
      </c>
      <c r="E57" s="63">
        <v>6</v>
      </c>
      <c r="F57" s="64" t="s">
        <v>86</v>
      </c>
      <c r="G57" s="65" t="s">
        <v>236</v>
      </c>
      <c r="H57" s="66">
        <v>13.5552</v>
      </c>
      <c r="I57" s="67" t="s">
        <v>9</v>
      </c>
      <c r="J57" s="68"/>
      <c r="K57" s="69">
        <f>H57*J57</f>
        <v>0</v>
      </c>
      <c r="L57" s="70">
        <f>IF(D57="S",K57,"")</f>
        <v>0</v>
      </c>
      <c r="M57" s="68">
        <f>IF(OR(D57="P",D57="U"),K57,"")</f>
      </c>
      <c r="N57" s="68">
        <f>IF(D57="H",K57,"")</f>
      </c>
      <c r="O57" s="68">
        <f>IF(D57="V",K57,"")</f>
      </c>
      <c r="P57" s="66">
        <v>1</v>
      </c>
      <c r="Q57" s="66"/>
      <c r="R57" s="71">
        <v>20</v>
      </c>
      <c r="S57" s="72"/>
    </row>
    <row r="58" spans="1:19" s="11" customFormat="1" ht="10.5" customHeight="1" hidden="1" outlineLevel="3">
      <c r="A58" s="18"/>
      <c r="B58" s="73"/>
      <c r="C58" s="73"/>
      <c r="D58" s="73"/>
      <c r="E58" s="73"/>
      <c r="F58" s="73"/>
      <c r="G58" s="73" t="s">
        <v>178</v>
      </c>
      <c r="H58" s="74">
        <v>13.5552</v>
      </c>
      <c r="I58" s="75"/>
      <c r="J58" s="73"/>
      <c r="K58" s="73"/>
      <c r="L58" s="76"/>
      <c r="M58" s="76"/>
      <c r="N58" s="76"/>
      <c r="O58" s="76"/>
      <c r="P58" s="76"/>
      <c r="Q58" s="76"/>
      <c r="R58" s="77"/>
      <c r="S58" s="73"/>
    </row>
    <row r="59" spans="1:19" ht="12.75" outlineLevel="2" collapsed="1">
      <c r="A59" s="13"/>
      <c r="B59" s="36"/>
      <c r="C59" s="36"/>
      <c r="D59" s="62" t="s">
        <v>4</v>
      </c>
      <c r="E59" s="63">
        <v>7</v>
      </c>
      <c r="F59" s="64" t="s">
        <v>122</v>
      </c>
      <c r="G59" s="65" t="s">
        <v>285</v>
      </c>
      <c r="H59" s="66">
        <v>1042.125</v>
      </c>
      <c r="I59" s="67" t="s">
        <v>17</v>
      </c>
      <c r="J59" s="68"/>
      <c r="K59" s="69">
        <f>H59*J59</f>
        <v>0</v>
      </c>
      <c r="L59" s="70">
        <f>IF(D59="S",K59,"")</f>
      </c>
      <c r="M59" s="68">
        <f>IF(OR(D59="P",D59="U"),K59,"")</f>
        <v>0</v>
      </c>
      <c r="N59" s="68">
        <f>IF(D59="H",K59,"")</f>
      </c>
      <c r="O59" s="68">
        <f>IF(D59="V",K59,"")</f>
      </c>
      <c r="P59" s="66">
        <v>0.33</v>
      </c>
      <c r="Q59" s="66"/>
      <c r="R59" s="71">
        <v>20</v>
      </c>
      <c r="S59" s="72"/>
    </row>
    <row r="60" spans="1:19" s="11" customFormat="1" ht="10.5" customHeight="1" hidden="1" outlineLevel="3">
      <c r="A60" s="18"/>
      <c r="B60" s="73"/>
      <c r="C60" s="73"/>
      <c r="D60" s="73"/>
      <c r="E60" s="73"/>
      <c r="F60" s="73"/>
      <c r="G60" s="73" t="s">
        <v>83</v>
      </c>
      <c r="H60" s="74">
        <v>1042.125</v>
      </c>
      <c r="I60" s="75"/>
      <c r="J60" s="73"/>
      <c r="K60" s="73"/>
      <c r="L60" s="76"/>
      <c r="M60" s="76"/>
      <c r="N60" s="76"/>
      <c r="O60" s="76"/>
      <c r="P60" s="76"/>
      <c r="Q60" s="76"/>
      <c r="R60" s="77"/>
      <c r="S60" s="73"/>
    </row>
    <row r="61" spans="1:19" ht="12.75" outlineLevel="2" collapsed="1">
      <c r="A61" s="13"/>
      <c r="B61" s="36"/>
      <c r="C61" s="36"/>
      <c r="D61" s="62" t="s">
        <v>4</v>
      </c>
      <c r="E61" s="63">
        <v>8</v>
      </c>
      <c r="F61" s="64" t="s">
        <v>125</v>
      </c>
      <c r="G61" s="65" t="s">
        <v>245</v>
      </c>
      <c r="H61" s="66">
        <v>1042.125</v>
      </c>
      <c r="I61" s="67" t="s">
        <v>17</v>
      </c>
      <c r="J61" s="68"/>
      <c r="K61" s="69">
        <f>H61*J61</f>
        <v>0</v>
      </c>
      <c r="L61" s="70">
        <f>IF(D61="S",K61,"")</f>
      </c>
      <c r="M61" s="68">
        <f>IF(OR(D61="P",D61="U"),K61,"")</f>
        <v>0</v>
      </c>
      <c r="N61" s="68">
        <f>IF(D61="H",K61,"")</f>
      </c>
      <c r="O61" s="68">
        <f>IF(D61="V",K61,"")</f>
      </c>
      <c r="P61" s="66"/>
      <c r="Q61" s="66"/>
      <c r="R61" s="71">
        <v>20</v>
      </c>
      <c r="S61" s="72"/>
    </row>
    <row r="62" spans="1:19" s="11" customFormat="1" ht="10.5" customHeight="1" hidden="1" outlineLevel="3">
      <c r="A62" s="18"/>
      <c r="B62" s="73"/>
      <c r="C62" s="73"/>
      <c r="D62" s="73"/>
      <c r="E62" s="73"/>
      <c r="F62" s="73"/>
      <c r="G62" s="73" t="s">
        <v>83</v>
      </c>
      <c r="H62" s="74">
        <v>1042.125</v>
      </c>
      <c r="I62" s="75"/>
      <c r="J62" s="73"/>
      <c r="K62" s="73"/>
      <c r="L62" s="76"/>
      <c r="M62" s="76"/>
      <c r="N62" s="76"/>
      <c r="O62" s="76"/>
      <c r="P62" s="76"/>
      <c r="Q62" s="76"/>
      <c r="R62" s="77"/>
      <c r="S62" s="73"/>
    </row>
    <row r="63" spans="1:19" ht="12.75" outlineLevel="2" collapsed="1">
      <c r="A63" s="13"/>
      <c r="B63" s="36"/>
      <c r="C63" s="36"/>
      <c r="D63" s="62" t="s">
        <v>4</v>
      </c>
      <c r="E63" s="63">
        <v>9</v>
      </c>
      <c r="F63" s="64" t="s">
        <v>126</v>
      </c>
      <c r="G63" s="65" t="s">
        <v>267</v>
      </c>
      <c r="H63" s="66">
        <v>1042.125</v>
      </c>
      <c r="I63" s="67" t="s">
        <v>17</v>
      </c>
      <c r="J63" s="68"/>
      <c r="K63" s="69">
        <f>H63*J63</f>
        <v>0</v>
      </c>
      <c r="L63" s="70">
        <f>IF(D63="S",K63,"")</f>
      </c>
      <c r="M63" s="68">
        <f>IF(OR(D63="P",D63="U"),K63,"")</f>
        <v>0</v>
      </c>
      <c r="N63" s="68">
        <f>IF(D63="H",K63,"")</f>
      </c>
      <c r="O63" s="68">
        <f>IF(D63="V",K63,"")</f>
      </c>
      <c r="P63" s="66"/>
      <c r="Q63" s="66"/>
      <c r="R63" s="71">
        <v>20</v>
      </c>
      <c r="S63" s="72"/>
    </row>
    <row r="64" spans="1:19" ht="12.75" outlineLevel="2">
      <c r="A64" s="13"/>
      <c r="B64" s="36"/>
      <c r="C64" s="36"/>
      <c r="D64" s="62" t="s">
        <v>4</v>
      </c>
      <c r="E64" s="63">
        <v>10</v>
      </c>
      <c r="F64" s="64" t="s">
        <v>123</v>
      </c>
      <c r="G64" s="65" t="s">
        <v>233</v>
      </c>
      <c r="H64" s="66">
        <v>1042.125</v>
      </c>
      <c r="I64" s="67" t="s">
        <v>17</v>
      </c>
      <c r="J64" s="68"/>
      <c r="K64" s="69">
        <f>H64*J64</f>
        <v>0</v>
      </c>
      <c r="L64" s="70">
        <f>IF(D64="S",K64,"")</f>
      </c>
      <c r="M64" s="68">
        <f>IF(OR(D64="P",D64="U"),K64,"")</f>
        <v>0</v>
      </c>
      <c r="N64" s="68">
        <f>IF(D64="H",K64,"")</f>
      </c>
      <c r="O64" s="68">
        <f>IF(D64="V",K64,"")</f>
      </c>
      <c r="P64" s="66"/>
      <c r="Q64" s="66"/>
      <c r="R64" s="71">
        <v>20</v>
      </c>
      <c r="S64" s="72"/>
    </row>
    <row r="65" spans="1:19" ht="12.75" outlineLevel="2">
      <c r="A65" s="13"/>
      <c r="B65" s="36"/>
      <c r="C65" s="36"/>
      <c r="D65" s="62" t="s">
        <v>4</v>
      </c>
      <c r="E65" s="63">
        <v>11</v>
      </c>
      <c r="F65" s="64" t="s">
        <v>124</v>
      </c>
      <c r="G65" s="65" t="s">
        <v>286</v>
      </c>
      <c r="H65" s="66">
        <v>2084.25</v>
      </c>
      <c r="I65" s="67" t="s">
        <v>17</v>
      </c>
      <c r="J65" s="68"/>
      <c r="K65" s="69">
        <f>H65*J65</f>
        <v>0</v>
      </c>
      <c r="L65" s="70">
        <f>IF(D65="S",K65,"")</f>
      </c>
      <c r="M65" s="68">
        <f>IF(OR(D65="P",D65="U"),K65,"")</f>
        <v>0</v>
      </c>
      <c r="N65" s="68">
        <f>IF(D65="H",K65,"")</f>
      </c>
      <c r="O65" s="68">
        <f>IF(D65="V",K65,"")</f>
      </c>
      <c r="P65" s="66">
        <v>0.00061</v>
      </c>
      <c r="Q65" s="66"/>
      <c r="R65" s="71">
        <v>20</v>
      </c>
      <c r="S65" s="72"/>
    </row>
    <row r="66" spans="1:19" s="11" customFormat="1" ht="10.5" customHeight="1" hidden="1" outlineLevel="3">
      <c r="A66" s="18"/>
      <c r="B66" s="73"/>
      <c r="C66" s="73"/>
      <c r="D66" s="73"/>
      <c r="E66" s="73"/>
      <c r="F66" s="73"/>
      <c r="G66" s="73" t="s">
        <v>157</v>
      </c>
      <c r="H66" s="74">
        <v>2084.25</v>
      </c>
      <c r="I66" s="75"/>
      <c r="J66" s="73"/>
      <c r="K66" s="73"/>
      <c r="L66" s="76"/>
      <c r="M66" s="76"/>
      <c r="N66" s="76"/>
      <c r="O66" s="76"/>
      <c r="P66" s="76"/>
      <c r="Q66" s="76"/>
      <c r="R66" s="77"/>
      <c r="S66" s="73"/>
    </row>
    <row r="67" spans="1:19" ht="12.75" outlineLevel="2" collapsed="1">
      <c r="A67" s="13"/>
      <c r="B67" s="36"/>
      <c r="C67" s="36"/>
      <c r="D67" s="62" t="s">
        <v>4</v>
      </c>
      <c r="E67" s="63">
        <v>12</v>
      </c>
      <c r="F67" s="64" t="s">
        <v>120</v>
      </c>
      <c r="G67" s="65" t="s">
        <v>243</v>
      </c>
      <c r="H67" s="66">
        <v>1042.125</v>
      </c>
      <c r="I67" s="67" t="s">
        <v>17</v>
      </c>
      <c r="J67" s="68"/>
      <c r="K67" s="69">
        <f>H67*J67</f>
        <v>0</v>
      </c>
      <c r="L67" s="70">
        <f>IF(D67="S",K67,"")</f>
      </c>
      <c r="M67" s="68">
        <f>IF(OR(D67="P",D67="U"),K67,"")</f>
        <v>0</v>
      </c>
      <c r="N67" s="68">
        <f>IF(D67="H",K67,"")</f>
      </c>
      <c r="O67" s="68">
        <f>IF(D67="V",K67,"")</f>
      </c>
      <c r="P67" s="66">
        <v>0.0047</v>
      </c>
      <c r="Q67" s="66"/>
      <c r="R67" s="71">
        <v>20</v>
      </c>
      <c r="S67" s="72"/>
    </row>
    <row r="68" spans="1:19" s="11" customFormat="1" ht="10.5" customHeight="1" hidden="1" outlineLevel="3">
      <c r="A68" s="18"/>
      <c r="B68" s="73"/>
      <c r="C68" s="73"/>
      <c r="D68" s="73"/>
      <c r="E68" s="73"/>
      <c r="F68" s="73"/>
      <c r="G68" s="73" t="s">
        <v>83</v>
      </c>
      <c r="H68" s="74">
        <v>1042.125</v>
      </c>
      <c r="I68" s="75"/>
      <c r="J68" s="73"/>
      <c r="K68" s="73"/>
      <c r="L68" s="76"/>
      <c r="M68" s="76"/>
      <c r="N68" s="76"/>
      <c r="O68" s="76"/>
      <c r="P68" s="76"/>
      <c r="Q68" s="76"/>
      <c r="R68" s="77"/>
      <c r="S68" s="73"/>
    </row>
    <row r="69" spans="1:19" ht="12.75" outlineLevel="2" collapsed="1">
      <c r="A69" s="13"/>
      <c r="B69" s="36"/>
      <c r="C69" s="36"/>
      <c r="D69" s="62" t="s">
        <v>4</v>
      </c>
      <c r="E69" s="63">
        <v>13</v>
      </c>
      <c r="F69" s="64" t="s">
        <v>121</v>
      </c>
      <c r="G69" s="65" t="s">
        <v>284</v>
      </c>
      <c r="H69" s="66">
        <v>18</v>
      </c>
      <c r="I69" s="67" t="s">
        <v>17</v>
      </c>
      <c r="J69" s="68"/>
      <c r="K69" s="69">
        <f>H69*J69</f>
        <v>0</v>
      </c>
      <c r="L69" s="70">
        <f>IF(D69="S",K69,"")</f>
      </c>
      <c r="M69" s="68">
        <f>IF(OR(D69="P",D69="U"),K69,"")</f>
        <v>0</v>
      </c>
      <c r="N69" s="68">
        <f>IF(D69="H",K69,"")</f>
      </c>
      <c r="O69" s="68">
        <f>IF(D69="V",K69,"")</f>
      </c>
      <c r="P69" s="66">
        <v>0.27994</v>
      </c>
      <c r="Q69" s="66"/>
      <c r="R69" s="71">
        <v>20</v>
      </c>
      <c r="S69" s="72"/>
    </row>
    <row r="70" spans="1:19" s="11" customFormat="1" ht="10.5" customHeight="1" hidden="1" outlineLevel="3">
      <c r="A70" s="18"/>
      <c r="B70" s="73"/>
      <c r="C70" s="73"/>
      <c r="D70" s="73"/>
      <c r="E70" s="73"/>
      <c r="F70" s="73"/>
      <c r="G70" s="73" t="s">
        <v>76</v>
      </c>
      <c r="H70" s="74">
        <v>18</v>
      </c>
      <c r="I70" s="75"/>
      <c r="J70" s="73"/>
      <c r="K70" s="73"/>
      <c r="L70" s="76"/>
      <c r="M70" s="76"/>
      <c r="N70" s="76"/>
      <c r="O70" s="76"/>
      <c r="P70" s="76"/>
      <c r="Q70" s="76"/>
      <c r="R70" s="77"/>
      <c r="S70" s="73"/>
    </row>
    <row r="71" spans="1:19" ht="12.75" outlineLevel="2" collapsed="1">
      <c r="A71" s="13"/>
      <c r="B71" s="36"/>
      <c r="C71" s="36"/>
      <c r="D71" s="62" t="s">
        <v>4</v>
      </c>
      <c r="E71" s="63">
        <v>14</v>
      </c>
      <c r="F71" s="64" t="s">
        <v>119</v>
      </c>
      <c r="G71" s="65" t="s">
        <v>265</v>
      </c>
      <c r="H71" s="66">
        <v>18</v>
      </c>
      <c r="I71" s="67" t="s">
        <v>17</v>
      </c>
      <c r="J71" s="68"/>
      <c r="K71" s="69">
        <f>H71*J71</f>
        <v>0</v>
      </c>
      <c r="L71" s="70">
        <f>IF(D71="S",K71,"")</f>
      </c>
      <c r="M71" s="68">
        <f>IF(OR(D71="P",D71="U"),K71,"")</f>
        <v>0</v>
      </c>
      <c r="N71" s="68">
        <f>IF(D71="H",K71,"")</f>
      </c>
      <c r="O71" s="68">
        <f>IF(D71="V",K71,"")</f>
      </c>
      <c r="P71" s="66">
        <v>0.20266</v>
      </c>
      <c r="Q71" s="66"/>
      <c r="R71" s="71">
        <v>20</v>
      </c>
      <c r="S71" s="72"/>
    </row>
    <row r="72" spans="1:19" ht="12.75" outlineLevel="2">
      <c r="A72" s="13"/>
      <c r="B72" s="36"/>
      <c r="C72" s="36"/>
      <c r="D72" s="62" t="s">
        <v>4</v>
      </c>
      <c r="E72" s="63">
        <v>15</v>
      </c>
      <c r="F72" s="64" t="s">
        <v>128</v>
      </c>
      <c r="G72" s="65" t="s">
        <v>237</v>
      </c>
      <c r="H72" s="66">
        <v>18</v>
      </c>
      <c r="I72" s="67" t="s">
        <v>17</v>
      </c>
      <c r="J72" s="68"/>
      <c r="K72" s="69">
        <f>H72*J72</f>
        <v>0</v>
      </c>
      <c r="L72" s="70">
        <f>IF(D72="S",K72,"")</f>
      </c>
      <c r="M72" s="68">
        <f>IF(OR(D72="P",D72="U"),K72,"")</f>
        <v>0</v>
      </c>
      <c r="N72" s="68">
        <f>IF(D72="H",K72,"")</f>
      </c>
      <c r="O72" s="68">
        <f>IF(D72="V",K72,"")</f>
      </c>
      <c r="P72" s="66">
        <v>0.08425</v>
      </c>
      <c r="Q72" s="66"/>
      <c r="R72" s="71">
        <v>20</v>
      </c>
      <c r="S72" s="72"/>
    </row>
    <row r="73" spans="1:19" s="11" customFormat="1" ht="10.5" customHeight="1" hidden="1" outlineLevel="3">
      <c r="A73" s="18"/>
      <c r="B73" s="73"/>
      <c r="C73" s="73"/>
      <c r="D73" s="73"/>
      <c r="E73" s="73"/>
      <c r="F73" s="73"/>
      <c r="G73" s="73" t="s">
        <v>12</v>
      </c>
      <c r="H73" s="74">
        <v>18</v>
      </c>
      <c r="I73" s="75"/>
      <c r="J73" s="73"/>
      <c r="K73" s="73"/>
      <c r="L73" s="76"/>
      <c r="M73" s="76"/>
      <c r="N73" s="76"/>
      <c r="O73" s="76"/>
      <c r="P73" s="76"/>
      <c r="Q73" s="76"/>
      <c r="R73" s="77"/>
      <c r="S73" s="73"/>
    </row>
    <row r="74" spans="1:19" ht="12.75" outlineLevel="2" collapsed="1">
      <c r="A74" s="13"/>
      <c r="B74" s="36"/>
      <c r="C74" s="36"/>
      <c r="D74" s="62" t="s">
        <v>5</v>
      </c>
      <c r="E74" s="63">
        <v>16</v>
      </c>
      <c r="F74" s="64" t="s">
        <v>91</v>
      </c>
      <c r="G74" s="65" t="s">
        <v>209</v>
      </c>
      <c r="H74" s="66">
        <v>12.6</v>
      </c>
      <c r="I74" s="67" t="s">
        <v>17</v>
      </c>
      <c r="J74" s="68"/>
      <c r="K74" s="69">
        <f>H74*J74</f>
        <v>0</v>
      </c>
      <c r="L74" s="70">
        <f>IF(D74="S",K74,"")</f>
        <v>0</v>
      </c>
      <c r="M74" s="68">
        <f>IF(OR(D74="P",D74="U"),K74,"")</f>
      </c>
      <c r="N74" s="68">
        <f>IF(D74="H",K74,"")</f>
      </c>
      <c r="O74" s="68">
        <f>IF(D74="V",K74,"")</f>
      </c>
      <c r="P74" s="66">
        <v>0.123</v>
      </c>
      <c r="Q74" s="66"/>
      <c r="R74" s="71">
        <v>20</v>
      </c>
      <c r="S74" s="72"/>
    </row>
    <row r="75" spans="1:19" s="11" customFormat="1" ht="10.5" customHeight="1" hidden="1" outlineLevel="3">
      <c r="A75" s="18"/>
      <c r="B75" s="73"/>
      <c r="C75" s="73"/>
      <c r="D75" s="73"/>
      <c r="E75" s="73"/>
      <c r="F75" s="73"/>
      <c r="G75" s="73" t="s">
        <v>75</v>
      </c>
      <c r="H75" s="74">
        <v>12.6</v>
      </c>
      <c r="I75" s="75"/>
      <c r="J75" s="73"/>
      <c r="K75" s="73"/>
      <c r="L75" s="76"/>
      <c r="M75" s="76"/>
      <c r="N75" s="76"/>
      <c r="O75" s="76"/>
      <c r="P75" s="76"/>
      <c r="Q75" s="76"/>
      <c r="R75" s="77"/>
      <c r="S75" s="73"/>
    </row>
    <row r="76" spans="1:19" ht="12.75" outlineLevel="2" collapsed="1">
      <c r="A76" s="13"/>
      <c r="B76" s="36"/>
      <c r="C76" s="36"/>
      <c r="D76" s="62" t="s">
        <v>5</v>
      </c>
      <c r="E76" s="63">
        <v>17</v>
      </c>
      <c r="F76" s="64" t="s">
        <v>90</v>
      </c>
      <c r="G76" s="65" t="s">
        <v>179</v>
      </c>
      <c r="H76" s="66">
        <v>5.4</v>
      </c>
      <c r="I76" s="67" t="s">
        <v>17</v>
      </c>
      <c r="J76" s="68"/>
      <c r="K76" s="69">
        <f>H76*J76</f>
        <v>0</v>
      </c>
      <c r="L76" s="70">
        <f>IF(D76="S",K76,"")</f>
        <v>0</v>
      </c>
      <c r="M76" s="68">
        <f>IF(OR(D76="P",D76="U"),K76,"")</f>
      </c>
      <c r="N76" s="68">
        <f>IF(D76="H",K76,"")</f>
      </c>
      <c r="O76" s="68">
        <f>IF(D76="V",K76,"")</f>
      </c>
      <c r="P76" s="66">
        <v>0.146</v>
      </c>
      <c r="Q76" s="66"/>
      <c r="R76" s="71">
        <v>20</v>
      </c>
      <c r="S76" s="72"/>
    </row>
    <row r="77" spans="1:19" s="11" customFormat="1" ht="10.5" customHeight="1" hidden="1" outlineLevel="3">
      <c r="A77" s="18"/>
      <c r="B77" s="73"/>
      <c r="C77" s="73"/>
      <c r="D77" s="73"/>
      <c r="E77" s="73"/>
      <c r="F77" s="73"/>
      <c r="G77" s="73" t="s">
        <v>61</v>
      </c>
      <c r="H77" s="74">
        <v>5.4</v>
      </c>
      <c r="I77" s="75"/>
      <c r="J77" s="73"/>
      <c r="K77" s="73"/>
      <c r="L77" s="76"/>
      <c r="M77" s="76"/>
      <c r="N77" s="76"/>
      <c r="O77" s="76"/>
      <c r="P77" s="76"/>
      <c r="Q77" s="76"/>
      <c r="R77" s="77"/>
      <c r="S77" s="73"/>
    </row>
    <row r="78" spans="1:19" ht="12.75" outlineLevel="1" collapsed="1">
      <c r="A78" s="13"/>
      <c r="B78" s="37"/>
      <c r="C78" s="38" t="s">
        <v>22</v>
      </c>
      <c r="D78" s="39" t="s">
        <v>3</v>
      </c>
      <c r="E78" s="40"/>
      <c r="F78" s="40" t="s">
        <v>40</v>
      </c>
      <c r="G78" s="41" t="s">
        <v>217</v>
      </c>
      <c r="H78" s="40"/>
      <c r="I78" s="39"/>
      <c r="J78" s="40"/>
      <c r="K78" s="42">
        <f>SUBTOTAL(9,K79:K86)</f>
        <v>0</v>
      </c>
      <c r="L78" s="43">
        <f>SUBTOTAL(9,L79:L86)</f>
        <v>0</v>
      </c>
      <c r="M78" s="43">
        <f>SUBTOTAL(9,M79:M86)</f>
        <v>0</v>
      </c>
      <c r="N78" s="43">
        <f>SUBTOTAL(9,N79:N86)</f>
        <v>0</v>
      </c>
      <c r="O78" s="43">
        <f>SUBTOTAL(9,O79:O86)</f>
        <v>0</v>
      </c>
      <c r="P78" s="44">
        <f>SUMPRODUCT(P79:P86,H79:H86)</f>
        <v>4.4576</v>
      </c>
      <c r="Q78" s="44">
        <f>SUMPRODUCT(Q79:Q86,H79:H86)</f>
        <v>0</v>
      </c>
      <c r="R78" s="45">
        <f>SUMPRODUCT(R79:R86,K79:K86)/100</f>
        <v>0</v>
      </c>
      <c r="S78" s="36"/>
    </row>
    <row r="79" spans="1:19" ht="12.75" outlineLevel="2">
      <c r="A79" s="13"/>
      <c r="B79" s="37"/>
      <c r="C79" s="53"/>
      <c r="D79" s="54"/>
      <c r="E79" s="55" t="s">
        <v>256</v>
      </c>
      <c r="F79" s="56"/>
      <c r="G79" s="57"/>
      <c r="H79" s="56"/>
      <c r="I79" s="54"/>
      <c r="J79" s="56"/>
      <c r="K79" s="58"/>
      <c r="L79" s="59"/>
      <c r="M79" s="59"/>
      <c r="N79" s="59"/>
      <c r="O79" s="59"/>
      <c r="P79" s="60"/>
      <c r="Q79" s="60"/>
      <c r="R79" s="61"/>
      <c r="S79" s="36"/>
    </row>
    <row r="80" spans="1:19" ht="12.75" outlineLevel="2">
      <c r="A80" s="13"/>
      <c r="B80" s="36"/>
      <c r="C80" s="36"/>
      <c r="D80" s="62" t="s">
        <v>4</v>
      </c>
      <c r="E80" s="63">
        <v>1</v>
      </c>
      <c r="F80" s="64" t="s">
        <v>134</v>
      </c>
      <c r="G80" s="65" t="s">
        <v>261</v>
      </c>
      <c r="H80" s="66">
        <v>8</v>
      </c>
      <c r="I80" s="67" t="s">
        <v>50</v>
      </c>
      <c r="J80" s="68"/>
      <c r="K80" s="69">
        <f>H80*J80</f>
        <v>0</v>
      </c>
      <c r="L80" s="70">
        <f>IF(D80="S",K80,"")</f>
      </c>
      <c r="M80" s="68">
        <f>IF(OR(D80="P",D80="U"),K80,"")</f>
        <v>0</v>
      </c>
      <c r="N80" s="68">
        <f>IF(D80="H",K80,"")</f>
      </c>
      <c r="O80" s="68">
        <f>IF(D80="V",K80,"")</f>
      </c>
      <c r="P80" s="66"/>
      <c r="Q80" s="66"/>
      <c r="R80" s="71">
        <v>20</v>
      </c>
      <c r="S80" s="72"/>
    </row>
    <row r="81" spans="1:19" ht="12.75" outlineLevel="2">
      <c r="A81" s="13"/>
      <c r="B81" s="36"/>
      <c r="C81" s="36"/>
      <c r="D81" s="62" t="s">
        <v>4</v>
      </c>
      <c r="E81" s="63">
        <v>2</v>
      </c>
      <c r="F81" s="64" t="s">
        <v>136</v>
      </c>
      <c r="G81" s="65" t="s">
        <v>300</v>
      </c>
      <c r="H81" s="66">
        <v>18</v>
      </c>
      <c r="I81" s="67" t="s">
        <v>50</v>
      </c>
      <c r="J81" s="68"/>
      <c r="K81" s="69">
        <f>H81*J81</f>
        <v>0</v>
      </c>
      <c r="L81" s="70">
        <f>IF(D81="S",K81,"")</f>
      </c>
      <c r="M81" s="68">
        <f>IF(OR(D81="P",D81="U"),K81,"")</f>
        <v>0</v>
      </c>
      <c r="N81" s="68">
        <f>IF(D81="H",K81,"")</f>
      </c>
      <c r="O81" s="68">
        <f>IF(D81="V",K81,"")</f>
      </c>
      <c r="P81" s="66">
        <v>0.2457</v>
      </c>
      <c r="Q81" s="66"/>
      <c r="R81" s="71">
        <v>20</v>
      </c>
      <c r="S81" s="72"/>
    </row>
    <row r="82" spans="1:19" ht="12.75" outlineLevel="2">
      <c r="A82" s="13"/>
      <c r="B82" s="36"/>
      <c r="C82" s="36"/>
      <c r="D82" s="62" t="s">
        <v>4</v>
      </c>
      <c r="E82" s="63">
        <v>3</v>
      </c>
      <c r="F82" s="64" t="s">
        <v>135</v>
      </c>
      <c r="G82" s="65" t="s">
        <v>296</v>
      </c>
      <c r="H82" s="66">
        <v>1</v>
      </c>
      <c r="I82" s="67" t="s">
        <v>72</v>
      </c>
      <c r="J82" s="68"/>
      <c r="K82" s="69">
        <f>H82*J82</f>
        <v>0</v>
      </c>
      <c r="L82" s="70">
        <f>IF(D82="S",K82,"")</f>
      </c>
      <c r="M82" s="68">
        <f>IF(OR(D82="P",D82="U"),K82,"")</f>
        <v>0</v>
      </c>
      <c r="N82" s="68">
        <f>IF(D82="H",K82,"")</f>
      </c>
      <c r="O82" s="68">
        <f>IF(D82="V",K82,"")</f>
      </c>
      <c r="P82" s="66"/>
      <c r="Q82" s="66"/>
      <c r="R82" s="71">
        <v>20</v>
      </c>
      <c r="S82" s="72"/>
    </row>
    <row r="83" spans="1:19" s="52" customFormat="1" ht="11.25" outlineLevel="2">
      <c r="A83" s="46"/>
      <c r="B83" s="46"/>
      <c r="C83" s="46"/>
      <c r="D83" s="46"/>
      <c r="E83" s="46"/>
      <c r="F83" s="46"/>
      <c r="G83" s="47" t="s">
        <v>249</v>
      </c>
      <c r="H83" s="46"/>
      <c r="I83" s="48"/>
      <c r="J83" s="46"/>
      <c r="K83" s="46"/>
      <c r="L83" s="49"/>
      <c r="M83" s="49"/>
      <c r="N83" s="49"/>
      <c r="O83" s="49"/>
      <c r="P83" s="50"/>
      <c r="Q83" s="46"/>
      <c r="R83" s="51"/>
      <c r="S83" s="46"/>
    </row>
    <row r="84" spans="1:19" ht="12.75" outlineLevel="2">
      <c r="A84" s="13"/>
      <c r="B84" s="36"/>
      <c r="C84" s="36"/>
      <c r="D84" s="62" t="s">
        <v>4</v>
      </c>
      <c r="E84" s="63">
        <v>4</v>
      </c>
      <c r="F84" s="64" t="s">
        <v>137</v>
      </c>
      <c r="G84" s="65" t="s">
        <v>272</v>
      </c>
      <c r="H84" s="66">
        <v>250</v>
      </c>
      <c r="I84" s="67" t="s">
        <v>17</v>
      </c>
      <c r="J84" s="68"/>
      <c r="K84" s="69">
        <f>H84*J84</f>
        <v>0</v>
      </c>
      <c r="L84" s="70">
        <f>IF(D84="S",K84,"")</f>
      </c>
      <c r="M84" s="68">
        <f>IF(OR(D84="P",D84="U"),K84,"")</f>
        <v>0</v>
      </c>
      <c r="N84" s="68">
        <f>IF(D84="H",K84,"")</f>
      </c>
      <c r="O84" s="68">
        <f>IF(D84="V",K84,"")</f>
      </c>
      <c r="P84" s="66">
        <v>0.00014</v>
      </c>
      <c r="Q84" s="66"/>
      <c r="R84" s="71">
        <v>20</v>
      </c>
      <c r="S84" s="72"/>
    </row>
    <row r="85" spans="1:19" s="11" customFormat="1" ht="10.5" customHeight="1" hidden="1" outlineLevel="3">
      <c r="A85" s="18"/>
      <c r="B85" s="73"/>
      <c r="C85" s="73"/>
      <c r="D85" s="73"/>
      <c r="E85" s="73"/>
      <c r="F85" s="73"/>
      <c r="G85" s="73" t="s">
        <v>28</v>
      </c>
      <c r="H85" s="74">
        <v>250</v>
      </c>
      <c r="I85" s="75"/>
      <c r="J85" s="73"/>
      <c r="K85" s="73"/>
      <c r="L85" s="76"/>
      <c r="M85" s="76"/>
      <c r="N85" s="76"/>
      <c r="O85" s="76"/>
      <c r="P85" s="76"/>
      <c r="Q85" s="76"/>
      <c r="R85" s="77"/>
      <c r="S85" s="73"/>
    </row>
    <row r="86" spans="1:19" ht="12.75" outlineLevel="2" collapsed="1">
      <c r="A86" s="13"/>
      <c r="B86" s="36"/>
      <c r="C86" s="36"/>
      <c r="D86" s="62" t="s">
        <v>4</v>
      </c>
      <c r="E86" s="63">
        <v>5</v>
      </c>
      <c r="F86" s="64" t="s">
        <v>138</v>
      </c>
      <c r="G86" s="65" t="s">
        <v>277</v>
      </c>
      <c r="H86" s="66">
        <v>250</v>
      </c>
      <c r="I86" s="67" t="s">
        <v>17</v>
      </c>
      <c r="J86" s="68"/>
      <c r="K86" s="69">
        <f>H86*J86</f>
        <v>0</v>
      </c>
      <c r="L86" s="70">
        <f>IF(D86="S",K86,"")</f>
      </c>
      <c r="M86" s="68">
        <f>IF(OR(D86="P",D86="U"),K86,"")</f>
        <v>0</v>
      </c>
      <c r="N86" s="68">
        <f>IF(D86="H",K86,"")</f>
      </c>
      <c r="O86" s="68">
        <f>IF(D86="V",K86,"")</f>
      </c>
      <c r="P86" s="66"/>
      <c r="Q86" s="66"/>
      <c r="R86" s="71">
        <v>20</v>
      </c>
      <c r="S86" s="72"/>
    </row>
    <row r="87" spans="1:19" ht="12.75" outlineLevel="1">
      <c r="A87" s="13"/>
      <c r="B87" s="37"/>
      <c r="C87" s="38" t="s">
        <v>23</v>
      </c>
      <c r="D87" s="39" t="s">
        <v>3</v>
      </c>
      <c r="E87" s="40"/>
      <c r="F87" s="40" t="s">
        <v>40</v>
      </c>
      <c r="G87" s="41" t="s">
        <v>200</v>
      </c>
      <c r="H87" s="40"/>
      <c r="I87" s="39"/>
      <c r="J87" s="40"/>
      <c r="K87" s="42">
        <f>SUBTOTAL(9,K88:K101)</f>
        <v>0</v>
      </c>
      <c r="L87" s="43">
        <f>SUBTOTAL(9,L88:L101)</f>
        <v>0</v>
      </c>
      <c r="M87" s="43">
        <f>SUBTOTAL(9,M88:M101)</f>
        <v>0</v>
      </c>
      <c r="N87" s="43">
        <f>SUBTOTAL(9,N88:N101)</f>
        <v>0</v>
      </c>
      <c r="O87" s="43">
        <f>SUBTOTAL(9,O88:O101)</f>
        <v>0</v>
      </c>
      <c r="P87" s="44">
        <f>SUMPRODUCT(P88:P101,H88:H101)</f>
        <v>0.056040000000000006</v>
      </c>
      <c r="Q87" s="44">
        <f>SUMPRODUCT(Q88:Q101,H88:H101)</f>
        <v>1047.138</v>
      </c>
      <c r="R87" s="45">
        <f>SUMPRODUCT(R88:R101,K88:K101)/100</f>
        <v>0</v>
      </c>
      <c r="S87" s="36"/>
    </row>
    <row r="88" spans="1:19" ht="12.75" outlineLevel="2">
      <c r="A88" s="13"/>
      <c r="B88" s="37"/>
      <c r="C88" s="53"/>
      <c r="D88" s="54"/>
      <c r="E88" s="55" t="s">
        <v>256</v>
      </c>
      <c r="F88" s="56"/>
      <c r="G88" s="57"/>
      <c r="H88" s="56"/>
      <c r="I88" s="54"/>
      <c r="J88" s="56"/>
      <c r="K88" s="58"/>
      <c r="L88" s="59"/>
      <c r="M88" s="59"/>
      <c r="N88" s="59"/>
      <c r="O88" s="59"/>
      <c r="P88" s="60"/>
      <c r="Q88" s="60"/>
      <c r="R88" s="61"/>
      <c r="S88" s="36"/>
    </row>
    <row r="89" spans="1:19" ht="12.75" outlineLevel="2">
      <c r="A89" s="13"/>
      <c r="B89" s="36"/>
      <c r="C89" s="36"/>
      <c r="D89" s="62" t="s">
        <v>4</v>
      </c>
      <c r="E89" s="63">
        <v>1</v>
      </c>
      <c r="F89" s="64" t="s">
        <v>142</v>
      </c>
      <c r="G89" s="65" t="s">
        <v>167</v>
      </c>
      <c r="H89" s="66">
        <v>6</v>
      </c>
      <c r="I89" s="67" t="s">
        <v>18</v>
      </c>
      <c r="J89" s="68"/>
      <c r="K89" s="69">
        <f>H89*J89</f>
        <v>0</v>
      </c>
      <c r="L89" s="70">
        <f>IF(D89="S",K89,"")</f>
      </c>
      <c r="M89" s="68">
        <f>IF(OR(D89="P",D89="U"),K89,"")</f>
        <v>0</v>
      </c>
      <c r="N89" s="68">
        <f>IF(D89="H",K89,"")</f>
      </c>
      <c r="O89" s="68">
        <f>IF(D89="V",K89,"")</f>
      </c>
      <c r="P89" s="66"/>
      <c r="Q89" s="66">
        <v>2</v>
      </c>
      <c r="R89" s="71">
        <v>20</v>
      </c>
      <c r="S89" s="72"/>
    </row>
    <row r="90" spans="1:19" ht="12.75" outlineLevel="2">
      <c r="A90" s="13"/>
      <c r="B90" s="36"/>
      <c r="C90" s="36"/>
      <c r="D90" s="62" t="s">
        <v>4</v>
      </c>
      <c r="E90" s="63">
        <v>2</v>
      </c>
      <c r="F90" s="64" t="s">
        <v>99</v>
      </c>
      <c r="G90" s="65" t="s">
        <v>282</v>
      </c>
      <c r="H90" s="66">
        <v>934</v>
      </c>
      <c r="I90" s="67" t="s">
        <v>17</v>
      </c>
      <c r="J90" s="68"/>
      <c r="K90" s="69">
        <f>H90*J90</f>
        <v>0</v>
      </c>
      <c r="L90" s="70">
        <f>IF(D90="S",K90,"")</f>
      </c>
      <c r="M90" s="68">
        <f>IF(OR(D90="P",D90="U"),K90,"")</f>
        <v>0</v>
      </c>
      <c r="N90" s="68">
        <f>IF(D90="H",K90,"")</f>
      </c>
      <c r="O90" s="68">
        <f>IF(D90="V",K90,"")</f>
      </c>
      <c r="P90" s="66"/>
      <c r="Q90" s="66">
        <v>0.72</v>
      </c>
      <c r="R90" s="71">
        <v>20</v>
      </c>
      <c r="S90" s="72"/>
    </row>
    <row r="91" spans="1:19" s="11" customFormat="1" ht="10.5" customHeight="1" hidden="1" outlineLevel="3">
      <c r="A91" s="18"/>
      <c r="B91" s="73"/>
      <c r="C91" s="73"/>
      <c r="D91" s="73"/>
      <c r="E91" s="73"/>
      <c r="F91" s="73"/>
      <c r="G91" s="73" t="s">
        <v>212</v>
      </c>
      <c r="H91" s="74">
        <v>934</v>
      </c>
      <c r="I91" s="75"/>
      <c r="J91" s="73"/>
      <c r="K91" s="73"/>
      <c r="L91" s="76"/>
      <c r="M91" s="76"/>
      <c r="N91" s="76"/>
      <c r="O91" s="76"/>
      <c r="P91" s="76"/>
      <c r="Q91" s="76"/>
      <c r="R91" s="77"/>
      <c r="S91" s="73"/>
    </row>
    <row r="92" spans="1:19" ht="12.75" outlineLevel="2" collapsed="1">
      <c r="A92" s="13"/>
      <c r="B92" s="36"/>
      <c r="C92" s="36"/>
      <c r="D92" s="62" t="s">
        <v>4</v>
      </c>
      <c r="E92" s="63">
        <v>3</v>
      </c>
      <c r="F92" s="64" t="s">
        <v>101</v>
      </c>
      <c r="G92" s="65" t="s">
        <v>268</v>
      </c>
      <c r="H92" s="66">
        <v>2802</v>
      </c>
      <c r="I92" s="67" t="s">
        <v>17</v>
      </c>
      <c r="J92" s="68"/>
      <c r="K92" s="69">
        <f>H92*J92</f>
        <v>0</v>
      </c>
      <c r="L92" s="70">
        <f>IF(D92="S",K92,"")</f>
      </c>
      <c r="M92" s="68">
        <f>IF(OR(D92="P",D92="U"),K92,"")</f>
        <v>0</v>
      </c>
      <c r="N92" s="68">
        <f>IF(D92="H",K92,"")</f>
      </c>
      <c r="O92" s="68">
        <f>IF(D92="V",K92,"")</f>
      </c>
      <c r="P92" s="66">
        <v>2E-05</v>
      </c>
      <c r="Q92" s="66">
        <v>0.128</v>
      </c>
      <c r="R92" s="71">
        <v>20</v>
      </c>
      <c r="S92" s="72"/>
    </row>
    <row r="93" spans="1:19" s="11" customFormat="1" ht="10.5" customHeight="1" hidden="1" outlineLevel="3">
      <c r="A93" s="18"/>
      <c r="B93" s="73"/>
      <c r="C93" s="73"/>
      <c r="D93" s="73"/>
      <c r="E93" s="73"/>
      <c r="F93" s="73"/>
      <c r="G93" s="73" t="s">
        <v>56</v>
      </c>
      <c r="H93" s="74">
        <v>2802</v>
      </c>
      <c r="I93" s="75"/>
      <c r="J93" s="73"/>
      <c r="K93" s="73"/>
      <c r="L93" s="76"/>
      <c r="M93" s="76"/>
      <c r="N93" s="76"/>
      <c r="O93" s="76"/>
      <c r="P93" s="76"/>
      <c r="Q93" s="76"/>
      <c r="R93" s="77"/>
      <c r="S93" s="73"/>
    </row>
    <row r="94" spans="1:19" ht="12.75" outlineLevel="2" collapsed="1">
      <c r="A94" s="13"/>
      <c r="B94" s="36"/>
      <c r="C94" s="36"/>
      <c r="D94" s="62" t="s">
        <v>4</v>
      </c>
      <c r="E94" s="63">
        <v>4</v>
      </c>
      <c r="F94" s="64" t="s">
        <v>102</v>
      </c>
      <c r="G94" s="65" t="s">
        <v>206</v>
      </c>
      <c r="H94" s="66">
        <v>184</v>
      </c>
      <c r="I94" s="67" t="s">
        <v>8</v>
      </c>
      <c r="J94" s="68"/>
      <c r="K94" s="69">
        <f>H94*J94</f>
        <v>0</v>
      </c>
      <c r="L94" s="70">
        <f>IF(D94="S",K94,"")</f>
      </c>
      <c r="M94" s="68">
        <f>IF(OR(D94="P",D94="U"),K94,"")</f>
        <v>0</v>
      </c>
      <c r="N94" s="68">
        <f>IF(D94="H",K94,"")</f>
      </c>
      <c r="O94" s="68">
        <f>IF(D94="V",K94,"")</f>
      </c>
      <c r="P94" s="66"/>
      <c r="Q94" s="66"/>
      <c r="R94" s="71">
        <v>20</v>
      </c>
      <c r="S94" s="72"/>
    </row>
    <row r="95" spans="1:19" s="11" customFormat="1" ht="10.5" customHeight="1" hidden="1" outlineLevel="3">
      <c r="A95" s="18"/>
      <c r="B95" s="73"/>
      <c r="C95" s="73"/>
      <c r="D95" s="73"/>
      <c r="E95" s="73"/>
      <c r="F95" s="73"/>
      <c r="G95" s="73" t="s">
        <v>199</v>
      </c>
      <c r="H95" s="74">
        <v>156.4</v>
      </c>
      <c r="I95" s="75"/>
      <c r="J95" s="73"/>
      <c r="K95" s="73"/>
      <c r="L95" s="76"/>
      <c r="M95" s="76"/>
      <c r="N95" s="76"/>
      <c r="O95" s="76"/>
      <c r="P95" s="76"/>
      <c r="Q95" s="76"/>
      <c r="R95" s="77"/>
      <c r="S95" s="73"/>
    </row>
    <row r="96" spans="1:19" s="11" customFormat="1" ht="10.5" customHeight="1" hidden="1" outlineLevel="3">
      <c r="A96" s="18"/>
      <c r="B96" s="73"/>
      <c r="C96" s="73"/>
      <c r="D96" s="73"/>
      <c r="E96" s="73"/>
      <c r="F96" s="73"/>
      <c r="G96" s="73" t="s">
        <v>116</v>
      </c>
      <c r="H96" s="74">
        <v>27.6</v>
      </c>
      <c r="I96" s="75"/>
      <c r="J96" s="73"/>
      <c r="K96" s="73"/>
      <c r="L96" s="76"/>
      <c r="M96" s="76"/>
      <c r="N96" s="76"/>
      <c r="O96" s="76"/>
      <c r="P96" s="76"/>
      <c r="Q96" s="76"/>
      <c r="R96" s="77"/>
      <c r="S96" s="73"/>
    </row>
    <row r="97" spans="1:19" ht="12.75" outlineLevel="2" collapsed="1">
      <c r="A97" s="13"/>
      <c r="B97" s="36"/>
      <c r="C97" s="36"/>
      <c r="D97" s="62" t="s">
        <v>4</v>
      </c>
      <c r="E97" s="63">
        <v>5</v>
      </c>
      <c r="F97" s="64" t="s">
        <v>103</v>
      </c>
      <c r="G97" s="65" t="s">
        <v>207</v>
      </c>
      <c r="H97" s="66">
        <v>27.6</v>
      </c>
      <c r="I97" s="67" t="s">
        <v>8</v>
      </c>
      <c r="J97" s="68"/>
      <c r="K97" s="69">
        <f>H97*J97</f>
        <v>0</v>
      </c>
      <c r="L97" s="70">
        <f>IF(D97="S",K97,"")</f>
      </c>
      <c r="M97" s="68">
        <f>IF(OR(D97="P",D97="U"),K97,"")</f>
        <v>0</v>
      </c>
      <c r="N97" s="68">
        <f>IF(D97="H",K97,"")</f>
      </c>
      <c r="O97" s="68">
        <f>IF(D97="V",K97,"")</f>
      </c>
      <c r="P97" s="66"/>
      <c r="Q97" s="66">
        <v>0.145</v>
      </c>
      <c r="R97" s="71">
        <v>20</v>
      </c>
      <c r="S97" s="72"/>
    </row>
    <row r="98" spans="1:19" ht="12.75" outlineLevel="2">
      <c r="A98" s="13"/>
      <c r="B98" s="36"/>
      <c r="C98" s="36"/>
      <c r="D98" s="62" t="s">
        <v>4</v>
      </c>
      <c r="E98" s="63">
        <v>6</v>
      </c>
      <c r="F98" s="64" t="s">
        <v>143</v>
      </c>
      <c r="G98" s="65" t="s">
        <v>280</v>
      </c>
      <c r="H98" s="66">
        <v>156.4</v>
      </c>
      <c r="I98" s="67" t="s">
        <v>8</v>
      </c>
      <c r="J98" s="68"/>
      <c r="K98" s="69">
        <f>H98*J98</f>
        <v>0</v>
      </c>
      <c r="L98" s="70">
        <f>IF(D98="S",K98,"")</f>
      </c>
      <c r="M98" s="68">
        <f>IF(OR(D98="P",D98="U"),K98,"")</f>
        <v>0</v>
      </c>
      <c r="N98" s="68">
        <f>IF(D98="H",K98,"")</f>
      </c>
      <c r="O98" s="68">
        <f>IF(D98="V",K98,"")</f>
      </c>
      <c r="P98" s="66"/>
      <c r="Q98" s="66"/>
      <c r="R98" s="71">
        <v>20</v>
      </c>
      <c r="S98" s="72"/>
    </row>
    <row r="99" spans="1:19" ht="12.75" outlineLevel="2">
      <c r="A99" s="13"/>
      <c r="B99" s="36"/>
      <c r="C99" s="36"/>
      <c r="D99" s="62" t="s">
        <v>6</v>
      </c>
      <c r="E99" s="63">
        <v>7</v>
      </c>
      <c r="F99" s="64" t="s">
        <v>144</v>
      </c>
      <c r="G99" s="65" t="s">
        <v>219</v>
      </c>
      <c r="H99" s="66">
        <v>1047.138</v>
      </c>
      <c r="I99" s="67" t="s">
        <v>9</v>
      </c>
      <c r="J99" s="68"/>
      <c r="K99" s="69">
        <f>H99*J99</f>
        <v>0</v>
      </c>
      <c r="L99" s="70">
        <f>IF(D99="S",K99,"")</f>
      </c>
      <c r="M99" s="68">
        <f>IF(OR(D99="P",D99="U"),K99,"")</f>
        <v>0</v>
      </c>
      <c r="N99" s="68">
        <f>IF(D99="H",K99,"")</f>
      </c>
      <c r="O99" s="68">
        <f>IF(D99="V",K99,"")</f>
      </c>
      <c r="P99" s="66"/>
      <c r="Q99" s="66"/>
      <c r="R99" s="71">
        <v>20</v>
      </c>
      <c r="S99" s="72"/>
    </row>
    <row r="100" spans="1:19" ht="12.75" outlineLevel="2">
      <c r="A100" s="13"/>
      <c r="B100" s="36"/>
      <c r="C100" s="36"/>
      <c r="D100" s="62" t="s">
        <v>6</v>
      </c>
      <c r="E100" s="63">
        <v>8</v>
      </c>
      <c r="F100" s="64" t="s">
        <v>145</v>
      </c>
      <c r="G100" s="65" t="s">
        <v>263</v>
      </c>
      <c r="H100" s="66">
        <v>9424.241999999998</v>
      </c>
      <c r="I100" s="67" t="s">
        <v>9</v>
      </c>
      <c r="J100" s="68"/>
      <c r="K100" s="69">
        <f>H100*J100</f>
        <v>0</v>
      </c>
      <c r="L100" s="70">
        <f>IF(D100="S",K100,"")</f>
      </c>
      <c r="M100" s="68">
        <f>IF(OR(D100="P",D100="U"),K100,"")</f>
        <v>0</v>
      </c>
      <c r="N100" s="68">
        <f>IF(D100="H",K100,"")</f>
      </c>
      <c r="O100" s="68">
        <f>IF(D100="V",K100,"")</f>
      </c>
      <c r="P100" s="66"/>
      <c r="Q100" s="66"/>
      <c r="R100" s="71">
        <v>20</v>
      </c>
      <c r="S100" s="72"/>
    </row>
    <row r="101" spans="1:19" ht="12.75" outlineLevel="2">
      <c r="A101" s="13"/>
      <c r="B101" s="36"/>
      <c r="C101" s="36"/>
      <c r="D101" s="62" t="s">
        <v>6</v>
      </c>
      <c r="E101" s="63">
        <v>9</v>
      </c>
      <c r="F101" s="64" t="s">
        <v>146</v>
      </c>
      <c r="G101" s="65" t="s">
        <v>238</v>
      </c>
      <c r="H101" s="66">
        <v>1047.138</v>
      </c>
      <c r="I101" s="67" t="s">
        <v>9</v>
      </c>
      <c r="J101" s="68"/>
      <c r="K101" s="69">
        <f>H101*J101</f>
        <v>0</v>
      </c>
      <c r="L101" s="70">
        <f>IF(D101="S",K101,"")</f>
      </c>
      <c r="M101" s="68">
        <f>IF(OR(D101="P",D101="U"),K101,"")</f>
        <v>0</v>
      </c>
      <c r="N101" s="68">
        <f>IF(D101="H",K101,"")</f>
      </c>
      <c r="O101" s="68">
        <f>IF(D101="V",K101,"")</f>
      </c>
      <c r="P101" s="66"/>
      <c r="Q101" s="66"/>
      <c r="R101" s="71">
        <v>20</v>
      </c>
      <c r="S101" s="72"/>
    </row>
    <row r="102" spans="1:19" ht="12.75" outlineLevel="1">
      <c r="A102" s="13"/>
      <c r="B102" s="37"/>
      <c r="C102" s="38" t="s">
        <v>24</v>
      </c>
      <c r="D102" s="39" t="s">
        <v>3</v>
      </c>
      <c r="E102" s="40"/>
      <c r="F102" s="40" t="s">
        <v>40</v>
      </c>
      <c r="G102" s="41" t="s">
        <v>226</v>
      </c>
      <c r="H102" s="40"/>
      <c r="I102" s="39"/>
      <c r="J102" s="40"/>
      <c r="K102" s="42">
        <f>SUBTOTAL(9,K103:K104)</f>
        <v>0</v>
      </c>
      <c r="L102" s="43">
        <f>SUBTOTAL(9,L103:L104)</f>
        <v>0</v>
      </c>
      <c r="M102" s="43">
        <f>SUBTOTAL(9,M103:M104)</f>
        <v>0</v>
      </c>
      <c r="N102" s="43">
        <f>SUBTOTAL(9,N103:N104)</f>
        <v>0</v>
      </c>
      <c r="O102" s="43">
        <f>SUBTOTAL(9,O103:O104)</f>
        <v>0</v>
      </c>
      <c r="P102" s="44">
        <f>SUMPRODUCT(P103:P104,H103:H104)</f>
        <v>0</v>
      </c>
      <c r="Q102" s="44">
        <f>SUMPRODUCT(Q103:Q104,H103:H104)</f>
        <v>0</v>
      </c>
      <c r="R102" s="45">
        <f>SUMPRODUCT(R103:R104,K103:K104)/100</f>
        <v>0</v>
      </c>
      <c r="S102" s="36"/>
    </row>
    <row r="103" spans="1:19" ht="12.75" outlineLevel="2">
      <c r="A103" s="13"/>
      <c r="B103" s="37"/>
      <c r="C103" s="53"/>
      <c r="D103" s="54"/>
      <c r="E103" s="55" t="s">
        <v>256</v>
      </c>
      <c r="F103" s="56"/>
      <c r="G103" s="57"/>
      <c r="H103" s="56"/>
      <c r="I103" s="54"/>
      <c r="J103" s="56"/>
      <c r="K103" s="58"/>
      <c r="L103" s="59"/>
      <c r="M103" s="59"/>
      <c r="N103" s="59"/>
      <c r="O103" s="59"/>
      <c r="P103" s="60"/>
      <c r="Q103" s="60"/>
      <c r="R103" s="61"/>
      <c r="S103" s="36"/>
    </row>
    <row r="104" spans="1:19" ht="12.75" outlineLevel="2">
      <c r="A104" s="13"/>
      <c r="B104" s="36"/>
      <c r="C104" s="36"/>
      <c r="D104" s="62" t="s">
        <v>6</v>
      </c>
      <c r="E104" s="63">
        <v>1</v>
      </c>
      <c r="F104" s="64" t="s">
        <v>148</v>
      </c>
      <c r="G104" s="65" t="s">
        <v>283</v>
      </c>
      <c r="H104" s="66">
        <v>450.13960700000007</v>
      </c>
      <c r="I104" s="67" t="s">
        <v>9</v>
      </c>
      <c r="J104" s="68"/>
      <c r="K104" s="69">
        <f>H104*J104</f>
        <v>0</v>
      </c>
      <c r="L104" s="70">
        <f>IF(D104="S",K104,"")</f>
      </c>
      <c r="M104" s="68">
        <f>IF(OR(D104="P",D104="U"),K104,"")</f>
        <v>0</v>
      </c>
      <c r="N104" s="68">
        <f>IF(D104="H",K104,"")</f>
      </c>
      <c r="O104" s="68">
        <f>IF(D104="V",K104,"")</f>
      </c>
      <c r="P104" s="66"/>
      <c r="Q104" s="66"/>
      <c r="R104" s="71">
        <v>20</v>
      </c>
      <c r="S104" s="72"/>
    </row>
    <row r="105" spans="1:19" ht="12.75" outlineLevel="1">
      <c r="A105" s="13"/>
      <c r="B105" s="37"/>
      <c r="C105" s="38" t="s">
        <v>37</v>
      </c>
      <c r="D105" s="39" t="s">
        <v>3</v>
      </c>
      <c r="E105" s="40"/>
      <c r="F105" s="40" t="s">
        <v>49</v>
      </c>
      <c r="G105" s="41" t="s">
        <v>188</v>
      </c>
      <c r="H105" s="40"/>
      <c r="I105" s="39"/>
      <c r="J105" s="40"/>
      <c r="K105" s="42">
        <f>SUBTOTAL(9,K106:K107)</f>
        <v>0</v>
      </c>
      <c r="L105" s="43">
        <f>SUBTOTAL(9,L106:L107)</f>
        <v>0</v>
      </c>
      <c r="M105" s="43">
        <f>SUBTOTAL(9,M106:M107)</f>
        <v>0</v>
      </c>
      <c r="N105" s="43">
        <f>SUBTOTAL(9,N106:N107)</f>
        <v>0</v>
      </c>
      <c r="O105" s="43">
        <f>SUBTOTAL(9,O106:O107)</f>
        <v>0</v>
      </c>
      <c r="P105" s="44">
        <f>SUMPRODUCT(P106:P107,H106:H107)</f>
        <v>0</v>
      </c>
      <c r="Q105" s="44">
        <f>SUMPRODUCT(Q106:Q107,H106:H107)</f>
        <v>0</v>
      </c>
      <c r="R105" s="45">
        <f>SUMPRODUCT(R106:R107,K106:K107)/100</f>
        <v>0</v>
      </c>
      <c r="S105" s="36"/>
    </row>
    <row r="106" spans="1:19" ht="12.75" outlineLevel="2">
      <c r="A106" s="13"/>
      <c r="B106" s="37"/>
      <c r="C106" s="53"/>
      <c r="D106" s="54"/>
      <c r="E106" s="55" t="s">
        <v>256</v>
      </c>
      <c r="F106" s="56"/>
      <c r="G106" s="57"/>
      <c r="H106" s="56"/>
      <c r="I106" s="54"/>
      <c r="J106" s="56"/>
      <c r="K106" s="58"/>
      <c r="L106" s="59"/>
      <c r="M106" s="59"/>
      <c r="N106" s="59"/>
      <c r="O106" s="59"/>
      <c r="P106" s="60"/>
      <c r="Q106" s="60"/>
      <c r="R106" s="61"/>
      <c r="S106" s="36"/>
    </row>
    <row r="107" spans="1:19" ht="12.75" outlineLevel="2">
      <c r="A107" s="13"/>
      <c r="B107" s="36"/>
      <c r="C107" s="36"/>
      <c r="D107" s="62" t="s">
        <v>7</v>
      </c>
      <c r="E107" s="63">
        <v>1</v>
      </c>
      <c r="F107" s="64" t="s">
        <v>55</v>
      </c>
      <c r="G107" s="65" t="s">
        <v>39</v>
      </c>
      <c r="H107" s="66">
        <f>(K8+K40+K78+K87+K102)/100</f>
        <v>0</v>
      </c>
      <c r="I107" s="67" t="s">
        <v>0</v>
      </c>
      <c r="J107" s="68"/>
      <c r="K107" s="69">
        <f>H107*J107</f>
        <v>0</v>
      </c>
      <c r="L107" s="70">
        <f>IF(D107="S",K107,"")</f>
      </c>
      <c r="M107" s="68">
        <f>IF(OR(D107="P",D107="U"),K107,"")</f>
      </c>
      <c r="N107" s="68">
        <f>IF(D107="H",K107,"")</f>
      </c>
      <c r="O107" s="68">
        <f>IF(D107="V",K107,"")</f>
        <v>0</v>
      </c>
      <c r="P107" s="66"/>
      <c r="Q107" s="66"/>
      <c r="R107" s="71">
        <v>20</v>
      </c>
      <c r="S107" s="72"/>
    </row>
    <row r="108" spans="1:19" ht="12.75">
      <c r="A108" s="13"/>
      <c r="B108" s="13"/>
      <c r="C108" s="13"/>
      <c r="D108" s="13"/>
      <c r="E108" s="13"/>
      <c r="F108" s="13"/>
      <c r="G108" s="13"/>
      <c r="H108" s="13"/>
      <c r="I108" s="27"/>
      <c r="J108" s="13"/>
      <c r="K108" s="13"/>
      <c r="L108" s="14"/>
      <c r="M108" s="14"/>
      <c r="N108" s="14"/>
      <c r="O108" s="14"/>
      <c r="P108" s="14"/>
      <c r="Q108" s="14"/>
      <c r="R108" s="15"/>
      <c r="S108" s="13"/>
    </row>
    <row r="109" spans="1:19" ht="15">
      <c r="A109" s="13"/>
      <c r="B109" s="28" t="s">
        <v>26</v>
      </c>
      <c r="C109" s="29"/>
      <c r="D109" s="30" t="s">
        <v>2</v>
      </c>
      <c r="E109" s="29"/>
      <c r="F109" s="29"/>
      <c r="G109" s="31" t="s">
        <v>92</v>
      </c>
      <c r="H109" s="29"/>
      <c r="I109" s="30"/>
      <c r="J109" s="29"/>
      <c r="K109" s="32">
        <f>SUMIF(D110:D144,"O",K110:K144)</f>
        <v>0</v>
      </c>
      <c r="L109" s="33">
        <f>SUMIF(D110:D144,"O",L110:L144)</f>
        <v>0</v>
      </c>
      <c r="M109" s="33">
        <f>SUMIF(D110:D144,"O",M110:M144)</f>
        <v>0</v>
      </c>
      <c r="N109" s="33">
        <f>SUMIF(D110:D144,"O",N110:N144)</f>
        <v>0</v>
      </c>
      <c r="O109" s="33">
        <f>SUMIF(D110:D144,"O",O110:O144)</f>
        <v>0</v>
      </c>
      <c r="P109" s="34">
        <f>SUMIF(D110:D144,"O",P110:P144)</f>
        <v>273.3348200000059</v>
      </c>
      <c r="Q109" s="34">
        <f>SUMIF(D110:D144,"O",Q110:Q144)</f>
        <v>105.84800000000001</v>
      </c>
      <c r="R109" s="35">
        <f>SUMIF(D110:D144,"O",R110:R144)</f>
        <v>0</v>
      </c>
      <c r="S109" s="36"/>
    </row>
    <row r="110" spans="1:19" ht="12.75" outlineLevel="1">
      <c r="A110" s="13"/>
      <c r="B110" s="37"/>
      <c r="C110" s="38" t="s">
        <v>20</v>
      </c>
      <c r="D110" s="39" t="s">
        <v>3</v>
      </c>
      <c r="E110" s="40"/>
      <c r="F110" s="40" t="s">
        <v>40</v>
      </c>
      <c r="G110" s="41" t="s">
        <v>225</v>
      </c>
      <c r="H110" s="40"/>
      <c r="I110" s="39"/>
      <c r="J110" s="40"/>
      <c r="K110" s="42">
        <f>SUBTOTAL(9,K111:K127)</f>
        <v>0</v>
      </c>
      <c r="L110" s="43">
        <f>SUBTOTAL(9,L111:L127)</f>
        <v>0</v>
      </c>
      <c r="M110" s="43">
        <f>SUBTOTAL(9,M111:M127)</f>
        <v>0</v>
      </c>
      <c r="N110" s="43">
        <f>SUBTOTAL(9,N111:N127)</f>
        <v>0</v>
      </c>
      <c r="O110" s="43">
        <f>SUBTOTAL(9,O111:O127)</f>
        <v>0</v>
      </c>
      <c r="P110" s="44">
        <f>SUMPRODUCT(P111:P127,H111:H127)</f>
        <v>273.3348200000059</v>
      </c>
      <c r="Q110" s="44">
        <f>SUMPRODUCT(Q111:Q127,H111:H127)</f>
        <v>0</v>
      </c>
      <c r="R110" s="45">
        <f>SUMPRODUCT(R111:R127,K111:K127)/100</f>
        <v>0</v>
      </c>
      <c r="S110" s="36"/>
    </row>
    <row r="111" spans="1:19" ht="12.75" outlineLevel="2">
      <c r="A111" s="13"/>
      <c r="B111" s="37"/>
      <c r="C111" s="53"/>
      <c r="D111" s="54"/>
      <c r="E111" s="55" t="s">
        <v>256</v>
      </c>
      <c r="F111" s="56"/>
      <c r="G111" s="57"/>
      <c r="H111" s="56"/>
      <c r="I111" s="54"/>
      <c r="J111" s="56"/>
      <c r="K111" s="58"/>
      <c r="L111" s="59"/>
      <c r="M111" s="59"/>
      <c r="N111" s="59"/>
      <c r="O111" s="59"/>
      <c r="P111" s="60"/>
      <c r="Q111" s="60"/>
      <c r="R111" s="61"/>
      <c r="S111" s="36"/>
    </row>
    <row r="112" spans="1:19" ht="12.75" outlineLevel="2">
      <c r="A112" s="13"/>
      <c r="B112" s="36"/>
      <c r="C112" s="36"/>
      <c r="D112" s="62" t="s">
        <v>4</v>
      </c>
      <c r="E112" s="63">
        <v>1</v>
      </c>
      <c r="F112" s="64" t="s">
        <v>121</v>
      </c>
      <c r="G112" s="65" t="s">
        <v>284</v>
      </c>
      <c r="H112" s="66">
        <v>350</v>
      </c>
      <c r="I112" s="67" t="s">
        <v>17</v>
      </c>
      <c r="J112" s="68"/>
      <c r="K112" s="69">
        <f>H112*J112</f>
        <v>0</v>
      </c>
      <c r="L112" s="70">
        <f>IF(D112="S",K112,"")</f>
      </c>
      <c r="M112" s="68">
        <f>IF(OR(D112="P",D112="U"),K112,"")</f>
        <v>0</v>
      </c>
      <c r="N112" s="68">
        <f>IF(D112="H",K112,"")</f>
      </c>
      <c r="O112" s="68">
        <f>IF(D112="V",K112,"")</f>
      </c>
      <c r="P112" s="66">
        <v>0.27994</v>
      </c>
      <c r="Q112" s="66"/>
      <c r="R112" s="71">
        <v>20</v>
      </c>
      <c r="S112" s="72"/>
    </row>
    <row r="113" spans="1:19" s="11" customFormat="1" ht="10.5" customHeight="1" hidden="1" outlineLevel="3">
      <c r="A113" s="18"/>
      <c r="B113" s="73"/>
      <c r="C113" s="73"/>
      <c r="D113" s="73"/>
      <c r="E113" s="73"/>
      <c r="F113" s="73"/>
      <c r="G113" s="73" t="s">
        <v>220</v>
      </c>
      <c r="H113" s="74">
        <v>272.5</v>
      </c>
      <c r="I113" s="75"/>
      <c r="J113" s="73"/>
      <c r="K113" s="73"/>
      <c r="L113" s="76"/>
      <c r="M113" s="76"/>
      <c r="N113" s="76"/>
      <c r="O113" s="76"/>
      <c r="P113" s="76"/>
      <c r="Q113" s="76"/>
      <c r="R113" s="77"/>
      <c r="S113" s="73"/>
    </row>
    <row r="114" spans="1:19" s="11" customFormat="1" ht="10.5" customHeight="1" hidden="1" outlineLevel="3">
      <c r="A114" s="18"/>
      <c r="B114" s="73"/>
      <c r="C114" s="73"/>
      <c r="D114" s="73"/>
      <c r="E114" s="73"/>
      <c r="F114" s="73"/>
      <c r="G114" s="73" t="s">
        <v>194</v>
      </c>
      <c r="H114" s="74">
        <v>77.5</v>
      </c>
      <c r="I114" s="75"/>
      <c r="J114" s="73"/>
      <c r="K114" s="73"/>
      <c r="L114" s="76"/>
      <c r="M114" s="76"/>
      <c r="N114" s="76"/>
      <c r="O114" s="76"/>
      <c r="P114" s="76"/>
      <c r="Q114" s="76"/>
      <c r="R114" s="77"/>
      <c r="S114" s="73"/>
    </row>
    <row r="115" spans="1:19" ht="12.75" outlineLevel="2" collapsed="1">
      <c r="A115" s="13"/>
      <c r="B115" s="36"/>
      <c r="C115" s="36"/>
      <c r="D115" s="62" t="s">
        <v>4</v>
      </c>
      <c r="E115" s="63">
        <v>2</v>
      </c>
      <c r="F115" s="64" t="s">
        <v>119</v>
      </c>
      <c r="G115" s="65" t="s">
        <v>265</v>
      </c>
      <c r="H115" s="66">
        <v>350</v>
      </c>
      <c r="I115" s="67" t="s">
        <v>17</v>
      </c>
      <c r="J115" s="68"/>
      <c r="K115" s="69">
        <f>H115*J115</f>
        <v>0</v>
      </c>
      <c r="L115" s="70">
        <f>IF(D115="S",K115,"")</f>
      </c>
      <c r="M115" s="68">
        <f>IF(OR(D115="P",D115="U"),K115,"")</f>
        <v>0</v>
      </c>
      <c r="N115" s="68">
        <f>IF(D115="H",K115,"")</f>
      </c>
      <c r="O115" s="68">
        <f>IF(D115="V",K115,"")</f>
      </c>
      <c r="P115" s="66">
        <v>0.20266</v>
      </c>
      <c r="Q115" s="66"/>
      <c r="R115" s="71">
        <v>20</v>
      </c>
      <c r="S115" s="72"/>
    </row>
    <row r="116" spans="1:19" s="11" customFormat="1" ht="10.5" customHeight="1" hidden="1" outlineLevel="3">
      <c r="A116" s="18"/>
      <c r="B116" s="73"/>
      <c r="C116" s="73"/>
      <c r="D116" s="73"/>
      <c r="E116" s="73"/>
      <c r="F116" s="73"/>
      <c r="G116" s="73" t="s">
        <v>31</v>
      </c>
      <c r="H116" s="74">
        <v>350</v>
      </c>
      <c r="I116" s="75"/>
      <c r="J116" s="73"/>
      <c r="K116" s="73"/>
      <c r="L116" s="76"/>
      <c r="M116" s="76"/>
      <c r="N116" s="76"/>
      <c r="O116" s="76"/>
      <c r="P116" s="76"/>
      <c r="Q116" s="76"/>
      <c r="R116" s="77"/>
      <c r="S116" s="73"/>
    </row>
    <row r="117" spans="1:19" ht="12.75" outlineLevel="2" collapsed="1">
      <c r="A117" s="13"/>
      <c r="B117" s="36"/>
      <c r="C117" s="36"/>
      <c r="D117" s="62" t="s">
        <v>4</v>
      </c>
      <c r="E117" s="63">
        <v>3</v>
      </c>
      <c r="F117" s="64" t="s">
        <v>128</v>
      </c>
      <c r="G117" s="65" t="s">
        <v>237</v>
      </c>
      <c r="H117" s="66">
        <v>350</v>
      </c>
      <c r="I117" s="67" t="s">
        <v>17</v>
      </c>
      <c r="J117" s="68"/>
      <c r="K117" s="69">
        <f>H117*J117</f>
        <v>0</v>
      </c>
      <c r="L117" s="70">
        <f>IF(D117="S",K117,"")</f>
      </c>
      <c r="M117" s="68">
        <f>IF(OR(D117="P",D117="U"),K117,"")</f>
        <v>0</v>
      </c>
      <c r="N117" s="68">
        <f>IF(D117="H",K117,"")</f>
      </c>
      <c r="O117" s="68">
        <f>IF(D117="V",K117,"")</f>
      </c>
      <c r="P117" s="66">
        <v>0.08425</v>
      </c>
      <c r="Q117" s="66"/>
      <c r="R117" s="71">
        <v>20</v>
      </c>
      <c r="S117" s="72"/>
    </row>
    <row r="118" spans="1:19" s="11" customFormat="1" ht="10.5" customHeight="1" hidden="1" outlineLevel="3">
      <c r="A118" s="18"/>
      <c r="B118" s="73"/>
      <c r="C118" s="73"/>
      <c r="D118" s="73"/>
      <c r="E118" s="73"/>
      <c r="F118" s="73"/>
      <c r="G118" s="73" t="s">
        <v>31</v>
      </c>
      <c r="H118" s="74">
        <v>350</v>
      </c>
      <c r="I118" s="75"/>
      <c r="J118" s="73"/>
      <c r="K118" s="73"/>
      <c r="L118" s="76"/>
      <c r="M118" s="76"/>
      <c r="N118" s="76"/>
      <c r="O118" s="76"/>
      <c r="P118" s="76"/>
      <c r="Q118" s="76"/>
      <c r="R118" s="77"/>
      <c r="S118" s="73"/>
    </row>
    <row r="119" spans="1:19" ht="12.75" outlineLevel="2" collapsed="1">
      <c r="A119" s="13"/>
      <c r="B119" s="36"/>
      <c r="C119" s="36"/>
      <c r="D119" s="62" t="s">
        <v>5</v>
      </c>
      <c r="E119" s="63">
        <v>4</v>
      </c>
      <c r="F119" s="64" t="s">
        <v>91</v>
      </c>
      <c r="G119" s="65" t="s">
        <v>209</v>
      </c>
      <c r="H119" s="66">
        <v>350</v>
      </c>
      <c r="I119" s="67" t="s">
        <v>17</v>
      </c>
      <c r="J119" s="68"/>
      <c r="K119" s="69">
        <f>H119*J119</f>
        <v>0</v>
      </c>
      <c r="L119" s="70">
        <f>IF(D119="S",K119,"")</f>
        <v>0</v>
      </c>
      <c r="M119" s="68">
        <f>IF(OR(D119="P",D119="U"),K119,"")</f>
      </c>
      <c r="N119" s="68">
        <f>IF(D119="H",K119,"")</f>
      </c>
      <c r="O119" s="68">
        <f>IF(D119="V",K119,"")</f>
      </c>
      <c r="P119" s="66">
        <v>0.123</v>
      </c>
      <c r="Q119" s="66"/>
      <c r="R119" s="71">
        <v>20</v>
      </c>
      <c r="S119" s="72"/>
    </row>
    <row r="120" spans="1:19" s="11" customFormat="1" ht="10.5" customHeight="1" hidden="1" outlineLevel="3">
      <c r="A120" s="18"/>
      <c r="B120" s="73"/>
      <c r="C120" s="73"/>
      <c r="D120" s="73"/>
      <c r="E120" s="73"/>
      <c r="F120" s="73"/>
      <c r="G120" s="73" t="s">
        <v>31</v>
      </c>
      <c r="H120" s="74">
        <v>350</v>
      </c>
      <c r="I120" s="75"/>
      <c r="J120" s="73"/>
      <c r="K120" s="73"/>
      <c r="L120" s="76"/>
      <c r="M120" s="76"/>
      <c r="N120" s="76"/>
      <c r="O120" s="76"/>
      <c r="P120" s="76"/>
      <c r="Q120" s="76"/>
      <c r="R120" s="77"/>
      <c r="S120" s="73"/>
    </row>
    <row r="121" spans="1:19" ht="12.75" outlineLevel="2" collapsed="1">
      <c r="A121" s="13"/>
      <c r="B121" s="36"/>
      <c r="C121" s="36"/>
      <c r="D121" s="62" t="s">
        <v>5</v>
      </c>
      <c r="E121" s="63">
        <v>5</v>
      </c>
      <c r="F121" s="64" t="s">
        <v>90</v>
      </c>
      <c r="G121" s="65" t="s">
        <v>179</v>
      </c>
      <c r="H121" s="66">
        <v>37.6</v>
      </c>
      <c r="I121" s="67" t="s">
        <v>17</v>
      </c>
      <c r="J121" s="68"/>
      <c r="K121" s="69">
        <f>H121*J121</f>
        <v>0</v>
      </c>
      <c r="L121" s="70">
        <f>IF(D121="S",K121,"")</f>
        <v>0</v>
      </c>
      <c r="M121" s="68">
        <f>IF(OR(D121="P",D121="U"),K121,"")</f>
      </c>
      <c r="N121" s="68">
        <f>IF(D121="H",K121,"")</f>
      </c>
      <c r="O121" s="68">
        <f>IF(D121="V",K121,"")</f>
      </c>
      <c r="P121" s="66">
        <v>0.146</v>
      </c>
      <c r="Q121" s="66"/>
      <c r="R121" s="71">
        <v>20</v>
      </c>
      <c r="S121" s="72"/>
    </row>
    <row r="122" spans="1:19" s="11" customFormat="1" ht="10.5" customHeight="1" hidden="1" outlineLevel="3">
      <c r="A122" s="18"/>
      <c r="B122" s="73"/>
      <c r="C122" s="73"/>
      <c r="D122" s="73"/>
      <c r="E122" s="73"/>
      <c r="F122" s="73"/>
      <c r="G122" s="73" t="s">
        <v>244</v>
      </c>
      <c r="H122" s="74">
        <v>37.6</v>
      </c>
      <c r="I122" s="75"/>
      <c r="J122" s="73"/>
      <c r="K122" s="73"/>
      <c r="L122" s="76"/>
      <c r="M122" s="76"/>
      <c r="N122" s="76"/>
      <c r="O122" s="76"/>
      <c r="P122" s="76"/>
      <c r="Q122" s="76"/>
      <c r="R122" s="77"/>
      <c r="S122" s="73"/>
    </row>
    <row r="123" spans="1:19" ht="12.75" outlineLevel="2" collapsed="1">
      <c r="A123" s="13"/>
      <c r="B123" s="36"/>
      <c r="C123" s="36"/>
      <c r="D123" s="62" t="s">
        <v>4</v>
      </c>
      <c r="E123" s="63">
        <v>6</v>
      </c>
      <c r="F123" s="64" t="s">
        <v>139</v>
      </c>
      <c r="G123" s="65" t="s">
        <v>269</v>
      </c>
      <c r="H123" s="66">
        <v>148</v>
      </c>
      <c r="I123" s="67" t="s">
        <v>8</v>
      </c>
      <c r="J123" s="68"/>
      <c r="K123" s="69">
        <f>H123*J123</f>
        <v>0</v>
      </c>
      <c r="L123" s="70">
        <f>IF(D123="S",K123,"")</f>
      </c>
      <c r="M123" s="68">
        <f>IF(OR(D123="P",D123="U"),K123,"")</f>
        <v>0</v>
      </c>
      <c r="N123" s="68">
        <f>IF(D123="H",K123,"")</f>
      </c>
      <c r="O123" s="68">
        <f>IF(D123="V",K123,"")</f>
      </c>
      <c r="P123" s="66">
        <v>0.10564</v>
      </c>
      <c r="Q123" s="66"/>
      <c r="R123" s="71">
        <v>20</v>
      </c>
      <c r="S123" s="72"/>
    </row>
    <row r="124" spans="1:19" s="11" customFormat="1" ht="10.5" customHeight="1" hidden="1" outlineLevel="3">
      <c r="A124" s="18"/>
      <c r="B124" s="73"/>
      <c r="C124" s="73"/>
      <c r="D124" s="73"/>
      <c r="E124" s="73"/>
      <c r="F124" s="73"/>
      <c r="G124" s="73" t="s">
        <v>240</v>
      </c>
      <c r="H124" s="74">
        <v>124</v>
      </c>
      <c r="I124" s="75"/>
      <c r="J124" s="73"/>
      <c r="K124" s="73"/>
      <c r="L124" s="76"/>
      <c r="M124" s="76"/>
      <c r="N124" s="76"/>
      <c r="O124" s="76"/>
      <c r="P124" s="76"/>
      <c r="Q124" s="76"/>
      <c r="R124" s="77"/>
      <c r="S124" s="73"/>
    </row>
    <row r="125" spans="1:19" s="11" customFormat="1" ht="10.5" customHeight="1" hidden="1" outlineLevel="3">
      <c r="A125" s="18"/>
      <c r="B125" s="73"/>
      <c r="C125" s="73"/>
      <c r="D125" s="73"/>
      <c r="E125" s="73"/>
      <c r="F125" s="73"/>
      <c r="G125" s="73" t="s">
        <v>159</v>
      </c>
      <c r="H125" s="74">
        <v>24</v>
      </c>
      <c r="I125" s="75"/>
      <c r="J125" s="73"/>
      <c r="K125" s="73"/>
      <c r="L125" s="76"/>
      <c r="M125" s="76"/>
      <c r="N125" s="76"/>
      <c r="O125" s="76"/>
      <c r="P125" s="76"/>
      <c r="Q125" s="76"/>
      <c r="R125" s="77"/>
      <c r="S125" s="73"/>
    </row>
    <row r="126" spans="1:19" ht="12.75" outlineLevel="2" collapsed="1">
      <c r="A126" s="13"/>
      <c r="B126" s="36"/>
      <c r="C126" s="36"/>
      <c r="D126" s="62" t="s">
        <v>5</v>
      </c>
      <c r="E126" s="63">
        <v>7</v>
      </c>
      <c r="F126" s="64" t="s">
        <v>89</v>
      </c>
      <c r="G126" s="65" t="s">
        <v>242</v>
      </c>
      <c r="H126" s="66">
        <v>229</v>
      </c>
      <c r="I126" s="67" t="s">
        <v>43</v>
      </c>
      <c r="J126" s="68"/>
      <c r="K126" s="69">
        <f>H126*J126</f>
        <v>0</v>
      </c>
      <c r="L126" s="70">
        <f>IF(D126="S",K126,"")</f>
        <v>0</v>
      </c>
      <c r="M126" s="68">
        <f>IF(OR(D126="P",D126="U"),K126,"")</f>
      </c>
      <c r="N126" s="68">
        <f>IF(D126="H",K126,"")</f>
      </c>
      <c r="O126" s="68">
        <f>IF(D126="V",K126,"")</f>
      </c>
      <c r="P126" s="66">
        <v>0.047000000000025466</v>
      </c>
      <c r="Q126" s="66"/>
      <c r="R126" s="71">
        <v>20</v>
      </c>
      <c r="S126" s="72"/>
    </row>
    <row r="127" spans="1:19" s="11" customFormat="1" ht="10.5" customHeight="1" hidden="1" outlineLevel="3">
      <c r="A127" s="18"/>
      <c r="B127" s="73"/>
      <c r="C127" s="73"/>
      <c r="D127" s="73"/>
      <c r="E127" s="73"/>
      <c r="F127" s="73"/>
      <c r="G127" s="73" t="s">
        <v>27</v>
      </c>
      <c r="H127" s="74">
        <v>229</v>
      </c>
      <c r="I127" s="75"/>
      <c r="J127" s="73"/>
      <c r="K127" s="73"/>
      <c r="L127" s="76"/>
      <c r="M127" s="76"/>
      <c r="N127" s="76"/>
      <c r="O127" s="76"/>
      <c r="P127" s="76"/>
      <c r="Q127" s="76"/>
      <c r="R127" s="77"/>
      <c r="S127" s="73"/>
    </row>
    <row r="128" spans="1:19" ht="12.75" outlineLevel="1" collapsed="1">
      <c r="A128" s="13"/>
      <c r="B128" s="37"/>
      <c r="C128" s="38" t="s">
        <v>23</v>
      </c>
      <c r="D128" s="39" t="s">
        <v>3</v>
      </c>
      <c r="E128" s="40"/>
      <c r="F128" s="40" t="s">
        <v>40</v>
      </c>
      <c r="G128" s="41" t="s">
        <v>200</v>
      </c>
      <c r="H128" s="40"/>
      <c r="I128" s="39"/>
      <c r="J128" s="40"/>
      <c r="K128" s="42">
        <f>SUBTOTAL(9,K129:K138)</f>
        <v>0</v>
      </c>
      <c r="L128" s="43">
        <f>SUBTOTAL(9,L129:L138)</f>
        <v>0</v>
      </c>
      <c r="M128" s="43">
        <f>SUBTOTAL(9,M129:M138)</f>
        <v>0</v>
      </c>
      <c r="N128" s="43">
        <f>SUBTOTAL(9,N129:N138)</f>
        <v>0</v>
      </c>
      <c r="O128" s="43">
        <f>SUBTOTAL(9,O129:O138)</f>
        <v>0</v>
      </c>
      <c r="P128" s="44">
        <f>SUMPRODUCT(P129:P138,H129:H138)</f>
        <v>0</v>
      </c>
      <c r="Q128" s="44">
        <f>SUMPRODUCT(Q129:Q138,H129:H138)</f>
        <v>105.84800000000001</v>
      </c>
      <c r="R128" s="45">
        <f>SUMPRODUCT(R129:R138,K129:K138)/100</f>
        <v>0</v>
      </c>
      <c r="S128" s="36"/>
    </row>
    <row r="129" spans="1:19" ht="12.75" outlineLevel="2">
      <c r="A129" s="13"/>
      <c r="B129" s="37"/>
      <c r="C129" s="53"/>
      <c r="D129" s="54"/>
      <c r="E129" s="55" t="s">
        <v>256</v>
      </c>
      <c r="F129" s="56"/>
      <c r="G129" s="57"/>
      <c r="H129" s="56"/>
      <c r="I129" s="54"/>
      <c r="J129" s="56"/>
      <c r="K129" s="58"/>
      <c r="L129" s="59"/>
      <c r="M129" s="59"/>
      <c r="N129" s="59"/>
      <c r="O129" s="59"/>
      <c r="P129" s="60"/>
      <c r="Q129" s="60"/>
      <c r="R129" s="61"/>
      <c r="S129" s="36"/>
    </row>
    <row r="130" spans="1:19" ht="12.75" outlineLevel="2">
      <c r="A130" s="13"/>
      <c r="B130" s="36"/>
      <c r="C130" s="36"/>
      <c r="D130" s="62" t="s">
        <v>4</v>
      </c>
      <c r="E130" s="63">
        <v>1</v>
      </c>
      <c r="F130" s="64" t="s">
        <v>100</v>
      </c>
      <c r="G130" s="65" t="s">
        <v>288</v>
      </c>
      <c r="H130" s="66">
        <v>296</v>
      </c>
      <c r="I130" s="67" t="s">
        <v>17</v>
      </c>
      <c r="J130" s="68"/>
      <c r="K130" s="69">
        <f>H130*J130</f>
        <v>0</v>
      </c>
      <c r="L130" s="70">
        <f>IF(D130="S",K130,"")</f>
      </c>
      <c r="M130" s="68">
        <f>IF(OR(D130="P",D130="U"),K130,"")</f>
        <v>0</v>
      </c>
      <c r="N130" s="68">
        <f>IF(D130="H",K130,"")</f>
      </c>
      <c r="O130" s="68">
        <f>IF(D130="V",K130,"")</f>
      </c>
      <c r="P130" s="66"/>
      <c r="Q130" s="66">
        <v>0.098</v>
      </c>
      <c r="R130" s="71">
        <v>20</v>
      </c>
      <c r="S130" s="72"/>
    </row>
    <row r="131" spans="1:19" s="11" customFormat="1" ht="10.5" customHeight="1" hidden="1" outlineLevel="3">
      <c r="A131" s="18"/>
      <c r="B131" s="73"/>
      <c r="C131" s="73"/>
      <c r="D131" s="73"/>
      <c r="E131" s="73"/>
      <c r="F131" s="73"/>
      <c r="G131" s="73" t="s">
        <v>251</v>
      </c>
      <c r="H131" s="74">
        <v>296</v>
      </c>
      <c r="I131" s="75"/>
      <c r="J131" s="73"/>
      <c r="K131" s="73"/>
      <c r="L131" s="76"/>
      <c r="M131" s="76"/>
      <c r="N131" s="76"/>
      <c r="O131" s="76"/>
      <c r="P131" s="76"/>
      <c r="Q131" s="76"/>
      <c r="R131" s="77"/>
      <c r="S131" s="73"/>
    </row>
    <row r="132" spans="1:19" ht="12.75" outlineLevel="2" collapsed="1">
      <c r="A132" s="13"/>
      <c r="B132" s="36"/>
      <c r="C132" s="36"/>
      <c r="D132" s="62" t="s">
        <v>4</v>
      </c>
      <c r="E132" s="63">
        <v>2</v>
      </c>
      <c r="F132" s="64" t="s">
        <v>98</v>
      </c>
      <c r="G132" s="65" t="s">
        <v>281</v>
      </c>
      <c r="H132" s="66">
        <v>296</v>
      </c>
      <c r="I132" s="67" t="s">
        <v>17</v>
      </c>
      <c r="J132" s="68"/>
      <c r="K132" s="69">
        <f>H132*J132</f>
        <v>0</v>
      </c>
      <c r="L132" s="70">
        <f>IF(D132="S",K132,"")</f>
      </c>
      <c r="M132" s="68">
        <f>IF(OR(D132="P",D132="U"),K132,"")</f>
        <v>0</v>
      </c>
      <c r="N132" s="68">
        <f>IF(D132="H",K132,"")</f>
      </c>
      <c r="O132" s="68">
        <f>IF(D132="V",K132,"")</f>
      </c>
      <c r="P132" s="66"/>
      <c r="Q132" s="66">
        <v>0.235</v>
      </c>
      <c r="R132" s="71">
        <v>20</v>
      </c>
      <c r="S132" s="72"/>
    </row>
    <row r="133" spans="1:19" ht="12.75" outlineLevel="2">
      <c r="A133" s="13"/>
      <c r="B133" s="36"/>
      <c r="C133" s="36"/>
      <c r="D133" s="62" t="s">
        <v>4</v>
      </c>
      <c r="E133" s="63">
        <v>3</v>
      </c>
      <c r="F133" s="64" t="s">
        <v>104</v>
      </c>
      <c r="G133" s="65" t="s">
        <v>211</v>
      </c>
      <c r="H133" s="66">
        <v>182</v>
      </c>
      <c r="I133" s="67" t="s">
        <v>8</v>
      </c>
      <c r="J133" s="68"/>
      <c r="K133" s="69">
        <f>H133*J133</f>
        <v>0</v>
      </c>
      <c r="L133" s="70">
        <f>IF(D133="S",K133,"")</f>
      </c>
      <c r="M133" s="68">
        <f>IF(OR(D133="P",D133="U"),K133,"")</f>
        <v>0</v>
      </c>
      <c r="N133" s="68">
        <f>IF(D133="H",K133,"")</f>
      </c>
      <c r="O133" s="68">
        <f>IF(D133="V",K133,"")</f>
      </c>
      <c r="P133" s="66"/>
      <c r="Q133" s="66">
        <v>0.04</v>
      </c>
      <c r="R133" s="71">
        <v>20</v>
      </c>
      <c r="S133" s="72"/>
    </row>
    <row r="134" spans="1:19" s="11" customFormat="1" ht="10.5" customHeight="1" hidden="1" outlineLevel="3">
      <c r="A134" s="18"/>
      <c r="B134" s="73"/>
      <c r="C134" s="73"/>
      <c r="D134" s="73"/>
      <c r="E134" s="73"/>
      <c r="F134" s="73"/>
      <c r="G134" s="73" t="s">
        <v>241</v>
      </c>
      <c r="H134" s="74">
        <v>174</v>
      </c>
      <c r="I134" s="75"/>
      <c r="J134" s="73"/>
      <c r="K134" s="73"/>
      <c r="L134" s="76"/>
      <c r="M134" s="76"/>
      <c r="N134" s="76"/>
      <c r="O134" s="76"/>
      <c r="P134" s="76"/>
      <c r="Q134" s="76"/>
      <c r="R134" s="77"/>
      <c r="S134" s="73"/>
    </row>
    <row r="135" spans="1:19" s="11" customFormat="1" ht="10.5" customHeight="1" hidden="1" outlineLevel="3">
      <c r="A135" s="18"/>
      <c r="B135" s="73"/>
      <c r="C135" s="73"/>
      <c r="D135" s="73"/>
      <c r="E135" s="73"/>
      <c r="F135" s="73"/>
      <c r="G135" s="73" t="s">
        <v>1</v>
      </c>
      <c r="H135" s="74">
        <v>8</v>
      </c>
      <c r="I135" s="75"/>
      <c r="J135" s="73"/>
      <c r="K135" s="73"/>
      <c r="L135" s="76"/>
      <c r="M135" s="76"/>
      <c r="N135" s="76"/>
      <c r="O135" s="76"/>
      <c r="P135" s="76"/>
      <c r="Q135" s="76"/>
      <c r="R135" s="77"/>
      <c r="S135" s="73"/>
    </row>
    <row r="136" spans="1:19" ht="12.75" outlineLevel="2" collapsed="1">
      <c r="A136" s="13"/>
      <c r="B136" s="36"/>
      <c r="C136" s="36"/>
      <c r="D136" s="62" t="s">
        <v>6</v>
      </c>
      <c r="E136" s="63">
        <v>4</v>
      </c>
      <c r="F136" s="64" t="s">
        <v>144</v>
      </c>
      <c r="G136" s="65" t="s">
        <v>219</v>
      </c>
      <c r="H136" s="66">
        <v>105.84800000000001</v>
      </c>
      <c r="I136" s="67" t="s">
        <v>9</v>
      </c>
      <c r="J136" s="68"/>
      <c r="K136" s="69">
        <f>H136*J136</f>
        <v>0</v>
      </c>
      <c r="L136" s="70">
        <f>IF(D136="S",K136,"")</f>
      </c>
      <c r="M136" s="68">
        <f>IF(OR(D136="P",D136="U"),K136,"")</f>
        <v>0</v>
      </c>
      <c r="N136" s="68">
        <f>IF(D136="H",K136,"")</f>
      </c>
      <c r="O136" s="68">
        <f>IF(D136="V",K136,"")</f>
      </c>
      <c r="P136" s="66"/>
      <c r="Q136" s="66"/>
      <c r="R136" s="71">
        <v>20</v>
      </c>
      <c r="S136" s="72"/>
    </row>
    <row r="137" spans="1:19" ht="12.75" outlineLevel="2">
      <c r="A137" s="13"/>
      <c r="B137" s="36"/>
      <c r="C137" s="36"/>
      <c r="D137" s="62" t="s">
        <v>6</v>
      </c>
      <c r="E137" s="63">
        <v>5</v>
      </c>
      <c r="F137" s="64" t="s">
        <v>145</v>
      </c>
      <c r="G137" s="65" t="s">
        <v>263</v>
      </c>
      <c r="H137" s="66">
        <v>952.6320000000001</v>
      </c>
      <c r="I137" s="67" t="s">
        <v>9</v>
      </c>
      <c r="J137" s="68"/>
      <c r="K137" s="69">
        <f>H137*J137</f>
        <v>0</v>
      </c>
      <c r="L137" s="70">
        <f>IF(D137="S",K137,"")</f>
      </c>
      <c r="M137" s="68">
        <f>IF(OR(D137="P",D137="U"),K137,"")</f>
        <v>0</v>
      </c>
      <c r="N137" s="68">
        <f>IF(D137="H",K137,"")</f>
      </c>
      <c r="O137" s="68">
        <f>IF(D137="V",K137,"")</f>
      </c>
      <c r="P137" s="66"/>
      <c r="Q137" s="66"/>
      <c r="R137" s="71">
        <v>20</v>
      </c>
      <c r="S137" s="72"/>
    </row>
    <row r="138" spans="1:19" ht="12.75" outlineLevel="2">
      <c r="A138" s="13"/>
      <c r="B138" s="36"/>
      <c r="C138" s="36"/>
      <c r="D138" s="62" t="s">
        <v>6</v>
      </c>
      <c r="E138" s="63">
        <v>6</v>
      </c>
      <c r="F138" s="64" t="s">
        <v>146</v>
      </c>
      <c r="G138" s="65" t="s">
        <v>238</v>
      </c>
      <c r="H138" s="66">
        <v>105.84800000000001</v>
      </c>
      <c r="I138" s="67" t="s">
        <v>9</v>
      </c>
      <c r="J138" s="68"/>
      <c r="K138" s="69">
        <f>H138*J138</f>
        <v>0</v>
      </c>
      <c r="L138" s="70">
        <f>IF(D138="S",K138,"")</f>
      </c>
      <c r="M138" s="68">
        <f>IF(OR(D138="P",D138="U"),K138,"")</f>
        <v>0</v>
      </c>
      <c r="N138" s="68">
        <f>IF(D138="H",K138,"")</f>
      </c>
      <c r="O138" s="68">
        <f>IF(D138="V",K138,"")</f>
      </c>
      <c r="P138" s="66"/>
      <c r="Q138" s="66"/>
      <c r="R138" s="71">
        <v>20</v>
      </c>
      <c r="S138" s="72"/>
    </row>
    <row r="139" spans="1:19" ht="12.75" outlineLevel="1">
      <c r="A139" s="13"/>
      <c r="B139" s="37"/>
      <c r="C139" s="38" t="s">
        <v>24</v>
      </c>
      <c r="D139" s="39" t="s">
        <v>3</v>
      </c>
      <c r="E139" s="40"/>
      <c r="F139" s="40" t="s">
        <v>40</v>
      </c>
      <c r="G139" s="41" t="s">
        <v>226</v>
      </c>
      <c r="H139" s="40"/>
      <c r="I139" s="39"/>
      <c r="J139" s="40"/>
      <c r="K139" s="42">
        <f>SUBTOTAL(9,K140:K141)</f>
        <v>0</v>
      </c>
      <c r="L139" s="43">
        <f>SUBTOTAL(9,L140:L141)</f>
        <v>0</v>
      </c>
      <c r="M139" s="43">
        <f>SUBTOTAL(9,M140:M141)</f>
        <v>0</v>
      </c>
      <c r="N139" s="43">
        <f>SUBTOTAL(9,N140:N141)</f>
        <v>0</v>
      </c>
      <c r="O139" s="43">
        <f>SUBTOTAL(9,O140:O141)</f>
        <v>0</v>
      </c>
      <c r="P139" s="44">
        <f>SUMPRODUCT(P140:P141,H140:H141)</f>
        <v>0</v>
      </c>
      <c r="Q139" s="44">
        <f>SUMPRODUCT(Q140:Q141,H140:H141)</f>
        <v>0</v>
      </c>
      <c r="R139" s="45">
        <f>SUMPRODUCT(R140:R141,K140:K141)/100</f>
        <v>0</v>
      </c>
      <c r="S139" s="36"/>
    </row>
    <row r="140" spans="1:19" ht="12.75" outlineLevel="2">
      <c r="A140" s="13"/>
      <c r="B140" s="37"/>
      <c r="C140" s="53"/>
      <c r="D140" s="54"/>
      <c r="E140" s="55" t="s">
        <v>256</v>
      </c>
      <c r="F140" s="56"/>
      <c r="G140" s="57"/>
      <c r="H140" s="56"/>
      <c r="I140" s="54"/>
      <c r="J140" s="56"/>
      <c r="K140" s="58"/>
      <c r="L140" s="59"/>
      <c r="M140" s="59"/>
      <c r="N140" s="59"/>
      <c r="O140" s="59"/>
      <c r="P140" s="60"/>
      <c r="Q140" s="60"/>
      <c r="R140" s="61"/>
      <c r="S140" s="36"/>
    </row>
    <row r="141" spans="1:19" ht="12.75" outlineLevel="2">
      <c r="A141" s="13"/>
      <c r="B141" s="36"/>
      <c r="C141" s="36"/>
      <c r="D141" s="62" t="s">
        <v>6</v>
      </c>
      <c r="E141" s="63">
        <v>1</v>
      </c>
      <c r="F141" s="64" t="s">
        <v>147</v>
      </c>
      <c r="G141" s="65" t="s">
        <v>262</v>
      </c>
      <c r="H141" s="66">
        <v>273.3348200000059</v>
      </c>
      <c r="I141" s="67" t="s">
        <v>9</v>
      </c>
      <c r="J141" s="68"/>
      <c r="K141" s="69">
        <f>H141*J141</f>
        <v>0</v>
      </c>
      <c r="L141" s="70">
        <f>IF(D141="S",K141,"")</f>
      </c>
      <c r="M141" s="68">
        <f>IF(OR(D141="P",D141="U"),K141,"")</f>
        <v>0</v>
      </c>
      <c r="N141" s="68">
        <f>IF(D141="H",K141,"")</f>
      </c>
      <c r="O141" s="68">
        <f>IF(D141="V",K141,"")</f>
      </c>
      <c r="P141" s="66"/>
      <c r="Q141" s="66"/>
      <c r="R141" s="71">
        <v>20</v>
      </c>
      <c r="S141" s="72"/>
    </row>
    <row r="142" spans="1:19" ht="12.75" outlineLevel="1">
      <c r="A142" s="13"/>
      <c r="B142" s="37"/>
      <c r="C142" s="38" t="s">
        <v>37</v>
      </c>
      <c r="D142" s="39" t="s">
        <v>3</v>
      </c>
      <c r="E142" s="40"/>
      <c r="F142" s="40" t="s">
        <v>49</v>
      </c>
      <c r="G142" s="41" t="s">
        <v>189</v>
      </c>
      <c r="H142" s="40"/>
      <c r="I142" s="39"/>
      <c r="J142" s="40"/>
      <c r="K142" s="42">
        <f>SUBTOTAL(9,K143:K144)</f>
        <v>0</v>
      </c>
      <c r="L142" s="43">
        <f>SUBTOTAL(9,L143:L144)</f>
        <v>0</v>
      </c>
      <c r="M142" s="43">
        <f>SUBTOTAL(9,M143:M144)</f>
        <v>0</v>
      </c>
      <c r="N142" s="43">
        <f>SUBTOTAL(9,N143:N144)</f>
        <v>0</v>
      </c>
      <c r="O142" s="43">
        <f>SUBTOTAL(9,O143:O144)</f>
        <v>0</v>
      </c>
      <c r="P142" s="44">
        <f>SUMPRODUCT(P143:P144,H143:H144)</f>
        <v>0</v>
      </c>
      <c r="Q142" s="44">
        <f>SUMPRODUCT(Q143:Q144,H143:H144)</f>
        <v>0</v>
      </c>
      <c r="R142" s="45">
        <f>SUMPRODUCT(R143:R144,K143:K144)/100</f>
        <v>0</v>
      </c>
      <c r="S142" s="36"/>
    </row>
    <row r="143" spans="1:19" ht="12.75" outlineLevel="2">
      <c r="A143" s="13"/>
      <c r="B143" s="37"/>
      <c r="C143" s="53"/>
      <c r="D143" s="54"/>
      <c r="E143" s="55" t="s">
        <v>256</v>
      </c>
      <c r="F143" s="56"/>
      <c r="G143" s="57"/>
      <c r="H143" s="56"/>
      <c r="I143" s="54"/>
      <c r="J143" s="56"/>
      <c r="K143" s="58"/>
      <c r="L143" s="59"/>
      <c r="M143" s="59"/>
      <c r="N143" s="59"/>
      <c r="O143" s="59"/>
      <c r="P143" s="60"/>
      <c r="Q143" s="60"/>
      <c r="R143" s="61"/>
      <c r="S143" s="36"/>
    </row>
    <row r="144" spans="1:19" ht="12.75" outlineLevel="2">
      <c r="A144" s="13"/>
      <c r="B144" s="36"/>
      <c r="C144" s="36"/>
      <c r="D144" s="62" t="s">
        <v>7</v>
      </c>
      <c r="E144" s="63">
        <v>1</v>
      </c>
      <c r="F144" s="64" t="s">
        <v>55</v>
      </c>
      <c r="G144" s="65" t="s">
        <v>39</v>
      </c>
      <c r="H144" s="66">
        <f>(K110+K128+K139)/100</f>
        <v>0</v>
      </c>
      <c r="I144" s="67" t="s">
        <v>0</v>
      </c>
      <c r="J144" s="68"/>
      <c r="K144" s="69">
        <f>H144*J144</f>
        <v>0</v>
      </c>
      <c r="L144" s="70">
        <f>IF(D144="S",K144,"")</f>
      </c>
      <c r="M144" s="68">
        <f>IF(OR(D144="P",D144="U"),K144,"")</f>
      </c>
      <c r="N144" s="68">
        <f>IF(D144="H",K144,"")</f>
      </c>
      <c r="O144" s="68">
        <f>IF(D144="V",K144,"")</f>
        <v>0</v>
      </c>
      <c r="P144" s="66"/>
      <c r="Q144" s="66"/>
      <c r="R144" s="71">
        <v>20</v>
      </c>
      <c r="S144" s="72"/>
    </row>
    <row r="145" spans="1:19" ht="12.75">
      <c r="A145" s="13"/>
      <c r="B145" s="13"/>
      <c r="C145" s="13"/>
      <c r="D145" s="13"/>
      <c r="E145" s="13"/>
      <c r="F145" s="13"/>
      <c r="G145" s="13"/>
      <c r="H145" s="13"/>
      <c r="I145" s="27"/>
      <c r="J145" s="13"/>
      <c r="K145" s="13"/>
      <c r="L145" s="14"/>
      <c r="M145" s="14"/>
      <c r="N145" s="14"/>
      <c r="O145" s="14"/>
      <c r="P145" s="14"/>
      <c r="Q145" s="14"/>
      <c r="R145" s="15"/>
      <c r="S145" s="13"/>
    </row>
    <row r="146" spans="1:19" ht="15">
      <c r="A146" s="13"/>
      <c r="B146" s="28" t="s">
        <v>29</v>
      </c>
      <c r="C146" s="29"/>
      <c r="D146" s="30" t="s">
        <v>2</v>
      </c>
      <c r="E146" s="29"/>
      <c r="F146" s="29"/>
      <c r="G146" s="31" t="s">
        <v>276</v>
      </c>
      <c r="H146" s="29"/>
      <c r="I146" s="30"/>
      <c r="J146" s="29"/>
      <c r="K146" s="32">
        <f>SUMIF(D147:D154,"O",K147:K154)</f>
        <v>0</v>
      </c>
      <c r="L146" s="33">
        <f>SUMIF(D147:D154,"O",L147:L154)</f>
        <v>0</v>
      </c>
      <c r="M146" s="33">
        <f>SUMIF(D147:D154,"O",M147:M154)</f>
        <v>0</v>
      </c>
      <c r="N146" s="33">
        <f>SUMIF(D147:D154,"O",N147:N154)</f>
        <v>0</v>
      </c>
      <c r="O146" s="33">
        <f>SUMIF(D147:D154,"O",O147:O154)</f>
        <v>0</v>
      </c>
      <c r="P146" s="34">
        <f>SUMIF(D147:D154,"O",P147:P154)</f>
        <v>0</v>
      </c>
      <c r="Q146" s="34">
        <f>SUMIF(D147:D154,"O",Q147:Q154)</f>
        <v>0</v>
      </c>
      <c r="R146" s="35">
        <f>SUMIF(D147:D154,"O",R147:R154)</f>
        <v>0</v>
      </c>
      <c r="S146" s="36"/>
    </row>
    <row r="147" spans="1:19" ht="12.75" outlineLevel="1">
      <c r="A147" s="13"/>
      <c r="B147" s="37"/>
      <c r="C147" s="38" t="s">
        <v>21</v>
      </c>
      <c r="D147" s="39" t="s">
        <v>3</v>
      </c>
      <c r="E147" s="40"/>
      <c r="F147" s="40" t="s">
        <v>40</v>
      </c>
      <c r="G147" s="41" t="s">
        <v>183</v>
      </c>
      <c r="H147" s="40"/>
      <c r="I147" s="39"/>
      <c r="J147" s="40"/>
      <c r="K147" s="42">
        <f>SUBTOTAL(9,K148:K154)</f>
        <v>0</v>
      </c>
      <c r="L147" s="43">
        <f>SUBTOTAL(9,L148:L154)</f>
        <v>0</v>
      </c>
      <c r="M147" s="43">
        <f>SUBTOTAL(9,M148:M154)</f>
        <v>0</v>
      </c>
      <c r="N147" s="43">
        <f>SUBTOTAL(9,N148:N154)</f>
        <v>0</v>
      </c>
      <c r="O147" s="43">
        <f>SUBTOTAL(9,O148:O154)</f>
        <v>0</v>
      </c>
      <c r="P147" s="44">
        <f>SUMPRODUCT(P148:P154,H148:H154)</f>
        <v>0</v>
      </c>
      <c r="Q147" s="44">
        <f>SUMPRODUCT(Q148:Q154,H148:H154)</f>
        <v>0</v>
      </c>
      <c r="R147" s="45">
        <f>SUMPRODUCT(R148:R154,K148:K154)/100</f>
        <v>0</v>
      </c>
      <c r="S147" s="36"/>
    </row>
    <row r="148" spans="1:19" ht="12.75" outlineLevel="2">
      <c r="A148" s="13"/>
      <c r="B148" s="37"/>
      <c r="C148" s="53"/>
      <c r="D148" s="54"/>
      <c r="E148" s="55" t="s">
        <v>256</v>
      </c>
      <c r="F148" s="56"/>
      <c r="G148" s="57"/>
      <c r="H148" s="56"/>
      <c r="I148" s="54"/>
      <c r="J148" s="56"/>
      <c r="K148" s="58"/>
      <c r="L148" s="59"/>
      <c r="M148" s="59"/>
      <c r="N148" s="59"/>
      <c r="O148" s="59"/>
      <c r="P148" s="60"/>
      <c r="Q148" s="60"/>
      <c r="R148" s="61"/>
      <c r="S148" s="36"/>
    </row>
    <row r="149" spans="1:19" ht="12.75" outlineLevel="2">
      <c r="A149" s="13"/>
      <c r="B149" s="36"/>
      <c r="C149" s="36"/>
      <c r="D149" s="62" t="s">
        <v>4</v>
      </c>
      <c r="E149" s="63">
        <v>1</v>
      </c>
      <c r="F149" s="64" t="s">
        <v>129</v>
      </c>
      <c r="G149" s="65" t="s">
        <v>293</v>
      </c>
      <c r="H149" s="66">
        <v>51</v>
      </c>
      <c r="I149" s="67" t="s">
        <v>8</v>
      </c>
      <c r="J149" s="68"/>
      <c r="K149" s="69">
        <f>H149*J149</f>
        <v>0</v>
      </c>
      <c r="L149" s="70">
        <f>IF(D149="S",K149,"")</f>
      </c>
      <c r="M149" s="68">
        <f>IF(OR(D149="P",D149="U"),K149,"")</f>
        <v>0</v>
      </c>
      <c r="N149" s="68">
        <f>IF(D149="H",K149,"")</f>
      </c>
      <c r="O149" s="68">
        <f>IF(D149="V",K149,"")</f>
      </c>
      <c r="P149" s="66"/>
      <c r="Q149" s="66"/>
      <c r="R149" s="71">
        <v>20</v>
      </c>
      <c r="S149" s="72"/>
    </row>
    <row r="150" spans="1:19" s="52" customFormat="1" ht="11.25" outlineLevel="2">
      <c r="A150" s="46"/>
      <c r="B150" s="46"/>
      <c r="C150" s="46"/>
      <c r="D150" s="46"/>
      <c r="E150" s="46"/>
      <c r="F150" s="46"/>
      <c r="G150" s="47" t="s">
        <v>297</v>
      </c>
      <c r="H150" s="46"/>
      <c r="I150" s="48"/>
      <c r="J150" s="46"/>
      <c r="K150" s="46"/>
      <c r="L150" s="49"/>
      <c r="M150" s="49"/>
      <c r="N150" s="49"/>
      <c r="O150" s="49"/>
      <c r="P150" s="50"/>
      <c r="Q150" s="46"/>
      <c r="R150" s="51"/>
      <c r="S150" s="46"/>
    </row>
    <row r="151" spans="1:19" ht="12.75" outlineLevel="2">
      <c r="A151" s="13"/>
      <c r="B151" s="36"/>
      <c r="C151" s="36"/>
      <c r="D151" s="62" t="s">
        <v>4</v>
      </c>
      <c r="E151" s="63">
        <v>2</v>
      </c>
      <c r="F151" s="64" t="s">
        <v>130</v>
      </c>
      <c r="G151" s="65" t="s">
        <v>248</v>
      </c>
      <c r="H151" s="66">
        <v>1</v>
      </c>
      <c r="I151" s="67" t="s">
        <v>72</v>
      </c>
      <c r="J151" s="68"/>
      <c r="K151" s="69">
        <f>H151*J151</f>
        <v>0</v>
      </c>
      <c r="L151" s="70">
        <f>IF(D151="S",K151,"")</f>
      </c>
      <c r="M151" s="68">
        <f>IF(OR(D151="P",D151="U"),K151,"")</f>
        <v>0</v>
      </c>
      <c r="N151" s="68">
        <f>IF(D151="H",K151,"")</f>
      </c>
      <c r="O151" s="68">
        <f>IF(D151="V",K151,"")</f>
      </c>
      <c r="P151" s="66"/>
      <c r="Q151" s="66"/>
      <c r="R151" s="71">
        <v>20</v>
      </c>
      <c r="S151" s="72"/>
    </row>
    <row r="152" spans="1:19" s="52" customFormat="1" ht="11.25" outlineLevel="2">
      <c r="A152" s="46"/>
      <c r="B152" s="46"/>
      <c r="C152" s="46"/>
      <c r="D152" s="46"/>
      <c r="E152" s="46"/>
      <c r="F152" s="46"/>
      <c r="G152" s="47" t="s">
        <v>239</v>
      </c>
      <c r="H152" s="46"/>
      <c r="I152" s="48"/>
      <c r="J152" s="46"/>
      <c r="K152" s="46"/>
      <c r="L152" s="49"/>
      <c r="M152" s="49"/>
      <c r="N152" s="49"/>
      <c r="O152" s="49"/>
      <c r="P152" s="50"/>
      <c r="Q152" s="46"/>
      <c r="R152" s="51"/>
      <c r="S152" s="46"/>
    </row>
    <row r="153" spans="1:19" ht="12.75" outlineLevel="2">
      <c r="A153" s="13"/>
      <c r="B153" s="36"/>
      <c r="C153" s="36"/>
      <c r="D153" s="62" t="s">
        <v>4</v>
      </c>
      <c r="E153" s="63">
        <v>3</v>
      </c>
      <c r="F153" s="64" t="s">
        <v>131</v>
      </c>
      <c r="G153" s="65" t="s">
        <v>254</v>
      </c>
      <c r="H153" s="66">
        <v>66</v>
      </c>
      <c r="I153" s="67" t="s">
        <v>8</v>
      </c>
      <c r="J153" s="68"/>
      <c r="K153" s="69">
        <f>H153*J153</f>
        <v>0</v>
      </c>
      <c r="L153" s="70">
        <f>IF(D153="S",K153,"")</f>
      </c>
      <c r="M153" s="68">
        <f>IF(OR(D153="P",D153="U"),K153,"")</f>
        <v>0</v>
      </c>
      <c r="N153" s="68">
        <f>IF(D153="H",K153,"")</f>
      </c>
      <c r="O153" s="68">
        <f>IF(D153="V",K153,"")</f>
      </c>
      <c r="P153" s="66"/>
      <c r="Q153" s="66"/>
      <c r="R153" s="71">
        <v>20</v>
      </c>
      <c r="S153" s="72"/>
    </row>
    <row r="154" spans="1:19" s="52" customFormat="1" ht="11.25" outlineLevel="2">
      <c r="A154" s="46"/>
      <c r="B154" s="46"/>
      <c r="C154" s="46"/>
      <c r="D154" s="46"/>
      <c r="E154" s="46"/>
      <c r="F154" s="46"/>
      <c r="G154" s="47" t="s">
        <v>232</v>
      </c>
      <c r="H154" s="46"/>
      <c r="I154" s="48"/>
      <c r="J154" s="46"/>
      <c r="K154" s="46"/>
      <c r="L154" s="49"/>
      <c r="M154" s="49"/>
      <c r="N154" s="49"/>
      <c r="O154" s="49"/>
      <c r="P154" s="50"/>
      <c r="Q154" s="46"/>
      <c r="R154" s="51"/>
      <c r="S154" s="46"/>
    </row>
    <row r="155" spans="1:19" ht="12.75">
      <c r="A155" s="13"/>
      <c r="B155" s="13"/>
      <c r="C155" s="13"/>
      <c r="D155" s="13"/>
      <c r="E155" s="13"/>
      <c r="F155" s="13"/>
      <c r="G155" s="13"/>
      <c r="H155" s="13"/>
      <c r="I155" s="27"/>
      <c r="J155" s="13"/>
      <c r="K155" s="13"/>
      <c r="L155" s="14"/>
      <c r="M155" s="14"/>
      <c r="N155" s="14"/>
      <c r="O155" s="14"/>
      <c r="P155" s="14"/>
      <c r="Q155" s="14"/>
      <c r="R155" s="15"/>
      <c r="S155" s="13"/>
    </row>
    <row r="156" spans="1:19" ht="15">
      <c r="A156" s="13"/>
      <c r="B156" s="28" t="s">
        <v>30</v>
      </c>
      <c r="C156" s="29"/>
      <c r="D156" s="30" t="s">
        <v>2</v>
      </c>
      <c r="E156" s="29"/>
      <c r="F156" s="29"/>
      <c r="G156" s="31" t="s">
        <v>290</v>
      </c>
      <c r="H156" s="29"/>
      <c r="I156" s="30"/>
      <c r="J156" s="29"/>
      <c r="K156" s="32">
        <f>SUMIF(D157:D160,"O",K157:K160)</f>
        <v>0</v>
      </c>
      <c r="L156" s="33">
        <f>SUMIF(D157:D160,"O",L157:L160)</f>
        <v>0</v>
      </c>
      <c r="M156" s="33">
        <f>SUMIF(D157:D160,"O",M157:M160)</f>
        <v>0</v>
      </c>
      <c r="N156" s="33">
        <f>SUMIF(D157:D160,"O",N157:N160)</f>
        <v>0</v>
      </c>
      <c r="O156" s="33">
        <f>SUMIF(D157:D160,"O",O157:O160)</f>
        <v>0</v>
      </c>
      <c r="P156" s="34">
        <f>SUMIF(D157:D160,"O",P157:P160)</f>
        <v>0</v>
      </c>
      <c r="Q156" s="34">
        <f>SUMIF(D157:D160,"O",Q157:Q160)</f>
        <v>0</v>
      </c>
      <c r="R156" s="35">
        <f>SUMIF(D157:D160,"O",R157:R160)</f>
        <v>0</v>
      </c>
      <c r="S156" s="36"/>
    </row>
    <row r="157" spans="1:19" ht="12.75" outlineLevel="1">
      <c r="A157" s="13"/>
      <c r="B157" s="37"/>
      <c r="C157" s="38" t="s">
        <v>21</v>
      </c>
      <c r="D157" s="39" t="s">
        <v>3</v>
      </c>
      <c r="E157" s="40"/>
      <c r="F157" s="40" t="s">
        <v>40</v>
      </c>
      <c r="G157" s="41" t="s">
        <v>183</v>
      </c>
      <c r="H157" s="40"/>
      <c r="I157" s="39"/>
      <c r="J157" s="40"/>
      <c r="K157" s="42">
        <f>SUBTOTAL(9,K158:K160)</f>
        <v>0</v>
      </c>
      <c r="L157" s="43">
        <f>SUBTOTAL(9,L158:L160)</f>
        <v>0</v>
      </c>
      <c r="M157" s="43">
        <f>SUBTOTAL(9,M158:M160)</f>
        <v>0</v>
      </c>
      <c r="N157" s="43">
        <f>SUBTOTAL(9,N158:N160)</f>
        <v>0</v>
      </c>
      <c r="O157" s="43">
        <f>SUBTOTAL(9,O158:O160)</f>
        <v>0</v>
      </c>
      <c r="P157" s="44">
        <f>SUMPRODUCT(P158:P160,H158:H160)</f>
        <v>0</v>
      </c>
      <c r="Q157" s="44">
        <f>SUMPRODUCT(Q158:Q160,H158:H160)</f>
        <v>0</v>
      </c>
      <c r="R157" s="45">
        <f>SUMPRODUCT(R158:R160,K158:K160)/100</f>
        <v>0</v>
      </c>
      <c r="S157" s="36"/>
    </row>
    <row r="158" spans="1:19" ht="12.75" outlineLevel="2">
      <c r="A158" s="13"/>
      <c r="B158" s="37"/>
      <c r="C158" s="53"/>
      <c r="D158" s="54"/>
      <c r="E158" s="55" t="s">
        <v>256</v>
      </c>
      <c r="F158" s="56"/>
      <c r="G158" s="57"/>
      <c r="H158" s="56"/>
      <c r="I158" s="54"/>
      <c r="J158" s="56"/>
      <c r="K158" s="58"/>
      <c r="L158" s="59"/>
      <c r="M158" s="59"/>
      <c r="N158" s="59"/>
      <c r="O158" s="59"/>
      <c r="P158" s="60"/>
      <c r="Q158" s="60"/>
      <c r="R158" s="61"/>
      <c r="S158" s="36"/>
    </row>
    <row r="159" spans="1:19" ht="12.75" outlineLevel="2">
      <c r="A159" s="13"/>
      <c r="B159" s="36"/>
      <c r="C159" s="36"/>
      <c r="D159" s="62" t="s">
        <v>4</v>
      </c>
      <c r="E159" s="63">
        <v>1</v>
      </c>
      <c r="F159" s="64" t="s">
        <v>132</v>
      </c>
      <c r="G159" s="65" t="s">
        <v>271</v>
      </c>
      <c r="H159" s="66">
        <v>30</v>
      </c>
      <c r="I159" s="67" t="s">
        <v>8</v>
      </c>
      <c r="J159" s="68"/>
      <c r="K159" s="69">
        <f>H159*J159</f>
        <v>0</v>
      </c>
      <c r="L159" s="70">
        <f>IF(D159="S",K159,"")</f>
      </c>
      <c r="M159" s="68">
        <f>IF(OR(D159="P",D159="U"),K159,"")</f>
        <v>0</v>
      </c>
      <c r="N159" s="68">
        <f>IF(D159="H",K159,"")</f>
      </c>
      <c r="O159" s="68">
        <f>IF(D159="V",K159,"")</f>
      </c>
      <c r="P159" s="66"/>
      <c r="Q159" s="66"/>
      <c r="R159" s="71">
        <v>20</v>
      </c>
      <c r="S159" s="72"/>
    </row>
    <row r="160" spans="1:19" ht="12.75" outlineLevel="2">
      <c r="A160" s="13"/>
      <c r="B160" s="36"/>
      <c r="C160" s="36"/>
      <c r="D160" s="62" t="s">
        <v>4</v>
      </c>
      <c r="E160" s="63">
        <v>2</v>
      </c>
      <c r="F160" s="64" t="s">
        <v>133</v>
      </c>
      <c r="G160" s="65" t="s">
        <v>224</v>
      </c>
      <c r="H160" s="66">
        <v>1</v>
      </c>
      <c r="I160" s="67" t="s">
        <v>72</v>
      </c>
      <c r="J160" s="68"/>
      <c r="K160" s="69">
        <f>H160*J160</f>
        <v>0</v>
      </c>
      <c r="L160" s="70">
        <f>IF(D160="S",K160,"")</f>
      </c>
      <c r="M160" s="68">
        <f>IF(OR(D160="P",D160="U"),K160,"")</f>
        <v>0</v>
      </c>
      <c r="N160" s="68">
        <f>IF(D160="H",K160,"")</f>
      </c>
      <c r="O160" s="68">
        <f>IF(D160="V",K160,"")</f>
      </c>
      <c r="P160" s="66"/>
      <c r="Q160" s="66"/>
      <c r="R160" s="71">
        <v>20</v>
      </c>
      <c r="S160" s="72"/>
    </row>
    <row r="161" spans="1:19" ht="12.75">
      <c r="A161" s="13"/>
      <c r="B161" s="13"/>
      <c r="C161" s="13"/>
      <c r="D161" s="13"/>
      <c r="E161" s="13"/>
      <c r="F161" s="13"/>
      <c r="G161" s="13"/>
      <c r="H161" s="13"/>
      <c r="I161" s="27"/>
      <c r="J161" s="13"/>
      <c r="K161" s="13"/>
      <c r="L161" s="14"/>
      <c r="M161" s="14"/>
      <c r="N161" s="14"/>
      <c r="O161" s="14"/>
      <c r="P161" s="14"/>
      <c r="Q161" s="14"/>
      <c r="R161" s="15"/>
      <c r="S161" s="13"/>
    </row>
    <row r="162" spans="1:19" ht="15">
      <c r="A162" s="13"/>
      <c r="B162" s="28" t="s">
        <v>32</v>
      </c>
      <c r="C162" s="29"/>
      <c r="D162" s="30" t="s">
        <v>2</v>
      </c>
      <c r="E162" s="29"/>
      <c r="F162" s="29"/>
      <c r="G162" s="31" t="s">
        <v>292</v>
      </c>
      <c r="H162" s="29"/>
      <c r="I162" s="30"/>
      <c r="J162" s="29"/>
      <c r="K162" s="32">
        <f>SUMIF(D163:D165,"O",K163:K165)</f>
        <v>0</v>
      </c>
      <c r="L162" s="33">
        <f>SUMIF(D163:D165,"O",L163:L165)</f>
        <v>0</v>
      </c>
      <c r="M162" s="33">
        <f>SUMIF(D163:D165,"O",M163:M165)</f>
        <v>0</v>
      </c>
      <c r="N162" s="33">
        <f>SUMIF(D163:D165,"O",N163:N165)</f>
        <v>0</v>
      </c>
      <c r="O162" s="33">
        <f>SUMIF(D163:D165,"O",O163:O165)</f>
        <v>0</v>
      </c>
      <c r="P162" s="34">
        <f>SUMIF(D163:D165,"O",P163:P165)</f>
        <v>0</v>
      </c>
      <c r="Q162" s="34">
        <f>SUMIF(D163:D165,"O",Q163:Q165)</f>
        <v>0</v>
      </c>
      <c r="R162" s="35">
        <f>SUMIF(D163:D165,"O",R163:R165)</f>
        <v>0</v>
      </c>
      <c r="S162" s="36"/>
    </row>
    <row r="163" spans="1:19" ht="12.75" outlineLevel="1">
      <c r="A163" s="13"/>
      <c r="B163" s="37"/>
      <c r="C163" s="38" t="s">
        <v>36</v>
      </c>
      <c r="D163" s="39" t="s">
        <v>3</v>
      </c>
      <c r="E163" s="40"/>
      <c r="F163" s="40" t="s">
        <v>44</v>
      </c>
      <c r="G163" s="41" t="s">
        <v>218</v>
      </c>
      <c r="H163" s="40"/>
      <c r="I163" s="39"/>
      <c r="J163" s="40"/>
      <c r="K163" s="42">
        <f>SUBTOTAL(9,K164:K165)</f>
        <v>0</v>
      </c>
      <c r="L163" s="43">
        <f>SUBTOTAL(9,L164:L165)</f>
        <v>0</v>
      </c>
      <c r="M163" s="43">
        <f>SUBTOTAL(9,M164:M165)</f>
        <v>0</v>
      </c>
      <c r="N163" s="43">
        <f>SUBTOTAL(9,N164:N165)</f>
        <v>0</v>
      </c>
      <c r="O163" s="43">
        <f>SUBTOTAL(9,O164:O165)</f>
        <v>0</v>
      </c>
      <c r="P163" s="44">
        <f>SUMPRODUCT(P164:P165,H164:H165)</f>
        <v>0</v>
      </c>
      <c r="Q163" s="44">
        <f>SUMPRODUCT(Q164:Q165,H164:H165)</f>
        <v>0</v>
      </c>
      <c r="R163" s="45">
        <f>SUMPRODUCT(R164:R165,K164:K165)/100</f>
        <v>0</v>
      </c>
      <c r="S163" s="36"/>
    </row>
    <row r="164" spans="1:19" ht="12.75" outlineLevel="2">
      <c r="A164" s="13"/>
      <c r="B164" s="37"/>
      <c r="C164" s="53"/>
      <c r="D164" s="54"/>
      <c r="E164" s="55" t="s">
        <v>256</v>
      </c>
      <c r="F164" s="56"/>
      <c r="G164" s="57"/>
      <c r="H164" s="56"/>
      <c r="I164" s="54"/>
      <c r="J164" s="56"/>
      <c r="K164" s="58"/>
      <c r="L164" s="59"/>
      <c r="M164" s="59"/>
      <c r="N164" s="59"/>
      <c r="O164" s="59"/>
      <c r="P164" s="60"/>
      <c r="Q164" s="60"/>
      <c r="R164" s="61"/>
      <c r="S164" s="36"/>
    </row>
    <row r="165" spans="1:19" ht="12.75" outlineLevel="2">
      <c r="A165" s="13"/>
      <c r="B165" s="36"/>
      <c r="C165" s="36"/>
      <c r="D165" s="62" t="s">
        <v>4</v>
      </c>
      <c r="E165" s="63">
        <v>1</v>
      </c>
      <c r="F165" s="64" t="s">
        <v>118</v>
      </c>
      <c r="G165" s="65" t="s">
        <v>250</v>
      </c>
      <c r="H165" s="66">
        <v>1</v>
      </c>
      <c r="I165" s="67" t="s">
        <v>72</v>
      </c>
      <c r="J165" s="68"/>
      <c r="K165" s="69">
        <f>H165*J165</f>
        <v>0</v>
      </c>
      <c r="L165" s="70">
        <f>IF(D165="S",K165,"")</f>
      </c>
      <c r="M165" s="68">
        <f>IF(OR(D165="P",D165="U"),K165,"")</f>
        <v>0</v>
      </c>
      <c r="N165" s="68">
        <f>IF(D165="H",K165,"")</f>
      </c>
      <c r="O165" s="68">
        <f>IF(D165="V",K165,"")</f>
      </c>
      <c r="P165" s="66"/>
      <c r="Q165" s="66"/>
      <c r="R165" s="71">
        <v>20</v>
      </c>
      <c r="S165" s="72"/>
    </row>
    <row r="166" spans="1:19" ht="12.75">
      <c r="A166" s="13"/>
      <c r="B166" s="13"/>
      <c r="C166" s="13"/>
      <c r="D166" s="13"/>
      <c r="E166" s="13"/>
      <c r="F166" s="13"/>
      <c r="G166" s="13"/>
      <c r="H166" s="13"/>
      <c r="I166" s="27"/>
      <c r="J166" s="13"/>
      <c r="K166" s="13"/>
      <c r="L166" s="14"/>
      <c r="M166" s="14"/>
      <c r="N166" s="14"/>
      <c r="O166" s="14"/>
      <c r="P166" s="14"/>
      <c r="Q166" s="14"/>
      <c r="R166" s="15"/>
      <c r="S166" s="13"/>
    </row>
    <row r="167" spans="1:19" ht="30">
      <c r="A167" s="13"/>
      <c r="B167" s="28" t="s">
        <v>33</v>
      </c>
      <c r="C167" s="29"/>
      <c r="D167" s="30" t="s">
        <v>2</v>
      </c>
      <c r="E167" s="29"/>
      <c r="F167" s="29"/>
      <c r="G167" s="31" t="s">
        <v>299</v>
      </c>
      <c r="H167" s="29"/>
      <c r="I167" s="30"/>
      <c r="J167" s="29"/>
      <c r="K167" s="32">
        <f>SUMIF(D168:D170,"O",K168:K170)</f>
        <v>0</v>
      </c>
      <c r="L167" s="33">
        <f>SUMIF(D168:D170,"O",L168:L170)</f>
        <v>0</v>
      </c>
      <c r="M167" s="33">
        <f>SUMIF(D168:D170,"O",M168:M170)</f>
        <v>0</v>
      </c>
      <c r="N167" s="33">
        <f>SUMIF(D168:D170,"O",N168:N170)</f>
        <v>0</v>
      </c>
      <c r="O167" s="33">
        <f>SUMIF(D168:D170,"O",O168:O170)</f>
        <v>0</v>
      </c>
      <c r="P167" s="34">
        <f>SUMIF(D168:D170,"O",P168:P170)</f>
        <v>0</v>
      </c>
      <c r="Q167" s="34">
        <f>SUMIF(D168:D170,"O",Q168:Q170)</f>
        <v>0</v>
      </c>
      <c r="R167" s="35">
        <f>SUMIF(D168:D170,"O",R168:R170)</f>
        <v>0</v>
      </c>
      <c r="S167" s="36"/>
    </row>
    <row r="168" spans="1:19" ht="12.75" outlineLevel="1">
      <c r="A168" s="13"/>
      <c r="B168" s="37"/>
      <c r="C168" s="38" t="s">
        <v>36</v>
      </c>
      <c r="D168" s="39" t="s">
        <v>3</v>
      </c>
      <c r="E168" s="40"/>
      <c r="F168" s="40" t="s">
        <v>44</v>
      </c>
      <c r="G168" s="41" t="s">
        <v>218</v>
      </c>
      <c r="H168" s="40"/>
      <c r="I168" s="39"/>
      <c r="J168" s="40"/>
      <c r="K168" s="42">
        <f>SUBTOTAL(9,K169:K170)</f>
        <v>0</v>
      </c>
      <c r="L168" s="43">
        <f>SUBTOTAL(9,L169:L170)</f>
        <v>0</v>
      </c>
      <c r="M168" s="43">
        <f>SUBTOTAL(9,M169:M170)</f>
        <v>0</v>
      </c>
      <c r="N168" s="43">
        <f>SUBTOTAL(9,N169:N170)</f>
        <v>0</v>
      </c>
      <c r="O168" s="43">
        <f>SUBTOTAL(9,O169:O170)</f>
        <v>0</v>
      </c>
      <c r="P168" s="44">
        <f>SUMPRODUCT(P169:P170,H169:H170)</f>
        <v>0</v>
      </c>
      <c r="Q168" s="44">
        <f>SUMPRODUCT(Q169:Q170,H169:H170)</f>
        <v>0</v>
      </c>
      <c r="R168" s="45">
        <f>SUMPRODUCT(R169:R170,K169:K170)/100</f>
        <v>0</v>
      </c>
      <c r="S168" s="36"/>
    </row>
    <row r="169" spans="1:19" ht="12.75" outlineLevel="2">
      <c r="A169" s="13"/>
      <c r="B169" s="37"/>
      <c r="C169" s="53"/>
      <c r="D169" s="54"/>
      <c r="E169" s="55" t="s">
        <v>256</v>
      </c>
      <c r="F169" s="56"/>
      <c r="G169" s="57"/>
      <c r="H169" s="56"/>
      <c r="I169" s="54"/>
      <c r="J169" s="56"/>
      <c r="K169" s="58"/>
      <c r="L169" s="59"/>
      <c r="M169" s="59"/>
      <c r="N169" s="59"/>
      <c r="O169" s="59"/>
      <c r="P169" s="60"/>
      <c r="Q169" s="60"/>
      <c r="R169" s="61"/>
      <c r="S169" s="36"/>
    </row>
    <row r="170" spans="1:19" ht="12.75" outlineLevel="2">
      <c r="A170" s="13"/>
      <c r="B170" s="36"/>
      <c r="C170" s="36"/>
      <c r="D170" s="62" t="s">
        <v>4</v>
      </c>
      <c r="E170" s="63">
        <v>1</v>
      </c>
      <c r="F170" s="64" t="s">
        <v>117</v>
      </c>
      <c r="G170" s="65" t="s">
        <v>252</v>
      </c>
      <c r="H170" s="66">
        <v>1</v>
      </c>
      <c r="I170" s="67" t="s">
        <v>72</v>
      </c>
      <c r="J170" s="68"/>
      <c r="K170" s="69">
        <f>H170*J170</f>
        <v>0</v>
      </c>
      <c r="L170" s="70">
        <f>IF(D170="S",K170,"")</f>
      </c>
      <c r="M170" s="68">
        <f>IF(OR(D170="P",D170="U"),K170,"")</f>
        <v>0</v>
      </c>
      <c r="N170" s="68">
        <f>IF(D170="H",K170,"")</f>
      </c>
      <c r="O170" s="68">
        <f>IF(D170="V",K170,"")</f>
      </c>
      <c r="P170" s="66"/>
      <c r="Q170" s="66"/>
      <c r="R170" s="71">
        <v>20</v>
      </c>
      <c r="S170" s="72"/>
    </row>
    <row r="171" spans="1:19" ht="12.75">
      <c r="A171" s="13"/>
      <c r="B171" s="13"/>
      <c r="C171" s="13"/>
      <c r="D171" s="13"/>
      <c r="E171" s="13"/>
      <c r="F171" s="13"/>
      <c r="G171" s="13"/>
      <c r="H171" s="13"/>
      <c r="I171" s="27"/>
      <c r="J171" s="13"/>
      <c r="K171" s="13"/>
      <c r="L171" s="14"/>
      <c r="M171" s="14"/>
      <c r="N171" s="14"/>
      <c r="O171" s="14"/>
      <c r="P171" s="14"/>
      <c r="Q171" s="14"/>
      <c r="R171" s="15"/>
      <c r="S171" s="13"/>
    </row>
    <row r="172" spans="1:19" ht="30">
      <c r="A172" s="13"/>
      <c r="B172" s="28" t="s">
        <v>34</v>
      </c>
      <c r="C172" s="29"/>
      <c r="D172" s="30" t="s">
        <v>2</v>
      </c>
      <c r="E172" s="29"/>
      <c r="F172" s="29"/>
      <c r="G172" s="31" t="s">
        <v>303</v>
      </c>
      <c r="H172" s="29"/>
      <c r="I172" s="30"/>
      <c r="J172" s="29"/>
      <c r="K172" s="32">
        <f>SUMIF(D173:D175,"O",K173:K175)</f>
        <v>0</v>
      </c>
      <c r="L172" s="33">
        <f>SUMIF(D173:D175,"O",L173:L175)</f>
        <v>0</v>
      </c>
      <c r="M172" s="33">
        <f>SUMIF(D173:D175,"O",M173:M175)</f>
        <v>0</v>
      </c>
      <c r="N172" s="33">
        <f>SUMIF(D173:D175,"O",N173:N175)</f>
        <v>0</v>
      </c>
      <c r="O172" s="33">
        <f>SUMIF(D173:D175,"O",O173:O175)</f>
        <v>0</v>
      </c>
      <c r="P172" s="34">
        <f>SUMIF(D173:D175,"O",P173:P175)</f>
        <v>0</v>
      </c>
      <c r="Q172" s="34">
        <f>SUMIF(D173:D175,"O",Q173:Q175)</f>
        <v>0</v>
      </c>
      <c r="R172" s="35">
        <f>SUMIF(D173:D175,"O",R173:R175)</f>
        <v>0</v>
      </c>
      <c r="S172" s="36"/>
    </row>
    <row r="173" spans="1:19" ht="12.75" outlineLevel="1">
      <c r="A173" s="13"/>
      <c r="B173" s="37"/>
      <c r="C173" s="38" t="s">
        <v>36</v>
      </c>
      <c r="D173" s="39" t="s">
        <v>3</v>
      </c>
      <c r="E173" s="40"/>
      <c r="F173" s="40" t="s">
        <v>44</v>
      </c>
      <c r="G173" s="41" t="s">
        <v>218</v>
      </c>
      <c r="H173" s="40"/>
      <c r="I173" s="39"/>
      <c r="J173" s="40"/>
      <c r="K173" s="42">
        <f>SUBTOTAL(9,K174:K175)</f>
        <v>0</v>
      </c>
      <c r="L173" s="43">
        <f>SUBTOTAL(9,L174:L175)</f>
        <v>0</v>
      </c>
      <c r="M173" s="43">
        <f>SUBTOTAL(9,M174:M175)</f>
        <v>0</v>
      </c>
      <c r="N173" s="43">
        <f>SUBTOTAL(9,N174:N175)</f>
        <v>0</v>
      </c>
      <c r="O173" s="43">
        <f>SUBTOTAL(9,O174:O175)</f>
        <v>0</v>
      </c>
      <c r="P173" s="44">
        <f>SUMPRODUCT(P174:P175,H174:H175)</f>
        <v>0</v>
      </c>
      <c r="Q173" s="44">
        <f>SUMPRODUCT(Q174:Q175,H174:H175)</f>
        <v>0</v>
      </c>
      <c r="R173" s="45">
        <f>SUMPRODUCT(R174:R175,K174:K175)/100</f>
        <v>0</v>
      </c>
      <c r="S173" s="36"/>
    </row>
    <row r="174" spans="1:19" ht="12.75" outlineLevel="2">
      <c r="A174" s="13"/>
      <c r="B174" s="37"/>
      <c r="C174" s="53"/>
      <c r="D174" s="54"/>
      <c r="E174" s="55" t="s">
        <v>256</v>
      </c>
      <c r="F174" s="56"/>
      <c r="G174" s="57"/>
      <c r="H174" s="56"/>
      <c r="I174" s="54"/>
      <c r="J174" s="56"/>
      <c r="K174" s="58"/>
      <c r="L174" s="59"/>
      <c r="M174" s="59"/>
      <c r="N174" s="59"/>
      <c r="O174" s="59"/>
      <c r="P174" s="60"/>
      <c r="Q174" s="60"/>
      <c r="R174" s="61"/>
      <c r="S174" s="36"/>
    </row>
    <row r="175" spans="1:19" ht="12.75" outlineLevel="2">
      <c r="A175" s="13"/>
      <c r="B175" s="36"/>
      <c r="C175" s="36"/>
      <c r="D175" s="62" t="s">
        <v>4</v>
      </c>
      <c r="E175" s="63">
        <v>1</v>
      </c>
      <c r="F175" s="64" t="s">
        <v>160</v>
      </c>
      <c r="G175" s="65" t="s">
        <v>278</v>
      </c>
      <c r="H175" s="66">
        <v>1</v>
      </c>
      <c r="I175" s="67" t="s">
        <v>72</v>
      </c>
      <c r="J175" s="68"/>
      <c r="K175" s="69">
        <f>H175*J175</f>
        <v>0</v>
      </c>
      <c r="L175" s="70">
        <f>IF(D175="S",K175,"")</f>
      </c>
      <c r="M175" s="68">
        <f>IF(OR(D175="P",D175="U"),K175,"")</f>
        <v>0</v>
      </c>
      <c r="N175" s="68">
        <f>IF(D175="H",K175,"")</f>
      </c>
      <c r="O175" s="68">
        <f>IF(D175="V",K175,"")</f>
      </c>
      <c r="P175" s="66"/>
      <c r="Q175" s="66"/>
      <c r="R175" s="71">
        <v>20</v>
      </c>
      <c r="S175" s="72"/>
    </row>
    <row r="176" spans="1:19" ht="12.75">
      <c r="A176" s="13"/>
      <c r="B176" s="13"/>
      <c r="C176" s="13"/>
      <c r="D176" s="13"/>
      <c r="E176" s="13"/>
      <c r="F176" s="13"/>
      <c r="G176" s="13"/>
      <c r="H176" s="13"/>
      <c r="I176" s="27"/>
      <c r="J176" s="13"/>
      <c r="K176" s="13"/>
      <c r="L176" s="14"/>
      <c r="M176" s="14"/>
      <c r="N176" s="14"/>
      <c r="O176" s="14"/>
      <c r="P176" s="14"/>
      <c r="Q176" s="14"/>
      <c r="R176" s="15"/>
      <c r="S176" s="13"/>
    </row>
    <row r="177" spans="1:19" ht="15">
      <c r="A177" s="13"/>
      <c r="B177" s="28" t="s">
        <v>35</v>
      </c>
      <c r="C177" s="29"/>
      <c r="D177" s="30" t="s">
        <v>2</v>
      </c>
      <c r="E177" s="29"/>
      <c r="F177" s="29"/>
      <c r="G177" s="31" t="s">
        <v>182</v>
      </c>
      <c r="H177" s="29"/>
      <c r="I177" s="30"/>
      <c r="J177" s="29"/>
      <c r="K177" s="32">
        <f>SUMIF(D178:D181,"O",K178:K181)</f>
        <v>0</v>
      </c>
      <c r="L177" s="33">
        <f>SUMIF(D178:D181,"O",L178:L181)</f>
        <v>0</v>
      </c>
      <c r="M177" s="33">
        <f>SUMIF(D178:D181,"O",M178:M181)</f>
        <v>0</v>
      </c>
      <c r="N177" s="33">
        <f>SUMIF(D178:D181,"O",N178:N181)</f>
        <v>0</v>
      </c>
      <c r="O177" s="33">
        <f>SUMIF(D178:D181,"O",O178:O181)</f>
        <v>0</v>
      </c>
      <c r="P177" s="34">
        <f>SUMIF(D178:D181,"O",P178:P181)</f>
        <v>0</v>
      </c>
      <c r="Q177" s="34">
        <f>SUMIF(D178:D181,"O",Q178:Q181)</f>
        <v>0</v>
      </c>
      <c r="R177" s="35">
        <f>SUMIF(D178:D181,"O",R178:R181)</f>
        <v>0</v>
      </c>
      <c r="S177" s="36"/>
    </row>
    <row r="178" spans="1:19" ht="12.75" outlineLevel="1">
      <c r="A178" s="13"/>
      <c r="B178" s="37"/>
      <c r="C178" s="38" t="s">
        <v>19</v>
      </c>
      <c r="D178" s="39" t="s">
        <v>3</v>
      </c>
      <c r="E178" s="40"/>
      <c r="F178" s="40" t="s">
        <v>40</v>
      </c>
      <c r="G178" s="41" t="s">
        <v>171</v>
      </c>
      <c r="H178" s="40"/>
      <c r="I178" s="39"/>
      <c r="J178" s="40"/>
      <c r="K178" s="42">
        <f>SUBTOTAL(9,K179:K181)</f>
        <v>0</v>
      </c>
      <c r="L178" s="43">
        <f>SUBTOTAL(9,L179:L181)</f>
        <v>0</v>
      </c>
      <c r="M178" s="43">
        <f>SUBTOTAL(9,M179:M181)</f>
        <v>0</v>
      </c>
      <c r="N178" s="43">
        <f>SUBTOTAL(9,N179:N181)</f>
        <v>0</v>
      </c>
      <c r="O178" s="43">
        <f>SUBTOTAL(9,O179:O181)</f>
        <v>0</v>
      </c>
      <c r="P178" s="44">
        <f>SUMPRODUCT(P179:P181,H179:H181)</f>
        <v>0</v>
      </c>
      <c r="Q178" s="44">
        <f>SUMPRODUCT(Q179:Q181,H179:H181)</f>
        <v>0</v>
      </c>
      <c r="R178" s="45">
        <f>SUMPRODUCT(R179:R181,K179:K181)/100</f>
        <v>0</v>
      </c>
      <c r="S178" s="36"/>
    </row>
    <row r="179" spans="1:19" ht="12.75" outlineLevel="2">
      <c r="A179" s="13"/>
      <c r="B179" s="37"/>
      <c r="C179" s="53"/>
      <c r="D179" s="54"/>
      <c r="E179" s="55" t="s">
        <v>256</v>
      </c>
      <c r="F179" s="56"/>
      <c r="G179" s="57"/>
      <c r="H179" s="56"/>
      <c r="I179" s="54"/>
      <c r="J179" s="56"/>
      <c r="K179" s="58"/>
      <c r="L179" s="59"/>
      <c r="M179" s="59"/>
      <c r="N179" s="59"/>
      <c r="O179" s="59"/>
      <c r="P179" s="60"/>
      <c r="Q179" s="60"/>
      <c r="R179" s="61"/>
      <c r="S179" s="36"/>
    </row>
    <row r="180" spans="1:19" ht="12.75" outlineLevel="2">
      <c r="A180" s="13"/>
      <c r="B180" s="36"/>
      <c r="C180" s="36"/>
      <c r="D180" s="62" t="s">
        <v>4</v>
      </c>
      <c r="E180" s="63">
        <v>1</v>
      </c>
      <c r="F180" s="64" t="s">
        <v>112</v>
      </c>
      <c r="G180" s="65" t="s">
        <v>270</v>
      </c>
      <c r="H180" s="66">
        <v>100</v>
      </c>
      <c r="I180" s="67" t="s">
        <v>43</v>
      </c>
      <c r="J180" s="68"/>
      <c r="K180" s="69">
        <f>H180*J180</f>
        <v>0</v>
      </c>
      <c r="L180" s="70">
        <f>IF(D180="S",K180,"")</f>
      </c>
      <c r="M180" s="68">
        <f>IF(OR(D180="P",D180="U"),K180,"")</f>
        <v>0</v>
      </c>
      <c r="N180" s="68">
        <f>IF(D180="H",K180,"")</f>
      </c>
      <c r="O180" s="68">
        <f>IF(D180="V",K180,"")</f>
      </c>
      <c r="P180" s="66"/>
      <c r="Q180" s="66"/>
      <c r="R180" s="71">
        <v>20</v>
      </c>
      <c r="S180" s="72"/>
    </row>
    <row r="181" spans="1:19" s="52" customFormat="1" ht="11.25" outlineLevel="2">
      <c r="A181" s="46"/>
      <c r="B181" s="46"/>
      <c r="C181" s="46"/>
      <c r="D181" s="46"/>
      <c r="E181" s="46"/>
      <c r="F181" s="46"/>
      <c r="G181" s="47" t="s">
        <v>153</v>
      </c>
      <c r="H181" s="46"/>
      <c r="I181" s="48"/>
      <c r="J181" s="46"/>
      <c r="K181" s="46"/>
      <c r="L181" s="49"/>
      <c r="M181" s="49"/>
      <c r="N181" s="49"/>
      <c r="O181" s="49"/>
      <c r="P181" s="50"/>
      <c r="Q181" s="46"/>
      <c r="R181" s="51"/>
      <c r="S181" s="46"/>
    </row>
  </sheetData>
  <mergeCells count="4">
    <mergeCell ref="G2:K2"/>
    <mergeCell ref="E3:F3"/>
    <mergeCell ref="G3:I3"/>
    <mergeCell ref="G4:I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scale="60"/>
  <headerFooter alignWithMargins="0">
    <oddFooter>&amp;LST Systém 2005 - www.softtrio.cz&amp;C&amp;"Times New Roman,obyčejné"&amp;12Stránka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D8" sqref="D8:E8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13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24" customHeight="1">
      <c r="A2" s="80"/>
      <c r="B2" s="117" t="s">
        <v>195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1"/>
    </row>
    <row r="3" spans="1:15" ht="27" customHeight="1">
      <c r="A3" s="8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81"/>
    </row>
    <row r="4" spans="1:15" ht="24" customHeight="1">
      <c r="A4" s="80"/>
      <c r="B4" s="82" t="s">
        <v>181</v>
      </c>
      <c r="C4" s="118" t="s">
        <v>302</v>
      </c>
      <c r="D4" s="118"/>
      <c r="E4" s="118"/>
      <c r="F4" s="118"/>
      <c r="G4" s="118"/>
      <c r="H4" s="118"/>
      <c r="I4" s="83" t="s">
        <v>154</v>
      </c>
      <c r="J4" s="118"/>
      <c r="K4" s="118"/>
      <c r="L4" s="118"/>
      <c r="M4" s="118"/>
      <c r="N4" s="118"/>
      <c r="O4" s="84"/>
    </row>
    <row r="5" spans="1:15" ht="15" customHeight="1">
      <c r="A5" s="80"/>
      <c r="B5" s="85"/>
      <c r="C5" s="85"/>
      <c r="D5" s="85"/>
      <c r="E5" s="85"/>
      <c r="F5" s="13"/>
      <c r="G5" s="13"/>
      <c r="H5" s="13"/>
      <c r="I5" s="13"/>
      <c r="J5" s="13"/>
      <c r="K5" s="13"/>
      <c r="L5" s="13"/>
      <c r="M5" s="13"/>
      <c r="N5" s="13"/>
      <c r="O5" s="86"/>
    </row>
    <row r="6" spans="1:15" ht="15" customHeight="1">
      <c r="A6" s="80"/>
      <c r="B6" s="119" t="s">
        <v>96</v>
      </c>
      <c r="C6" s="119"/>
      <c r="D6" s="120"/>
      <c r="E6" s="120"/>
      <c r="F6" s="87" t="s">
        <v>198</v>
      </c>
      <c r="G6" s="119" t="s">
        <v>202</v>
      </c>
      <c r="H6" s="119"/>
      <c r="I6" s="119"/>
      <c r="J6" s="119"/>
      <c r="K6" s="119"/>
      <c r="L6" s="119"/>
      <c r="M6" s="119"/>
      <c r="N6" s="119"/>
      <c r="O6" s="86"/>
    </row>
    <row r="7" spans="1:15" ht="15" customHeight="1">
      <c r="A7" s="80"/>
      <c r="B7" s="119" t="s">
        <v>227</v>
      </c>
      <c r="C7" s="119"/>
      <c r="D7" s="120"/>
      <c r="E7" s="120"/>
      <c r="F7" s="87" t="s">
        <v>149</v>
      </c>
      <c r="G7" s="119" t="s">
        <v>230</v>
      </c>
      <c r="H7" s="119"/>
      <c r="I7" s="119"/>
      <c r="J7" s="119"/>
      <c r="K7" s="119"/>
      <c r="L7" s="119"/>
      <c r="M7" s="119"/>
      <c r="N7" s="119"/>
      <c r="O7" s="86"/>
    </row>
    <row r="8" spans="1:15" ht="15" customHeight="1">
      <c r="A8" s="80"/>
      <c r="B8" s="119" t="s">
        <v>210</v>
      </c>
      <c r="C8" s="119"/>
      <c r="D8" s="120"/>
      <c r="E8" s="120"/>
      <c r="F8" s="87" t="s">
        <v>150</v>
      </c>
      <c r="G8" s="121"/>
      <c r="H8" s="121"/>
      <c r="I8" s="121"/>
      <c r="J8" s="121"/>
      <c r="K8" s="121"/>
      <c r="L8" s="121"/>
      <c r="M8" s="121"/>
      <c r="N8" s="121"/>
      <c r="O8" s="86"/>
    </row>
    <row r="9" spans="1:15" ht="15" customHeight="1">
      <c r="A9" s="80"/>
      <c r="B9" s="119" t="s">
        <v>204</v>
      </c>
      <c r="C9" s="119"/>
      <c r="D9" s="120"/>
      <c r="E9" s="120"/>
      <c r="F9" s="87" t="s">
        <v>169</v>
      </c>
      <c r="G9" s="121" t="s">
        <v>255</v>
      </c>
      <c r="H9" s="121"/>
      <c r="I9" s="121"/>
      <c r="J9" s="121"/>
      <c r="K9" s="121"/>
      <c r="L9" s="121"/>
      <c r="M9" s="121"/>
      <c r="N9" s="121"/>
      <c r="O9" s="86"/>
    </row>
    <row r="10" spans="1:15" ht="15" customHeight="1">
      <c r="A10" s="80"/>
      <c r="B10" s="119" t="s">
        <v>223</v>
      </c>
      <c r="C10" s="119"/>
      <c r="D10" s="119"/>
      <c r="E10" s="119"/>
      <c r="F10" s="87" t="s">
        <v>165</v>
      </c>
      <c r="G10" s="121"/>
      <c r="H10" s="121"/>
      <c r="I10" s="121"/>
      <c r="J10" s="121"/>
      <c r="K10" s="121"/>
      <c r="L10" s="121"/>
      <c r="M10" s="121"/>
      <c r="N10" s="121"/>
      <c r="O10" s="86"/>
    </row>
    <row r="11" spans="1:15" ht="15" customHeight="1">
      <c r="A11" s="80"/>
      <c r="B11" s="119" t="s">
        <v>64</v>
      </c>
      <c r="C11" s="119"/>
      <c r="D11" s="122" t="s">
        <v>156</v>
      </c>
      <c r="E11" s="122"/>
      <c r="F11" s="87"/>
      <c r="G11" s="119"/>
      <c r="H11" s="119"/>
      <c r="I11" s="119"/>
      <c r="J11" s="119"/>
      <c r="K11" s="119"/>
      <c r="L11" s="119"/>
      <c r="M11" s="119"/>
      <c r="N11" s="119"/>
      <c r="O11" s="86"/>
    </row>
    <row r="12" spans="1:15" ht="15" customHeight="1">
      <c r="A12" s="80"/>
      <c r="B12" s="119"/>
      <c r="C12" s="119"/>
      <c r="D12" s="119"/>
      <c r="E12" s="119"/>
      <c r="F12" s="87"/>
      <c r="G12" s="119"/>
      <c r="H12" s="119"/>
      <c r="I12" s="119"/>
      <c r="J12" s="119"/>
      <c r="K12" s="119"/>
      <c r="L12" s="119"/>
      <c r="M12" s="119"/>
      <c r="N12" s="119"/>
      <c r="O12" s="86"/>
    </row>
    <row r="13" spans="1:15" ht="15" customHeight="1">
      <c r="A13" s="80"/>
      <c r="B13" s="123" t="s">
        <v>253</v>
      </c>
      <c r="C13" s="123"/>
      <c r="D13" s="123"/>
      <c r="E13" s="123"/>
      <c r="F13" s="123"/>
      <c r="G13" s="124" t="s">
        <v>186</v>
      </c>
      <c r="H13" s="124"/>
      <c r="I13" s="124"/>
      <c r="J13" s="124"/>
      <c r="K13" s="124"/>
      <c r="L13" s="125" t="s">
        <v>170</v>
      </c>
      <c r="M13" s="125"/>
      <c r="N13" s="125"/>
      <c r="O13" s="86"/>
    </row>
    <row r="14" spans="1:15" ht="15" customHeight="1">
      <c r="A14" s="80"/>
      <c r="B14" s="88" t="s">
        <v>164</v>
      </c>
      <c r="C14" s="89" t="s">
        <v>80</v>
      </c>
      <c r="D14" s="89" t="s">
        <v>174</v>
      </c>
      <c r="E14" s="90" t="s">
        <v>42</v>
      </c>
      <c r="F14" s="91" t="s">
        <v>189</v>
      </c>
      <c r="G14" s="126" t="s">
        <v>180</v>
      </c>
      <c r="H14" s="126"/>
      <c r="I14" s="126"/>
      <c r="J14" s="93" t="s">
        <v>173</v>
      </c>
      <c r="K14" s="94" t="s">
        <v>151</v>
      </c>
      <c r="L14" s="86"/>
      <c r="M14" s="13"/>
      <c r="N14" s="13"/>
      <c r="O14" s="86"/>
    </row>
    <row r="15" spans="1:15" ht="15" customHeight="1">
      <c r="A15" s="80"/>
      <c r="B15" s="95" t="s">
        <v>40</v>
      </c>
      <c r="C15" s="96">
        <f>SUMIF(Rozpočet!F7:F182,B15,Rozpočet!L7:L182)</f>
        <v>0</v>
      </c>
      <c r="D15" s="96">
        <f>SUMIF(Rozpočet!F7:F182,B15,Rozpočet!M7:M182)</f>
        <v>0</v>
      </c>
      <c r="E15" s="97">
        <f>SUMIF(Rozpočet!F7:F182,B15,Rozpočet!N7:N182)</f>
        <v>0</v>
      </c>
      <c r="F15" s="98">
        <f>SUMIF(Rozpočet!F7:F182,B15,Rozpočet!O7:O182)</f>
        <v>0</v>
      </c>
      <c r="G15" s="127"/>
      <c r="H15" s="127"/>
      <c r="I15" s="127"/>
      <c r="J15" s="99"/>
      <c r="K15" s="100"/>
      <c r="L15" s="86"/>
      <c r="M15" s="13"/>
      <c r="N15" s="13"/>
      <c r="O15" s="86"/>
    </row>
    <row r="16" spans="1:15" ht="15" customHeight="1">
      <c r="A16" s="80"/>
      <c r="B16" s="95" t="s">
        <v>48</v>
      </c>
      <c r="C16" s="96">
        <f>SUMIF(Rozpočet!F7:F182,B16,Rozpočet!L7:L182)</f>
        <v>0</v>
      </c>
      <c r="D16" s="96">
        <f>SUMIF(Rozpočet!F7:F182,B16,Rozpočet!M7:M182)</f>
        <v>0</v>
      </c>
      <c r="E16" s="97">
        <f>SUMIF(Rozpočet!F7:F182,B16,Rozpočet!N7:N182)</f>
        <v>0</v>
      </c>
      <c r="F16" s="98">
        <f>SUMIF(Rozpočet!F7:F182,B16,Rozpočet!O7:O182)</f>
        <v>0</v>
      </c>
      <c r="G16" s="127"/>
      <c r="H16" s="127"/>
      <c r="I16" s="127"/>
      <c r="J16" s="99"/>
      <c r="K16" s="100"/>
      <c r="L16" s="86"/>
      <c r="M16" s="13"/>
      <c r="N16" s="13"/>
      <c r="O16" s="86"/>
    </row>
    <row r="17" spans="1:15" ht="15" customHeight="1">
      <c r="A17" s="80"/>
      <c r="B17" s="95" t="s">
        <v>44</v>
      </c>
      <c r="C17" s="96">
        <f>SUMIF(Rozpočet!F7:F182,B17,Rozpočet!L7:L182)</f>
        <v>0</v>
      </c>
      <c r="D17" s="96">
        <f>SUMIF(Rozpočet!F7:F182,B17,Rozpočet!M7:M182)</f>
        <v>0</v>
      </c>
      <c r="E17" s="97">
        <f>SUMIF(Rozpočet!F7:F182,B17,Rozpočet!N7:N182)</f>
        <v>0</v>
      </c>
      <c r="F17" s="98">
        <f>SUMIF(Rozpočet!F7:F182,B17,Rozpočet!O7:O182)</f>
        <v>0</v>
      </c>
      <c r="G17" s="127"/>
      <c r="H17" s="127"/>
      <c r="I17" s="127"/>
      <c r="J17" s="99"/>
      <c r="K17" s="100"/>
      <c r="L17" s="86"/>
      <c r="M17" s="13"/>
      <c r="N17" s="13"/>
      <c r="O17" s="86"/>
    </row>
    <row r="18" spans="1:15" ht="15" customHeight="1">
      <c r="A18" s="80"/>
      <c r="B18" s="95" t="s">
        <v>49</v>
      </c>
      <c r="C18" s="96">
        <f>SUMIF(Rozpočet!F7:F182,B18,Rozpočet!L7:L182)</f>
        <v>0</v>
      </c>
      <c r="D18" s="96">
        <f>SUMIF(Rozpočet!F7:F182,B18,Rozpočet!M7:M182)</f>
        <v>0</v>
      </c>
      <c r="E18" s="97">
        <f>SUMIF(Rozpočet!F7:F182,B18,Rozpočet!N7:N182)</f>
        <v>0</v>
      </c>
      <c r="F18" s="98">
        <f>SUMIF(Rozpočet!F7:F182,B18,Rozpočet!O7:O182)</f>
        <v>0</v>
      </c>
      <c r="G18" s="127"/>
      <c r="H18" s="127"/>
      <c r="I18" s="127"/>
      <c r="J18" s="99"/>
      <c r="K18" s="100"/>
      <c r="L18" s="86"/>
      <c r="M18" s="13"/>
      <c r="N18" s="13"/>
      <c r="O18" s="86"/>
    </row>
    <row r="19" spans="1:15" ht="15" customHeight="1">
      <c r="A19" s="80"/>
      <c r="B19" s="95" t="s">
        <v>45</v>
      </c>
      <c r="C19" s="96">
        <f>Rozpočet!L3-SUM(C15:C18)</f>
        <v>0</v>
      </c>
      <c r="D19" s="96">
        <f>Rozpočet!M3-SUM(D15:D18)</f>
        <v>0</v>
      </c>
      <c r="E19" s="97">
        <f>Rozpočet!N3-SUM(E15:E18)</f>
        <v>0</v>
      </c>
      <c r="F19" s="98">
        <f>Rozpočet!O3-SUM(F15:F18)</f>
        <v>0</v>
      </c>
      <c r="G19" s="127"/>
      <c r="H19" s="127"/>
      <c r="I19" s="127"/>
      <c r="J19" s="99"/>
      <c r="K19" s="100"/>
      <c r="L19" s="101" t="s">
        <v>53</v>
      </c>
      <c r="M19" s="13"/>
      <c r="N19" s="13"/>
      <c r="O19" s="86"/>
    </row>
    <row r="20" spans="1:15" ht="15" customHeight="1">
      <c r="A20" s="80"/>
      <c r="B20" s="102" t="s">
        <v>62</v>
      </c>
      <c r="C20" s="103">
        <f>SUM(C15:C19)</f>
        <v>0</v>
      </c>
      <c r="D20" s="103">
        <f>SUM(D15:D19)</f>
        <v>0</v>
      </c>
      <c r="E20" s="104">
        <f>SUM(E15:E19)</f>
        <v>0</v>
      </c>
      <c r="F20" s="105">
        <f>SUM(F15:F19)</f>
        <v>0</v>
      </c>
      <c r="G20" s="127"/>
      <c r="H20" s="127"/>
      <c r="I20" s="127"/>
      <c r="J20" s="99"/>
      <c r="K20" s="100"/>
      <c r="L20" s="86"/>
      <c r="M20" s="106"/>
      <c r="N20" s="106"/>
      <c r="O20" s="86"/>
    </row>
    <row r="21" spans="1:15" ht="15" customHeight="1">
      <c r="A21" s="80"/>
      <c r="B21" s="128" t="s">
        <v>258</v>
      </c>
      <c r="C21" s="128"/>
      <c r="D21" s="128"/>
      <c r="E21" s="129">
        <f>SUM(C20:E20)</f>
        <v>0</v>
      </c>
      <c r="F21" s="129"/>
      <c r="G21" s="127"/>
      <c r="H21" s="127"/>
      <c r="I21" s="127"/>
      <c r="J21" s="99"/>
      <c r="K21" s="100"/>
      <c r="L21" s="125" t="s">
        <v>177</v>
      </c>
      <c r="M21" s="125"/>
      <c r="N21" s="125"/>
      <c r="O21" s="86"/>
    </row>
    <row r="22" spans="1:15" ht="15" customHeight="1">
      <c r="A22" s="80"/>
      <c r="B22" s="130" t="s">
        <v>189</v>
      </c>
      <c r="C22" s="130"/>
      <c r="D22" s="130"/>
      <c r="E22" s="131">
        <f>F20</f>
        <v>0</v>
      </c>
      <c r="F22" s="131"/>
      <c r="G22" s="127"/>
      <c r="H22" s="127"/>
      <c r="I22" s="127"/>
      <c r="J22" s="99"/>
      <c r="K22" s="100"/>
      <c r="L22" s="107"/>
      <c r="M22" s="13"/>
      <c r="N22" s="13"/>
      <c r="O22" s="86"/>
    </row>
    <row r="23" spans="1:15" ht="15" customHeight="1">
      <c r="A23" s="80"/>
      <c r="B23" s="132" t="s">
        <v>287</v>
      </c>
      <c r="C23" s="132"/>
      <c r="D23" s="132"/>
      <c r="E23" s="133">
        <f>E21+E22</f>
        <v>0</v>
      </c>
      <c r="F23" s="133"/>
      <c r="G23" s="134" t="s">
        <v>208</v>
      </c>
      <c r="H23" s="134"/>
      <c r="I23" s="134"/>
      <c r="J23" s="135">
        <f>SUM(J15:J22)</f>
        <v>0</v>
      </c>
      <c r="K23" s="135"/>
      <c r="L23" s="86"/>
      <c r="M23" s="13"/>
      <c r="N23" s="13"/>
      <c r="O23" s="86"/>
    </row>
    <row r="24" spans="1:15" ht="15" customHeight="1">
      <c r="A24" s="80"/>
      <c r="B24" s="132"/>
      <c r="C24" s="132"/>
      <c r="D24" s="132"/>
      <c r="E24" s="133"/>
      <c r="F24" s="133"/>
      <c r="G24" s="134"/>
      <c r="H24" s="134"/>
      <c r="I24" s="134"/>
      <c r="J24" s="135"/>
      <c r="K24" s="135"/>
      <c r="L24" s="86"/>
      <c r="M24" s="13"/>
      <c r="N24" s="13"/>
      <c r="O24" s="86"/>
    </row>
    <row r="25" spans="1:15" ht="15" customHeight="1">
      <c r="A25" s="80"/>
      <c r="B25" s="125" t="s">
        <v>295</v>
      </c>
      <c r="C25" s="125"/>
      <c r="D25" s="125"/>
      <c r="E25" s="125"/>
      <c r="F25" s="125"/>
      <c r="G25" s="136" t="s">
        <v>197</v>
      </c>
      <c r="H25" s="136"/>
      <c r="I25" s="136"/>
      <c r="J25" s="136"/>
      <c r="K25" s="136"/>
      <c r="L25" s="86"/>
      <c r="M25" s="13"/>
      <c r="N25" s="13"/>
      <c r="O25" s="86"/>
    </row>
    <row r="26" spans="1:15" ht="15" customHeight="1">
      <c r="A26" s="80"/>
      <c r="B26" s="102" t="s">
        <v>95</v>
      </c>
      <c r="C26" s="137" t="s">
        <v>71</v>
      </c>
      <c r="D26" s="137"/>
      <c r="E26" s="138" t="s">
        <v>60</v>
      </c>
      <c r="F26" s="138"/>
      <c r="G26" s="92"/>
      <c r="H26" s="126" t="s">
        <v>97</v>
      </c>
      <c r="I26" s="126"/>
      <c r="J26" s="139" t="s">
        <v>60</v>
      </c>
      <c r="K26" s="139"/>
      <c r="L26" s="86"/>
      <c r="M26" s="13"/>
      <c r="N26" s="13"/>
      <c r="O26" s="86"/>
    </row>
    <row r="27" spans="1:15" ht="15" customHeight="1">
      <c r="A27" s="80"/>
      <c r="B27" s="108">
        <v>20</v>
      </c>
      <c r="C27" s="140">
        <f>SUMIF(Rozpočet!R7:R182,B27,Rozpočet!K7:K182)+H27</f>
        <v>0</v>
      </c>
      <c r="D27" s="140"/>
      <c r="E27" s="141">
        <f>C27/100*B27</f>
        <v>0</v>
      </c>
      <c r="F27" s="141"/>
      <c r="G27" s="109"/>
      <c r="H27" s="142">
        <f>SUMIF(K15:K22,B27,J15:J22)</f>
        <v>0</v>
      </c>
      <c r="I27" s="142"/>
      <c r="J27" s="143">
        <f>H27*B27/100</f>
        <v>0</v>
      </c>
      <c r="K27" s="143"/>
      <c r="L27" s="101" t="s">
        <v>53</v>
      </c>
      <c r="M27" s="13"/>
      <c r="N27" s="13"/>
      <c r="O27" s="86"/>
    </row>
    <row r="28" spans="1:15" ht="15" customHeight="1">
      <c r="A28" s="80"/>
      <c r="B28" s="108">
        <v>10</v>
      </c>
      <c r="C28" s="140">
        <f>SUMIF(Rozpočet!R7:R182,B28,Rozpočet!K7:K182)+H28</f>
        <v>0</v>
      </c>
      <c r="D28" s="140"/>
      <c r="E28" s="141">
        <f>C28/100*B28</f>
        <v>0</v>
      </c>
      <c r="F28" s="141"/>
      <c r="G28" s="109"/>
      <c r="H28" s="143">
        <f>SUMIF(K15:K22,B28,J15:J22)</f>
        <v>0</v>
      </c>
      <c r="I28" s="143"/>
      <c r="J28" s="143">
        <f>H28*B28/100</f>
        <v>0</v>
      </c>
      <c r="K28" s="143"/>
      <c r="L28" s="86"/>
      <c r="M28" s="13"/>
      <c r="N28" s="13"/>
      <c r="O28" s="86"/>
    </row>
    <row r="29" spans="1:15" ht="15" customHeight="1">
      <c r="A29" s="80"/>
      <c r="B29" s="108">
        <v>0</v>
      </c>
      <c r="C29" s="140">
        <f>(E23+J23)-(C27+C28)</f>
        <v>0</v>
      </c>
      <c r="D29" s="140"/>
      <c r="E29" s="141">
        <f>C29/100*B29</f>
        <v>0</v>
      </c>
      <c r="F29" s="141"/>
      <c r="G29" s="109"/>
      <c r="H29" s="143">
        <f>J23-(H27+H28)</f>
        <v>0</v>
      </c>
      <c r="I29" s="143"/>
      <c r="J29" s="143">
        <f>H29*B29/100</f>
        <v>0</v>
      </c>
      <c r="K29" s="143"/>
      <c r="L29" s="125" t="s">
        <v>94</v>
      </c>
      <c r="M29" s="125"/>
      <c r="N29" s="125"/>
      <c r="O29" s="86"/>
    </row>
    <row r="30" spans="1:15" ht="15" customHeight="1">
      <c r="A30" s="80"/>
      <c r="B30" s="144"/>
      <c r="C30" s="145">
        <f>ROUNDUP(C27+C28+C29,1)</f>
        <v>0</v>
      </c>
      <c r="D30" s="145"/>
      <c r="E30" s="146">
        <f>ROUNDUP(E27+E28+E29,1)</f>
        <v>0</v>
      </c>
      <c r="F30" s="146"/>
      <c r="G30" s="147"/>
      <c r="H30" s="147"/>
      <c r="I30" s="147"/>
      <c r="J30" s="148">
        <f>J27+J28+J29</f>
        <v>0</v>
      </c>
      <c r="K30" s="148"/>
      <c r="L30" s="86"/>
      <c r="M30" s="13"/>
      <c r="N30" s="13"/>
      <c r="O30" s="86"/>
    </row>
    <row r="31" spans="1:15" ht="15" customHeight="1">
      <c r="A31" s="80"/>
      <c r="B31" s="144"/>
      <c r="C31" s="145"/>
      <c r="D31" s="145"/>
      <c r="E31" s="146"/>
      <c r="F31" s="146"/>
      <c r="G31" s="147"/>
      <c r="H31" s="147"/>
      <c r="I31" s="147"/>
      <c r="J31" s="148"/>
      <c r="K31" s="148"/>
      <c r="L31" s="86"/>
      <c r="M31" s="13"/>
      <c r="N31" s="13"/>
      <c r="O31" s="86"/>
    </row>
    <row r="32" spans="1:15" ht="15" customHeight="1">
      <c r="A32" s="80"/>
      <c r="B32" s="149" t="s">
        <v>298</v>
      </c>
      <c r="C32" s="149"/>
      <c r="D32" s="149"/>
      <c r="E32" s="149"/>
      <c r="F32" s="149"/>
      <c r="G32" s="150" t="s">
        <v>273</v>
      </c>
      <c r="H32" s="150"/>
      <c r="I32" s="150"/>
      <c r="J32" s="150"/>
      <c r="K32" s="150"/>
      <c r="L32" s="13"/>
      <c r="M32" s="13"/>
      <c r="N32" s="13"/>
      <c r="O32" s="86"/>
    </row>
    <row r="33" spans="1:15" ht="15" customHeight="1">
      <c r="A33" s="80"/>
      <c r="B33" s="151">
        <f>C30+E30</f>
        <v>0</v>
      </c>
      <c r="C33" s="151"/>
      <c r="D33" s="151"/>
      <c r="E33" s="151"/>
      <c r="F33" s="151"/>
      <c r="G33" s="152" t="s">
        <v>93</v>
      </c>
      <c r="H33" s="152"/>
      <c r="I33" s="152"/>
      <c r="J33" s="89" t="s">
        <v>191</v>
      </c>
      <c r="K33" s="110" t="s">
        <v>163</v>
      </c>
      <c r="L33" s="13"/>
      <c r="M33" s="13"/>
      <c r="N33" s="13"/>
      <c r="O33" s="86"/>
    </row>
    <row r="34" spans="1:15" ht="15" customHeight="1">
      <c r="A34" s="80"/>
      <c r="B34" s="151"/>
      <c r="C34" s="151"/>
      <c r="D34" s="151"/>
      <c r="E34" s="151"/>
      <c r="F34" s="151"/>
      <c r="G34" s="122"/>
      <c r="H34" s="122"/>
      <c r="I34" s="122"/>
      <c r="J34" s="87"/>
      <c r="K34" s="111">
        <f>IF(J34&gt;0,E23/J34,"")</f>
      </c>
      <c r="L34" s="13"/>
      <c r="M34" s="13"/>
      <c r="N34" s="13"/>
      <c r="O34" s="86"/>
    </row>
    <row r="35" spans="1:15" ht="15" customHeight="1">
      <c r="A35" s="80"/>
      <c r="B35" s="151"/>
      <c r="C35" s="151"/>
      <c r="D35" s="151"/>
      <c r="E35" s="151"/>
      <c r="F35" s="151"/>
      <c r="G35" s="122"/>
      <c r="H35" s="122"/>
      <c r="I35" s="122"/>
      <c r="J35" s="87"/>
      <c r="K35" s="111">
        <f>IF(J35&gt;0,E23/J35,"")</f>
      </c>
      <c r="L35" s="13"/>
      <c r="M35" s="13"/>
      <c r="N35" s="13"/>
      <c r="O35" s="86"/>
    </row>
    <row r="36" spans="1:15" ht="15" customHeight="1">
      <c r="A36" s="80"/>
      <c r="B36" s="151"/>
      <c r="C36" s="151"/>
      <c r="D36" s="151"/>
      <c r="E36" s="151"/>
      <c r="F36" s="151"/>
      <c r="G36" s="122"/>
      <c r="H36" s="122"/>
      <c r="I36" s="122"/>
      <c r="J36" s="87"/>
      <c r="K36" s="111">
        <f>IF(J36&gt;0,E23/J36,"")</f>
      </c>
      <c r="L36" s="13"/>
      <c r="M36" s="13"/>
      <c r="N36" s="13"/>
      <c r="O36" s="86"/>
    </row>
    <row r="37" spans="1:15" ht="7.5" customHeight="1">
      <c r="A37" s="13"/>
      <c r="B37" s="85"/>
      <c r="C37" s="85"/>
      <c r="D37" s="85"/>
      <c r="E37" s="85"/>
      <c r="F37" s="85"/>
      <c r="G37" s="112"/>
      <c r="H37" s="112"/>
      <c r="I37" s="112"/>
      <c r="J37" s="112"/>
      <c r="K37" s="112"/>
      <c r="L37" s="85"/>
      <c r="M37" s="85"/>
      <c r="N37" s="85"/>
      <c r="O37" s="13"/>
    </row>
  </sheetData>
  <mergeCells count="76"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9:I19"/>
    <mergeCell ref="G20:I20"/>
    <mergeCell ref="B21:D21"/>
    <mergeCell ref="E21:F21"/>
    <mergeCell ref="G21:I21"/>
    <mergeCell ref="G15:I15"/>
    <mergeCell ref="G16:I16"/>
    <mergeCell ref="G17:I17"/>
    <mergeCell ref="G18:I18"/>
    <mergeCell ref="B13:F13"/>
    <mergeCell ref="G13:K13"/>
    <mergeCell ref="L13:N13"/>
    <mergeCell ref="G14:I14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7875" bottom="0.7875" header="0" footer="0"/>
  <pageSetup firstPageNumber="1" useFirstPageNumber="1" fitToHeight="0" horizontalDpi="300" verticalDpi="300" orientation="landscape" paperSize="9" scale="75"/>
  <headerFooter alignWithMargins="0">
    <oddFooter>&amp;L&amp;"Times New Roman,obyčejné"&amp;12ST Systém 2005 - www.softtrio.cz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Kratochvílová Lidie</cp:lastModifiedBy>
  <cp:lastPrinted>2005-02-24T07:33:05Z</cp:lastPrinted>
  <dcterms:created xsi:type="dcterms:W3CDTF">2005-02-12T09:43:29Z</dcterms:created>
  <dcterms:modified xsi:type="dcterms:W3CDTF">2010-04-02T10:34:00Z</dcterms:modified>
  <cp:category/>
  <cp:version/>
  <cp:contentType/>
  <cp:contentStatus/>
  <cp:revision>1</cp:revision>
</cp:coreProperties>
</file>