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W:\Badidová Leona\PD Horní 1111-1113 Kopřivnice\"/>
    </mc:Choice>
  </mc:AlternateContent>
  <bookViews>
    <workbookView xWindow="0" yWindow="0" windowWidth="20490" windowHeight="7155"/>
  </bookViews>
  <sheets>
    <sheet name="Rekapitulace stavby" sheetId="1" r:id="rId1"/>
    <sheet name="VN - Architektonicko stav..." sheetId="2" r:id="rId2"/>
    <sheet name="VZ - Architektonicko stav..." sheetId="3" r:id="rId3"/>
    <sheet name="Pokyny pro vyplnění" sheetId="4" r:id="rId4"/>
  </sheets>
  <definedNames>
    <definedName name="_xlnm._FilterDatabase" localSheetId="1" hidden="1">'VN - Architektonicko stav...'!$C$95:$K$232</definedName>
    <definedName name="_xlnm._FilterDatabase" localSheetId="2" hidden="1">'VZ - Architektonicko stav...'!$C$94:$K$1032</definedName>
    <definedName name="_xlnm.Print_Titles" localSheetId="0">'Rekapitulace stavby'!$52:$52</definedName>
    <definedName name="_xlnm.Print_Titles" localSheetId="1">'VN - Architektonicko stav...'!$95:$95</definedName>
    <definedName name="_xlnm.Print_Titles" localSheetId="2">'VZ - Architektonicko stav...'!$94:$94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'VN - Architektonicko stav...'!$C$4:$J$39,'VN - Architektonicko stav...'!$C$45:$J$77,'VN - Architektonicko stav...'!$C$83:$K$232</definedName>
    <definedName name="_xlnm.Print_Area" localSheetId="2">'VZ - Architektonicko stav...'!$C$4:$J$39,'VZ - Architektonicko stav...'!$C$45:$J$76,'VZ - Architektonicko stav...'!$C$82:$K$1032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032" i="3"/>
  <c r="BH1032" i="3"/>
  <c r="BG1032" i="3"/>
  <c r="BE1032" i="3"/>
  <c r="T1032" i="3"/>
  <c r="R1032" i="3"/>
  <c r="P1032" i="3"/>
  <c r="BK1032" i="3"/>
  <c r="J1032" i="3"/>
  <c r="BF1032" i="3" s="1"/>
  <c r="BI1031" i="3"/>
  <c r="BH1031" i="3"/>
  <c r="BG1031" i="3"/>
  <c r="BE1031" i="3"/>
  <c r="T1031" i="3"/>
  <c r="R1031" i="3"/>
  <c r="P1031" i="3"/>
  <c r="BK1031" i="3"/>
  <c r="J1031" i="3"/>
  <c r="BF1031" i="3" s="1"/>
  <c r="BI1030" i="3"/>
  <c r="BH1030" i="3"/>
  <c r="BG1030" i="3"/>
  <c r="BE1030" i="3"/>
  <c r="T1030" i="3"/>
  <c r="T1029" i="3" s="1"/>
  <c r="T1028" i="3" s="1"/>
  <c r="R1030" i="3"/>
  <c r="R1029" i="3"/>
  <c r="R1028" i="3" s="1"/>
  <c r="P1030" i="3"/>
  <c r="P1029" i="3" s="1"/>
  <c r="P1028" i="3" s="1"/>
  <c r="BK1030" i="3"/>
  <c r="BK1029" i="3"/>
  <c r="J1029" i="3" s="1"/>
  <c r="BK1028" i="3"/>
  <c r="J1028" i="3" s="1"/>
  <c r="J74" i="3" s="1"/>
  <c r="J1030" i="3"/>
  <c r="BF1030" i="3" s="1"/>
  <c r="J75" i="3"/>
  <c r="BI1027" i="3"/>
  <c r="BH1027" i="3"/>
  <c r="BG1027" i="3"/>
  <c r="BE1027" i="3"/>
  <c r="T1027" i="3"/>
  <c r="R1027" i="3"/>
  <c r="P1027" i="3"/>
  <c r="BK1027" i="3"/>
  <c r="J1027" i="3"/>
  <c r="BF1027" i="3" s="1"/>
  <c r="BI1026" i="3"/>
  <c r="BH1026" i="3"/>
  <c r="BG1026" i="3"/>
  <c r="BE1026" i="3"/>
  <c r="T1026" i="3"/>
  <c r="R1026" i="3"/>
  <c r="P1026" i="3"/>
  <c r="BK1026" i="3"/>
  <c r="J1026" i="3"/>
  <c r="BF1026" i="3" s="1"/>
  <c r="BI1024" i="3"/>
  <c r="BH1024" i="3"/>
  <c r="BG1024" i="3"/>
  <c r="BE1024" i="3"/>
  <c r="T1024" i="3"/>
  <c r="R1024" i="3"/>
  <c r="P1024" i="3"/>
  <c r="BK1024" i="3"/>
  <c r="J1024" i="3"/>
  <c r="BF1024" i="3" s="1"/>
  <c r="BI1021" i="3"/>
  <c r="BH1021" i="3"/>
  <c r="BG1021" i="3"/>
  <c r="BE1021" i="3"/>
  <c r="T1021" i="3"/>
  <c r="R1021" i="3"/>
  <c r="P1021" i="3"/>
  <c r="BK1021" i="3"/>
  <c r="J1021" i="3"/>
  <c r="BF1021" i="3" s="1"/>
  <c r="BI1015" i="3"/>
  <c r="BH1015" i="3"/>
  <c r="BG1015" i="3"/>
  <c r="BE1015" i="3"/>
  <c r="T1015" i="3"/>
  <c r="R1015" i="3"/>
  <c r="P1015" i="3"/>
  <c r="BK1015" i="3"/>
  <c r="J1015" i="3"/>
  <c r="BF1015" i="3" s="1"/>
  <c r="BI1009" i="3"/>
  <c r="BH1009" i="3"/>
  <c r="BG1009" i="3"/>
  <c r="BE1009" i="3"/>
  <c r="T1009" i="3"/>
  <c r="R1009" i="3"/>
  <c r="P1009" i="3"/>
  <c r="BK1009" i="3"/>
  <c r="J1009" i="3"/>
  <c r="BF1009" i="3" s="1"/>
  <c r="BI1006" i="3"/>
  <c r="BH1006" i="3"/>
  <c r="BG1006" i="3"/>
  <c r="BE1006" i="3"/>
  <c r="T1006" i="3"/>
  <c r="R1006" i="3"/>
  <c r="P1006" i="3"/>
  <c r="BK1006" i="3"/>
  <c r="J1006" i="3"/>
  <c r="BF1006" i="3" s="1"/>
  <c r="BI1003" i="3"/>
  <c r="BH1003" i="3"/>
  <c r="BG1003" i="3"/>
  <c r="BE1003" i="3"/>
  <c r="T1003" i="3"/>
  <c r="R1003" i="3"/>
  <c r="P1003" i="3"/>
  <c r="BK1003" i="3"/>
  <c r="J1003" i="3"/>
  <c r="BF1003" i="3" s="1"/>
  <c r="BI1000" i="3"/>
  <c r="BH1000" i="3"/>
  <c r="BG1000" i="3"/>
  <c r="BE1000" i="3"/>
  <c r="T1000" i="3"/>
  <c r="R1000" i="3"/>
  <c r="P1000" i="3"/>
  <c r="BK1000" i="3"/>
  <c r="J1000" i="3"/>
  <c r="BF1000" i="3" s="1"/>
  <c r="BI997" i="3"/>
  <c r="BH997" i="3"/>
  <c r="BG997" i="3"/>
  <c r="BE997" i="3"/>
  <c r="T997" i="3"/>
  <c r="R997" i="3"/>
  <c r="P997" i="3"/>
  <c r="BK997" i="3"/>
  <c r="J997" i="3"/>
  <c r="BF997" i="3" s="1"/>
  <c r="BI991" i="3"/>
  <c r="BH991" i="3"/>
  <c r="BG991" i="3"/>
  <c r="BE991" i="3"/>
  <c r="T991" i="3"/>
  <c r="R991" i="3"/>
  <c r="P991" i="3"/>
  <c r="BK991" i="3"/>
  <c r="J991" i="3"/>
  <c r="BF991" i="3" s="1"/>
  <c r="BI985" i="3"/>
  <c r="BH985" i="3"/>
  <c r="BG985" i="3"/>
  <c r="BE985" i="3"/>
  <c r="T985" i="3"/>
  <c r="R985" i="3"/>
  <c r="P985" i="3"/>
  <c r="BK985" i="3"/>
  <c r="J985" i="3"/>
  <c r="BF985" i="3" s="1"/>
  <c r="BI979" i="3"/>
  <c r="BH979" i="3"/>
  <c r="BG979" i="3"/>
  <c r="BE979" i="3"/>
  <c r="T979" i="3"/>
  <c r="R979" i="3"/>
  <c r="P979" i="3"/>
  <c r="BK979" i="3"/>
  <c r="J979" i="3"/>
  <c r="BF979" i="3" s="1"/>
  <c r="BI973" i="3"/>
  <c r="BH973" i="3"/>
  <c r="BG973" i="3"/>
  <c r="BE973" i="3"/>
  <c r="T973" i="3"/>
  <c r="R973" i="3"/>
  <c r="P973" i="3"/>
  <c r="BK973" i="3"/>
  <c r="J973" i="3"/>
  <c r="BF973" i="3" s="1"/>
  <c r="BI970" i="3"/>
  <c r="BH970" i="3"/>
  <c r="BG970" i="3"/>
  <c r="BE970" i="3"/>
  <c r="T970" i="3"/>
  <c r="R970" i="3"/>
  <c r="P970" i="3"/>
  <c r="BK970" i="3"/>
  <c r="J970" i="3"/>
  <c r="BF970" i="3" s="1"/>
  <c r="BI967" i="3"/>
  <c r="BH967" i="3"/>
  <c r="BG967" i="3"/>
  <c r="BE967" i="3"/>
  <c r="T967" i="3"/>
  <c r="R967" i="3"/>
  <c r="P967" i="3"/>
  <c r="BK967" i="3"/>
  <c r="J967" i="3"/>
  <c r="BF967" i="3" s="1"/>
  <c r="BI964" i="3"/>
  <c r="BH964" i="3"/>
  <c r="BG964" i="3"/>
  <c r="BE964" i="3"/>
  <c r="T964" i="3"/>
  <c r="R964" i="3"/>
  <c r="P964" i="3"/>
  <c r="BK964" i="3"/>
  <c r="J964" i="3"/>
  <c r="BF964" i="3" s="1"/>
  <c r="BI961" i="3"/>
  <c r="BH961" i="3"/>
  <c r="BG961" i="3"/>
  <c r="BE961" i="3"/>
  <c r="T961" i="3"/>
  <c r="R961" i="3"/>
  <c r="P961" i="3"/>
  <c r="BK961" i="3"/>
  <c r="J961" i="3"/>
  <c r="BF961" i="3" s="1"/>
  <c r="BI958" i="3"/>
  <c r="BH958" i="3"/>
  <c r="BG958" i="3"/>
  <c r="BE958" i="3"/>
  <c r="T958" i="3"/>
  <c r="R958" i="3"/>
  <c r="R957" i="3" s="1"/>
  <c r="P958" i="3"/>
  <c r="BK958" i="3"/>
  <c r="BK957" i="3" s="1"/>
  <c r="J957" i="3" s="1"/>
  <c r="J73" i="3" s="1"/>
  <c r="J958" i="3"/>
  <c r="BF958" i="3"/>
  <c r="BI956" i="3"/>
  <c r="BH956" i="3"/>
  <c r="BG956" i="3"/>
  <c r="BE956" i="3"/>
  <c r="T956" i="3"/>
  <c r="R956" i="3"/>
  <c r="P956" i="3"/>
  <c r="BK956" i="3"/>
  <c r="J956" i="3"/>
  <c r="BF956" i="3" s="1"/>
  <c r="BI955" i="3"/>
  <c r="BH955" i="3"/>
  <c r="BG955" i="3"/>
  <c r="BE955" i="3"/>
  <c r="T955" i="3"/>
  <c r="R955" i="3"/>
  <c r="P955" i="3"/>
  <c r="BK955" i="3"/>
  <c r="J955" i="3"/>
  <c r="BF955" i="3" s="1"/>
  <c r="BI953" i="3"/>
  <c r="BH953" i="3"/>
  <c r="BG953" i="3"/>
  <c r="BE953" i="3"/>
  <c r="T953" i="3"/>
  <c r="R953" i="3"/>
  <c r="P953" i="3"/>
  <c r="BK953" i="3"/>
  <c r="J953" i="3"/>
  <c r="BF953" i="3" s="1"/>
  <c r="BI950" i="3"/>
  <c r="BH950" i="3"/>
  <c r="BG950" i="3"/>
  <c r="BE950" i="3"/>
  <c r="T950" i="3"/>
  <c r="R950" i="3"/>
  <c r="P950" i="3"/>
  <c r="BK950" i="3"/>
  <c r="J950" i="3"/>
  <c r="BF950" i="3" s="1"/>
  <c r="BI948" i="3"/>
  <c r="BH948" i="3"/>
  <c r="BG948" i="3"/>
  <c r="BE948" i="3"/>
  <c r="T948" i="3"/>
  <c r="R948" i="3"/>
  <c r="P948" i="3"/>
  <c r="BK948" i="3"/>
  <c r="J948" i="3"/>
  <c r="BF948" i="3" s="1"/>
  <c r="BI947" i="3"/>
  <c r="BH947" i="3"/>
  <c r="BG947" i="3"/>
  <c r="BE947" i="3"/>
  <c r="T947" i="3"/>
  <c r="R947" i="3"/>
  <c r="P947" i="3"/>
  <c r="BK947" i="3"/>
  <c r="J947" i="3"/>
  <c r="BF947" i="3" s="1"/>
  <c r="BI946" i="3"/>
  <c r="BH946" i="3"/>
  <c r="BG946" i="3"/>
  <c r="BE946" i="3"/>
  <c r="T946" i="3"/>
  <c r="R946" i="3"/>
  <c r="P946" i="3"/>
  <c r="BK946" i="3"/>
  <c r="J946" i="3"/>
  <c r="BF946" i="3" s="1"/>
  <c r="BI945" i="3"/>
  <c r="BH945" i="3"/>
  <c r="BG945" i="3"/>
  <c r="BE945" i="3"/>
  <c r="T945" i="3"/>
  <c r="R945" i="3"/>
  <c r="P945" i="3"/>
  <c r="BK945" i="3"/>
  <c r="J945" i="3"/>
  <c r="BF945" i="3" s="1"/>
  <c r="BI939" i="3"/>
  <c r="BH939" i="3"/>
  <c r="BG939" i="3"/>
  <c r="BE939" i="3"/>
  <c r="T939" i="3"/>
  <c r="T938" i="3" s="1"/>
  <c r="R939" i="3"/>
  <c r="R938" i="3" s="1"/>
  <c r="P939" i="3"/>
  <c r="P938" i="3" s="1"/>
  <c r="BK939" i="3"/>
  <c r="BK938" i="3" s="1"/>
  <c r="J938" i="3"/>
  <c r="J72" i="3" s="1"/>
  <c r="J939" i="3"/>
  <c r="BF939" i="3"/>
  <c r="BI937" i="3"/>
  <c r="BH937" i="3"/>
  <c r="BG937" i="3"/>
  <c r="BE937" i="3"/>
  <c r="T937" i="3"/>
  <c r="R937" i="3"/>
  <c r="P937" i="3"/>
  <c r="BK937" i="3"/>
  <c r="J937" i="3"/>
  <c r="BF937" i="3" s="1"/>
  <c r="BI934" i="3"/>
  <c r="BH934" i="3"/>
  <c r="BG934" i="3"/>
  <c r="BE934" i="3"/>
  <c r="T934" i="3"/>
  <c r="R934" i="3"/>
  <c r="P934" i="3"/>
  <c r="BK934" i="3"/>
  <c r="J934" i="3"/>
  <c r="BF934" i="3" s="1"/>
  <c r="BI933" i="3"/>
  <c r="BH933" i="3"/>
  <c r="BG933" i="3"/>
  <c r="BE933" i="3"/>
  <c r="T933" i="3"/>
  <c r="R933" i="3"/>
  <c r="P933" i="3"/>
  <c r="BK933" i="3"/>
  <c r="J933" i="3"/>
  <c r="BF933" i="3" s="1"/>
  <c r="BI932" i="3"/>
  <c r="BH932" i="3"/>
  <c r="BG932" i="3"/>
  <c r="BE932" i="3"/>
  <c r="T932" i="3"/>
  <c r="R932" i="3"/>
  <c r="P932" i="3"/>
  <c r="BK932" i="3"/>
  <c r="J932" i="3"/>
  <c r="BF932" i="3" s="1"/>
  <c r="BI929" i="3"/>
  <c r="BH929" i="3"/>
  <c r="BG929" i="3"/>
  <c r="BE929" i="3"/>
  <c r="T929" i="3"/>
  <c r="R929" i="3"/>
  <c r="P929" i="3"/>
  <c r="BK929" i="3"/>
  <c r="J929" i="3"/>
  <c r="BF929" i="3" s="1"/>
  <c r="BI926" i="3"/>
  <c r="BH926" i="3"/>
  <c r="BG926" i="3"/>
  <c r="BE926" i="3"/>
  <c r="T926" i="3"/>
  <c r="T925" i="3" s="1"/>
  <c r="R926" i="3"/>
  <c r="R925" i="3" s="1"/>
  <c r="P926" i="3"/>
  <c r="P925" i="3" s="1"/>
  <c r="BK926" i="3"/>
  <c r="BK925" i="3" s="1"/>
  <c r="J925" i="3"/>
  <c r="J71" i="3" s="1"/>
  <c r="J926" i="3"/>
  <c r="BF926" i="3"/>
  <c r="BI924" i="3"/>
  <c r="BH924" i="3"/>
  <c r="BG924" i="3"/>
  <c r="BE924" i="3"/>
  <c r="T924" i="3"/>
  <c r="R924" i="3"/>
  <c r="P924" i="3"/>
  <c r="BK924" i="3"/>
  <c r="J924" i="3"/>
  <c r="BF924" i="3" s="1"/>
  <c r="BI923" i="3"/>
  <c r="BH923" i="3"/>
  <c r="BG923" i="3"/>
  <c r="BE923" i="3"/>
  <c r="T923" i="3"/>
  <c r="R923" i="3"/>
  <c r="P923" i="3"/>
  <c r="BK923" i="3"/>
  <c r="J923" i="3"/>
  <c r="BF923" i="3" s="1"/>
  <c r="BI920" i="3"/>
  <c r="BH920" i="3"/>
  <c r="BG920" i="3"/>
  <c r="BE920" i="3"/>
  <c r="T920" i="3"/>
  <c r="R920" i="3"/>
  <c r="P920" i="3"/>
  <c r="BK920" i="3"/>
  <c r="J920" i="3"/>
  <c r="BF920" i="3" s="1"/>
  <c r="BI896" i="3"/>
  <c r="BH896" i="3"/>
  <c r="BG896" i="3"/>
  <c r="BE896" i="3"/>
  <c r="T896" i="3"/>
  <c r="R896" i="3"/>
  <c r="P896" i="3"/>
  <c r="BK896" i="3"/>
  <c r="J896" i="3"/>
  <c r="BF896" i="3" s="1"/>
  <c r="BI882" i="3"/>
  <c r="BH882" i="3"/>
  <c r="BG882" i="3"/>
  <c r="BE882" i="3"/>
  <c r="T882" i="3"/>
  <c r="R882" i="3"/>
  <c r="P882" i="3"/>
  <c r="BK882" i="3"/>
  <c r="J882" i="3"/>
  <c r="BF882" i="3" s="1"/>
  <c r="BI879" i="3"/>
  <c r="BH879" i="3"/>
  <c r="BG879" i="3"/>
  <c r="BE879" i="3"/>
  <c r="T879" i="3"/>
  <c r="R879" i="3"/>
  <c r="P879" i="3"/>
  <c r="BK879" i="3"/>
  <c r="J879" i="3"/>
  <c r="BF879" i="3" s="1"/>
  <c r="BI876" i="3"/>
  <c r="BH876" i="3"/>
  <c r="BG876" i="3"/>
  <c r="BE876" i="3"/>
  <c r="T876" i="3"/>
  <c r="R876" i="3"/>
  <c r="P876" i="3"/>
  <c r="BK876" i="3"/>
  <c r="J876" i="3"/>
  <c r="BF876" i="3" s="1"/>
  <c r="BI873" i="3"/>
  <c r="BH873" i="3"/>
  <c r="BG873" i="3"/>
  <c r="BE873" i="3"/>
  <c r="T873" i="3"/>
  <c r="R873" i="3"/>
  <c r="P873" i="3"/>
  <c r="BK873" i="3"/>
  <c r="J873" i="3"/>
  <c r="BF873" i="3" s="1"/>
  <c r="BI864" i="3"/>
  <c r="BH864" i="3"/>
  <c r="BG864" i="3"/>
  <c r="BE864" i="3"/>
  <c r="T864" i="3"/>
  <c r="R864" i="3"/>
  <c r="P864" i="3"/>
  <c r="BK864" i="3"/>
  <c r="J864" i="3"/>
  <c r="BF864" i="3" s="1"/>
  <c r="BI850" i="3"/>
  <c r="BH850" i="3"/>
  <c r="BG850" i="3"/>
  <c r="BE850" i="3"/>
  <c r="T850" i="3"/>
  <c r="R850" i="3"/>
  <c r="P850" i="3"/>
  <c r="BK850" i="3"/>
  <c r="J850" i="3"/>
  <c r="BF850" i="3" s="1"/>
  <c r="BI847" i="3"/>
  <c r="BH847" i="3"/>
  <c r="BG847" i="3"/>
  <c r="BE847" i="3"/>
  <c r="T847" i="3"/>
  <c r="R847" i="3"/>
  <c r="P847" i="3"/>
  <c r="BK847" i="3"/>
  <c r="J847" i="3"/>
  <c r="BF847" i="3" s="1"/>
  <c r="BI844" i="3"/>
  <c r="BH844" i="3"/>
  <c r="BG844" i="3"/>
  <c r="BE844" i="3"/>
  <c r="T844" i="3"/>
  <c r="T843" i="3" s="1"/>
  <c r="R844" i="3"/>
  <c r="R843" i="3" s="1"/>
  <c r="P844" i="3"/>
  <c r="P843" i="3" s="1"/>
  <c r="BK844" i="3"/>
  <c r="BK843" i="3" s="1"/>
  <c r="J843" i="3"/>
  <c r="J70" i="3" s="1"/>
  <c r="J844" i="3"/>
  <c r="BF844" i="3"/>
  <c r="BI842" i="3"/>
  <c r="BH842" i="3"/>
  <c r="BG842" i="3"/>
  <c r="BE842" i="3"/>
  <c r="T842" i="3"/>
  <c r="R842" i="3"/>
  <c r="P842" i="3"/>
  <c r="BK842" i="3"/>
  <c r="J842" i="3"/>
  <c r="BF842" i="3" s="1"/>
  <c r="BI841" i="3"/>
  <c r="BH841" i="3"/>
  <c r="BG841" i="3"/>
  <c r="BE841" i="3"/>
  <c r="T841" i="3"/>
  <c r="R841" i="3"/>
  <c r="P841" i="3"/>
  <c r="BK841" i="3"/>
  <c r="J841" i="3"/>
  <c r="BF841" i="3" s="1"/>
  <c r="BI839" i="3"/>
  <c r="BH839" i="3"/>
  <c r="BG839" i="3"/>
  <c r="BE839" i="3"/>
  <c r="T839" i="3"/>
  <c r="R839" i="3"/>
  <c r="P839" i="3"/>
  <c r="BK839" i="3"/>
  <c r="J839" i="3"/>
  <c r="BF839" i="3" s="1"/>
  <c r="BI838" i="3"/>
  <c r="BH838" i="3"/>
  <c r="BG838" i="3"/>
  <c r="BE838" i="3"/>
  <c r="T838" i="3"/>
  <c r="R838" i="3"/>
  <c r="P838" i="3"/>
  <c r="BK838" i="3"/>
  <c r="J838" i="3"/>
  <c r="BF838" i="3" s="1"/>
  <c r="BI837" i="3"/>
  <c r="BH837" i="3"/>
  <c r="BG837" i="3"/>
  <c r="BE837" i="3"/>
  <c r="T837" i="3"/>
  <c r="R837" i="3"/>
  <c r="P837" i="3"/>
  <c r="BK837" i="3"/>
  <c r="J837" i="3"/>
  <c r="BF837" i="3" s="1"/>
  <c r="BI835" i="3"/>
  <c r="BH835" i="3"/>
  <c r="BG835" i="3"/>
  <c r="BE835" i="3"/>
  <c r="T835" i="3"/>
  <c r="R835" i="3"/>
  <c r="P835" i="3"/>
  <c r="BK835" i="3"/>
  <c r="J835" i="3"/>
  <c r="BF835" i="3" s="1"/>
  <c r="BI834" i="3"/>
  <c r="BH834" i="3"/>
  <c r="BG834" i="3"/>
  <c r="BE834" i="3"/>
  <c r="T834" i="3"/>
  <c r="R834" i="3"/>
  <c r="P834" i="3"/>
  <c r="BK834" i="3"/>
  <c r="J834" i="3"/>
  <c r="BF834" i="3" s="1"/>
  <c r="BI833" i="3"/>
  <c r="BH833" i="3"/>
  <c r="BG833" i="3"/>
  <c r="BE833" i="3"/>
  <c r="T833" i="3"/>
  <c r="T832" i="3" s="1"/>
  <c r="R833" i="3"/>
  <c r="R832" i="3" s="1"/>
  <c r="P833" i="3"/>
  <c r="P832" i="3" s="1"/>
  <c r="BK833" i="3"/>
  <c r="BK832" i="3" s="1"/>
  <c r="J832" i="3"/>
  <c r="J69" i="3" s="1"/>
  <c r="J833" i="3"/>
  <c r="BF833" i="3"/>
  <c r="BI831" i="3"/>
  <c r="BH831" i="3"/>
  <c r="BG831" i="3"/>
  <c r="BE831" i="3"/>
  <c r="T831" i="3"/>
  <c r="R831" i="3"/>
  <c r="P831" i="3"/>
  <c r="BK831" i="3"/>
  <c r="J831" i="3"/>
  <c r="BF831" i="3"/>
  <c r="BI830" i="3"/>
  <c r="BH830" i="3"/>
  <c r="BG830" i="3"/>
  <c r="BE830" i="3"/>
  <c r="T830" i="3"/>
  <c r="R830" i="3"/>
  <c r="P830" i="3"/>
  <c r="BK830" i="3"/>
  <c r="J830" i="3"/>
  <c r="BF830" i="3"/>
  <c r="BI828" i="3"/>
  <c r="BH828" i="3"/>
  <c r="BG828" i="3"/>
  <c r="BE828" i="3"/>
  <c r="T828" i="3"/>
  <c r="R828" i="3"/>
  <c r="P828" i="3"/>
  <c r="BK828" i="3"/>
  <c r="J828" i="3"/>
  <c r="BF828" i="3"/>
  <c r="BI826" i="3"/>
  <c r="BH826" i="3"/>
  <c r="BG826" i="3"/>
  <c r="BE826" i="3"/>
  <c r="T826" i="3"/>
  <c r="R826" i="3"/>
  <c r="P826" i="3"/>
  <c r="BK826" i="3"/>
  <c r="J826" i="3"/>
  <c r="BF826" i="3"/>
  <c r="BI823" i="3"/>
  <c r="BH823" i="3"/>
  <c r="BG823" i="3"/>
  <c r="BE823" i="3"/>
  <c r="T823" i="3"/>
  <c r="T822" i="3"/>
  <c r="R823" i="3"/>
  <c r="R822" i="3"/>
  <c r="P823" i="3"/>
  <c r="P822" i="3"/>
  <c r="BK823" i="3"/>
  <c r="BK822" i="3"/>
  <c r="J822" i="3" s="1"/>
  <c r="J68" i="3" s="1"/>
  <c r="J823" i="3"/>
  <c r="BF823" i="3" s="1"/>
  <c r="BI821" i="3"/>
  <c r="BH821" i="3"/>
  <c r="BG821" i="3"/>
  <c r="BE821" i="3"/>
  <c r="T821" i="3"/>
  <c r="R821" i="3"/>
  <c r="P821" i="3"/>
  <c r="BK821" i="3"/>
  <c r="J821" i="3"/>
  <c r="BF821" i="3"/>
  <c r="BI820" i="3"/>
  <c r="BH820" i="3"/>
  <c r="BG820" i="3"/>
  <c r="BE820" i="3"/>
  <c r="T820" i="3"/>
  <c r="R820" i="3"/>
  <c r="P820" i="3"/>
  <c r="BK820" i="3"/>
  <c r="J820" i="3"/>
  <c r="BF820" i="3"/>
  <c r="BI814" i="3"/>
  <c r="BH814" i="3"/>
  <c r="BG814" i="3"/>
  <c r="BE814" i="3"/>
  <c r="T814" i="3"/>
  <c r="R814" i="3"/>
  <c r="P814" i="3"/>
  <c r="BK814" i="3"/>
  <c r="J814" i="3"/>
  <c r="BF814" i="3"/>
  <c r="BI808" i="3"/>
  <c r="BH808" i="3"/>
  <c r="BG808" i="3"/>
  <c r="BE808" i="3"/>
  <c r="T808" i="3"/>
  <c r="R808" i="3"/>
  <c r="P808" i="3"/>
  <c r="BK808" i="3"/>
  <c r="J808" i="3"/>
  <c r="BF808" i="3"/>
  <c r="BI802" i="3"/>
  <c r="BH802" i="3"/>
  <c r="BG802" i="3"/>
  <c r="BE802" i="3"/>
  <c r="T802" i="3"/>
  <c r="T801" i="3"/>
  <c r="R802" i="3"/>
  <c r="R801" i="3" s="1"/>
  <c r="R800" i="3" s="1"/>
  <c r="P802" i="3"/>
  <c r="P801" i="3"/>
  <c r="BK802" i="3"/>
  <c r="BK801" i="3" s="1"/>
  <c r="J802" i="3"/>
  <c r="BF802" i="3"/>
  <c r="BI799" i="3"/>
  <c r="BH799" i="3"/>
  <c r="BG799" i="3"/>
  <c r="BE799" i="3"/>
  <c r="T799" i="3"/>
  <c r="T798" i="3"/>
  <c r="R799" i="3"/>
  <c r="R798" i="3"/>
  <c r="P799" i="3"/>
  <c r="P798" i="3"/>
  <c r="BK799" i="3"/>
  <c r="BK798" i="3"/>
  <c r="J798" i="3" s="1"/>
  <c r="J65" i="3" s="1"/>
  <c r="J799" i="3"/>
  <c r="BF799" i="3" s="1"/>
  <c r="BI796" i="3"/>
  <c r="BH796" i="3"/>
  <c r="BG796" i="3"/>
  <c r="BE796" i="3"/>
  <c r="T796" i="3"/>
  <c r="R796" i="3"/>
  <c r="P796" i="3"/>
  <c r="BK796" i="3"/>
  <c r="J796" i="3"/>
  <c r="BF796" i="3"/>
  <c r="BI795" i="3"/>
  <c r="BH795" i="3"/>
  <c r="BG795" i="3"/>
  <c r="BE795" i="3"/>
  <c r="T795" i="3"/>
  <c r="R795" i="3"/>
  <c r="P795" i="3"/>
  <c r="BK795" i="3"/>
  <c r="J795" i="3"/>
  <c r="BF795" i="3"/>
  <c r="BI794" i="3"/>
  <c r="BH794" i="3"/>
  <c r="BG794" i="3"/>
  <c r="BE794" i="3"/>
  <c r="T794" i="3"/>
  <c r="T793" i="3"/>
  <c r="R794" i="3"/>
  <c r="R793" i="3"/>
  <c r="P794" i="3"/>
  <c r="P793" i="3"/>
  <c r="BK794" i="3"/>
  <c r="BK793" i="3"/>
  <c r="J793" i="3" s="1"/>
  <c r="J64" i="3" s="1"/>
  <c r="J794" i="3"/>
  <c r="BF794" i="3" s="1"/>
  <c r="BI792" i="3"/>
  <c r="BH792" i="3"/>
  <c r="BG792" i="3"/>
  <c r="BE792" i="3"/>
  <c r="T792" i="3"/>
  <c r="R792" i="3"/>
  <c r="P792" i="3"/>
  <c r="BK792" i="3"/>
  <c r="J792" i="3"/>
  <c r="BF792" i="3"/>
  <c r="BI788" i="3"/>
  <c r="BH788" i="3"/>
  <c r="BG788" i="3"/>
  <c r="BE788" i="3"/>
  <c r="T788" i="3"/>
  <c r="R788" i="3"/>
  <c r="P788" i="3"/>
  <c r="BK788" i="3"/>
  <c r="J788" i="3"/>
  <c r="BF788" i="3"/>
  <c r="BI787" i="3"/>
  <c r="BH787" i="3"/>
  <c r="BG787" i="3"/>
  <c r="BE787" i="3"/>
  <c r="T787" i="3"/>
  <c r="R787" i="3"/>
  <c r="P787" i="3"/>
  <c r="BK787" i="3"/>
  <c r="J787" i="3"/>
  <c r="BF787" i="3"/>
  <c r="BI784" i="3"/>
  <c r="BH784" i="3"/>
  <c r="BG784" i="3"/>
  <c r="BE784" i="3"/>
  <c r="T784" i="3"/>
  <c r="R784" i="3"/>
  <c r="P784" i="3"/>
  <c r="BK784" i="3"/>
  <c r="J784" i="3"/>
  <c r="BF784" i="3"/>
  <c r="BI783" i="3"/>
  <c r="BH783" i="3"/>
  <c r="BG783" i="3"/>
  <c r="BE783" i="3"/>
  <c r="T783" i="3"/>
  <c r="R783" i="3"/>
  <c r="P783" i="3"/>
  <c r="BK783" i="3"/>
  <c r="J783" i="3"/>
  <c r="BF783" i="3"/>
  <c r="BI782" i="3"/>
  <c r="BH782" i="3"/>
  <c r="BG782" i="3"/>
  <c r="BE782" i="3"/>
  <c r="T782" i="3"/>
  <c r="R782" i="3"/>
  <c r="P782" i="3"/>
  <c r="BK782" i="3"/>
  <c r="J782" i="3"/>
  <c r="BF782" i="3"/>
  <c r="BI779" i="3"/>
  <c r="BH779" i="3"/>
  <c r="BG779" i="3"/>
  <c r="BE779" i="3"/>
  <c r="T779" i="3"/>
  <c r="R779" i="3"/>
  <c r="P779" i="3"/>
  <c r="BK779" i="3"/>
  <c r="J779" i="3"/>
  <c r="BF779" i="3"/>
  <c r="BI776" i="3"/>
  <c r="BH776" i="3"/>
  <c r="BG776" i="3"/>
  <c r="BE776" i="3"/>
  <c r="T776" i="3"/>
  <c r="R776" i="3"/>
  <c r="P776" i="3"/>
  <c r="BK776" i="3"/>
  <c r="J776" i="3"/>
  <c r="BF776" i="3"/>
  <c r="BI773" i="3"/>
  <c r="BH773" i="3"/>
  <c r="BG773" i="3"/>
  <c r="BE773" i="3"/>
  <c r="T773" i="3"/>
  <c r="R773" i="3"/>
  <c r="P773" i="3"/>
  <c r="BK773" i="3"/>
  <c r="J773" i="3"/>
  <c r="BF773" i="3"/>
  <c r="BI770" i="3"/>
  <c r="BH770" i="3"/>
  <c r="BG770" i="3"/>
  <c r="BE770" i="3"/>
  <c r="T770" i="3"/>
  <c r="R770" i="3"/>
  <c r="P770" i="3"/>
  <c r="BK770" i="3"/>
  <c r="J770" i="3"/>
  <c r="BF770" i="3"/>
  <c r="BI767" i="3"/>
  <c r="BH767" i="3"/>
  <c r="BG767" i="3"/>
  <c r="BE767" i="3"/>
  <c r="T767" i="3"/>
  <c r="R767" i="3"/>
  <c r="P767" i="3"/>
  <c r="BK767" i="3"/>
  <c r="J767" i="3"/>
  <c r="BF767" i="3"/>
  <c r="BI764" i="3"/>
  <c r="BH764" i="3"/>
  <c r="BG764" i="3"/>
  <c r="BE764" i="3"/>
  <c r="T764" i="3"/>
  <c r="R764" i="3"/>
  <c r="P764" i="3"/>
  <c r="BK764" i="3"/>
  <c r="J764" i="3"/>
  <c r="BF764" i="3"/>
  <c r="BI761" i="3"/>
  <c r="BH761" i="3"/>
  <c r="BG761" i="3"/>
  <c r="BE761" i="3"/>
  <c r="T761" i="3"/>
  <c r="R761" i="3"/>
  <c r="P761" i="3"/>
  <c r="BK761" i="3"/>
  <c r="J761" i="3"/>
  <c r="BF761" i="3"/>
  <c r="BI760" i="3"/>
  <c r="BH760" i="3"/>
  <c r="BG760" i="3"/>
  <c r="BE760" i="3"/>
  <c r="T760" i="3"/>
  <c r="R760" i="3"/>
  <c r="P760" i="3"/>
  <c r="BK760" i="3"/>
  <c r="J760" i="3"/>
  <c r="BF760" i="3"/>
  <c r="BI758" i="3"/>
  <c r="BH758" i="3"/>
  <c r="BG758" i="3"/>
  <c r="BE758" i="3"/>
  <c r="T758" i="3"/>
  <c r="R758" i="3"/>
  <c r="P758" i="3"/>
  <c r="BK758" i="3"/>
  <c r="J758" i="3"/>
  <c r="BF758" i="3"/>
  <c r="BI755" i="3"/>
  <c r="BH755" i="3"/>
  <c r="BG755" i="3"/>
  <c r="BE755" i="3"/>
  <c r="T755" i="3"/>
  <c r="R755" i="3"/>
  <c r="P755" i="3"/>
  <c r="BK755" i="3"/>
  <c r="J755" i="3"/>
  <c r="BF755" i="3"/>
  <c r="BI754" i="3"/>
  <c r="BH754" i="3"/>
  <c r="BG754" i="3"/>
  <c r="BE754" i="3"/>
  <c r="T754" i="3"/>
  <c r="R754" i="3"/>
  <c r="P754" i="3"/>
  <c r="BK754" i="3"/>
  <c r="J754" i="3"/>
  <c r="BF754" i="3"/>
  <c r="BI753" i="3"/>
  <c r="BH753" i="3"/>
  <c r="BG753" i="3"/>
  <c r="BE753" i="3"/>
  <c r="T753" i="3"/>
  <c r="R753" i="3"/>
  <c r="P753" i="3"/>
  <c r="BK753" i="3"/>
  <c r="J753" i="3"/>
  <c r="BF753" i="3"/>
  <c r="BI752" i="3"/>
  <c r="BH752" i="3"/>
  <c r="BG752" i="3"/>
  <c r="BE752" i="3"/>
  <c r="T752" i="3"/>
  <c r="R752" i="3"/>
  <c r="P752" i="3"/>
  <c r="BK752" i="3"/>
  <c r="J752" i="3"/>
  <c r="BF752" i="3"/>
  <c r="BI751" i="3"/>
  <c r="BH751" i="3"/>
  <c r="BG751" i="3"/>
  <c r="BE751" i="3"/>
  <c r="T751" i="3"/>
  <c r="R751" i="3"/>
  <c r="P751" i="3"/>
  <c r="BK751" i="3"/>
  <c r="J751" i="3"/>
  <c r="BF751" i="3"/>
  <c r="BI749" i="3"/>
  <c r="BH749" i="3"/>
  <c r="BG749" i="3"/>
  <c r="BE749" i="3"/>
  <c r="T749" i="3"/>
  <c r="R749" i="3"/>
  <c r="P749" i="3"/>
  <c r="BK749" i="3"/>
  <c r="J749" i="3"/>
  <c r="BF749" i="3"/>
  <c r="BI720" i="3"/>
  <c r="BH720" i="3"/>
  <c r="BG720" i="3"/>
  <c r="BE720" i="3"/>
  <c r="T720" i="3"/>
  <c r="T719" i="3"/>
  <c r="R720" i="3"/>
  <c r="R719" i="3"/>
  <c r="P720" i="3"/>
  <c r="P719" i="3"/>
  <c r="BK720" i="3"/>
  <c r="BK719" i="3"/>
  <c r="J719" i="3" s="1"/>
  <c r="J63" i="3" s="1"/>
  <c r="J720" i="3"/>
  <c r="BF720" i="3" s="1"/>
  <c r="BI717" i="3"/>
  <c r="BH717" i="3"/>
  <c r="BG717" i="3"/>
  <c r="BE717" i="3"/>
  <c r="T717" i="3"/>
  <c r="R717" i="3"/>
  <c r="P717" i="3"/>
  <c r="BK717" i="3"/>
  <c r="J717" i="3"/>
  <c r="BF717" i="3"/>
  <c r="BI714" i="3"/>
  <c r="BH714" i="3"/>
  <c r="BG714" i="3"/>
  <c r="BE714" i="3"/>
  <c r="T714" i="3"/>
  <c r="R714" i="3"/>
  <c r="P714" i="3"/>
  <c r="BK714" i="3"/>
  <c r="J714" i="3"/>
  <c r="BF714" i="3"/>
  <c r="BI711" i="3"/>
  <c r="BH711" i="3"/>
  <c r="BG711" i="3"/>
  <c r="BE711" i="3"/>
  <c r="T711" i="3"/>
  <c r="R711" i="3"/>
  <c r="P711" i="3"/>
  <c r="BK711" i="3"/>
  <c r="J711" i="3"/>
  <c r="BF711" i="3"/>
  <c r="BI708" i="3"/>
  <c r="BH708" i="3"/>
  <c r="BG708" i="3"/>
  <c r="BE708" i="3"/>
  <c r="T708" i="3"/>
  <c r="R708" i="3"/>
  <c r="P708" i="3"/>
  <c r="BK708" i="3"/>
  <c r="J708" i="3"/>
  <c r="BF708" i="3"/>
  <c r="BI636" i="3"/>
  <c r="BH636" i="3"/>
  <c r="BG636" i="3"/>
  <c r="BE636" i="3"/>
  <c r="T636" i="3"/>
  <c r="R636" i="3"/>
  <c r="P636" i="3"/>
  <c r="BK636" i="3"/>
  <c r="J636" i="3"/>
  <c r="BF636" i="3"/>
  <c r="BI620" i="3"/>
  <c r="BH620" i="3"/>
  <c r="BG620" i="3"/>
  <c r="BE620" i="3"/>
  <c r="T620" i="3"/>
  <c r="R620" i="3"/>
  <c r="P620" i="3"/>
  <c r="BK620" i="3"/>
  <c r="J620" i="3"/>
  <c r="BF620" i="3"/>
  <c r="BI605" i="3"/>
  <c r="BH605" i="3"/>
  <c r="BG605" i="3"/>
  <c r="BE605" i="3"/>
  <c r="T605" i="3"/>
  <c r="R605" i="3"/>
  <c r="P605" i="3"/>
  <c r="BK605" i="3"/>
  <c r="J605" i="3"/>
  <c r="BF605" i="3"/>
  <c r="BI602" i="3"/>
  <c r="BH602" i="3"/>
  <c r="BG602" i="3"/>
  <c r="BE602" i="3"/>
  <c r="T602" i="3"/>
  <c r="R602" i="3"/>
  <c r="P602" i="3"/>
  <c r="BK602" i="3"/>
  <c r="J602" i="3"/>
  <c r="BF602" i="3"/>
  <c r="BI569" i="3"/>
  <c r="BH569" i="3"/>
  <c r="BG569" i="3"/>
  <c r="BE569" i="3"/>
  <c r="T569" i="3"/>
  <c r="R569" i="3"/>
  <c r="P569" i="3"/>
  <c r="BK569" i="3"/>
  <c r="J569" i="3"/>
  <c r="BF569" i="3"/>
  <c r="BI561" i="3"/>
  <c r="BH561" i="3"/>
  <c r="BG561" i="3"/>
  <c r="BE561" i="3"/>
  <c r="T561" i="3"/>
  <c r="R561" i="3"/>
  <c r="P561" i="3"/>
  <c r="BK561" i="3"/>
  <c r="J561" i="3"/>
  <c r="BF561" i="3"/>
  <c r="BI558" i="3"/>
  <c r="BH558" i="3"/>
  <c r="BG558" i="3"/>
  <c r="BE558" i="3"/>
  <c r="T558" i="3"/>
  <c r="R558" i="3"/>
  <c r="P558" i="3"/>
  <c r="BK558" i="3"/>
  <c r="J558" i="3"/>
  <c r="BF558" i="3"/>
  <c r="BI555" i="3"/>
  <c r="BH555" i="3"/>
  <c r="BG555" i="3"/>
  <c r="BE555" i="3"/>
  <c r="T555" i="3"/>
  <c r="R555" i="3"/>
  <c r="P555" i="3"/>
  <c r="BK555" i="3"/>
  <c r="J555" i="3"/>
  <c r="BF555" i="3"/>
  <c r="BI542" i="3"/>
  <c r="BH542" i="3"/>
  <c r="BG542" i="3"/>
  <c r="BE542" i="3"/>
  <c r="T542" i="3"/>
  <c r="R542" i="3"/>
  <c r="P542" i="3"/>
  <c r="BK542" i="3"/>
  <c r="J542" i="3"/>
  <c r="BF542" i="3"/>
  <c r="BI525" i="3"/>
  <c r="BH525" i="3"/>
  <c r="BG525" i="3"/>
  <c r="BE525" i="3"/>
  <c r="T525" i="3"/>
  <c r="R525" i="3"/>
  <c r="P525" i="3"/>
  <c r="BK525" i="3"/>
  <c r="J525" i="3"/>
  <c r="BF525" i="3"/>
  <c r="BI509" i="3"/>
  <c r="BH509" i="3"/>
  <c r="BG509" i="3"/>
  <c r="BE509" i="3"/>
  <c r="T509" i="3"/>
  <c r="R509" i="3"/>
  <c r="P509" i="3"/>
  <c r="BK509" i="3"/>
  <c r="J509" i="3"/>
  <c r="BF509" i="3"/>
  <c r="BI485" i="3"/>
  <c r="BH485" i="3"/>
  <c r="BG485" i="3"/>
  <c r="BE485" i="3"/>
  <c r="T485" i="3"/>
  <c r="R485" i="3"/>
  <c r="P485" i="3"/>
  <c r="BK485" i="3"/>
  <c r="J485" i="3"/>
  <c r="BF485" i="3"/>
  <c r="BI422" i="3"/>
  <c r="BH422" i="3"/>
  <c r="BG422" i="3"/>
  <c r="BE422" i="3"/>
  <c r="T422" i="3"/>
  <c r="R422" i="3"/>
  <c r="P422" i="3"/>
  <c r="BK422" i="3"/>
  <c r="J422" i="3"/>
  <c r="BF422" i="3"/>
  <c r="BI419" i="3"/>
  <c r="BH419" i="3"/>
  <c r="BG419" i="3"/>
  <c r="BE419" i="3"/>
  <c r="T419" i="3"/>
  <c r="R419" i="3"/>
  <c r="P419" i="3"/>
  <c r="BK419" i="3"/>
  <c r="J419" i="3"/>
  <c r="BF419" i="3"/>
  <c r="BI407" i="3"/>
  <c r="BH407" i="3"/>
  <c r="BG407" i="3"/>
  <c r="BE407" i="3"/>
  <c r="T407" i="3"/>
  <c r="R407" i="3"/>
  <c r="P407" i="3"/>
  <c r="BK407" i="3"/>
  <c r="J407" i="3"/>
  <c r="BF407" i="3"/>
  <c r="BI405" i="3"/>
  <c r="BH405" i="3"/>
  <c r="BG405" i="3"/>
  <c r="BE405" i="3"/>
  <c r="T405" i="3"/>
  <c r="R405" i="3"/>
  <c r="P405" i="3"/>
  <c r="BK405" i="3"/>
  <c r="J405" i="3"/>
  <c r="BF405" i="3"/>
  <c r="BI370" i="3"/>
  <c r="BH370" i="3"/>
  <c r="BG370" i="3"/>
  <c r="BE370" i="3"/>
  <c r="T370" i="3"/>
  <c r="R370" i="3"/>
  <c r="P370" i="3"/>
  <c r="BK370" i="3"/>
  <c r="J370" i="3"/>
  <c r="BF370" i="3"/>
  <c r="BI368" i="3"/>
  <c r="BH368" i="3"/>
  <c r="BG368" i="3"/>
  <c r="BE368" i="3"/>
  <c r="T368" i="3"/>
  <c r="R368" i="3"/>
  <c r="P368" i="3"/>
  <c r="BK368" i="3"/>
  <c r="J368" i="3"/>
  <c r="BF368" i="3"/>
  <c r="BI362" i="3"/>
  <c r="BH362" i="3"/>
  <c r="BG362" i="3"/>
  <c r="BE362" i="3"/>
  <c r="T362" i="3"/>
  <c r="R362" i="3"/>
  <c r="P362" i="3"/>
  <c r="BK362" i="3"/>
  <c r="J362" i="3"/>
  <c r="BF362" i="3"/>
  <c r="BI336" i="3"/>
  <c r="BH336" i="3"/>
  <c r="BG336" i="3"/>
  <c r="BE336" i="3"/>
  <c r="T336" i="3"/>
  <c r="R336" i="3"/>
  <c r="P336" i="3"/>
  <c r="BK336" i="3"/>
  <c r="J336" i="3"/>
  <c r="BF336" i="3"/>
  <c r="BI314" i="3"/>
  <c r="BH314" i="3"/>
  <c r="BG314" i="3"/>
  <c r="BE314" i="3"/>
  <c r="T314" i="3"/>
  <c r="R314" i="3"/>
  <c r="P314" i="3"/>
  <c r="BK314" i="3"/>
  <c r="J314" i="3"/>
  <c r="BF314" i="3"/>
  <c r="BI270" i="3"/>
  <c r="BH270" i="3"/>
  <c r="BG270" i="3"/>
  <c r="BE270" i="3"/>
  <c r="T270" i="3"/>
  <c r="R270" i="3"/>
  <c r="P270" i="3"/>
  <c r="BK270" i="3"/>
  <c r="J270" i="3"/>
  <c r="BF270" i="3"/>
  <c r="BI268" i="3"/>
  <c r="BH268" i="3"/>
  <c r="BG268" i="3"/>
  <c r="BE268" i="3"/>
  <c r="T268" i="3"/>
  <c r="R268" i="3"/>
  <c r="P268" i="3"/>
  <c r="BK268" i="3"/>
  <c r="J268" i="3"/>
  <c r="BF268" i="3"/>
  <c r="BI266" i="3"/>
  <c r="BH266" i="3"/>
  <c r="BG266" i="3"/>
  <c r="BE266" i="3"/>
  <c r="T266" i="3"/>
  <c r="R266" i="3"/>
  <c r="P266" i="3"/>
  <c r="BK266" i="3"/>
  <c r="J266" i="3"/>
  <c r="BF266" i="3"/>
  <c r="BI222" i="3"/>
  <c r="BH222" i="3"/>
  <c r="BG222" i="3"/>
  <c r="BE222" i="3"/>
  <c r="T222" i="3"/>
  <c r="R222" i="3"/>
  <c r="P222" i="3"/>
  <c r="BK222" i="3"/>
  <c r="J222" i="3"/>
  <c r="BF222" i="3"/>
  <c r="BI220" i="3"/>
  <c r="BH220" i="3"/>
  <c r="BG220" i="3"/>
  <c r="BE220" i="3"/>
  <c r="T220" i="3"/>
  <c r="R220" i="3"/>
  <c r="P220" i="3"/>
  <c r="BK220" i="3"/>
  <c r="J220" i="3"/>
  <c r="BF220" i="3"/>
  <c r="BI190" i="3"/>
  <c r="BH190" i="3"/>
  <c r="BG190" i="3"/>
  <c r="BE190" i="3"/>
  <c r="T190" i="3"/>
  <c r="R190" i="3"/>
  <c r="P190" i="3"/>
  <c r="BK190" i="3"/>
  <c r="J190" i="3"/>
  <c r="BF190" i="3"/>
  <c r="BI188" i="3"/>
  <c r="BH188" i="3"/>
  <c r="BG188" i="3"/>
  <c r="BE188" i="3"/>
  <c r="T188" i="3"/>
  <c r="R188" i="3"/>
  <c r="P188" i="3"/>
  <c r="BK188" i="3"/>
  <c r="J188" i="3"/>
  <c r="BF188" i="3"/>
  <c r="BI168" i="3"/>
  <c r="BH168" i="3"/>
  <c r="BG168" i="3"/>
  <c r="BE168" i="3"/>
  <c r="T168" i="3"/>
  <c r="R168" i="3"/>
  <c r="P168" i="3"/>
  <c r="BK168" i="3"/>
  <c r="J168" i="3"/>
  <c r="BF168" i="3"/>
  <c r="BI157" i="3"/>
  <c r="BH157" i="3"/>
  <c r="BG157" i="3"/>
  <c r="BE157" i="3"/>
  <c r="T157" i="3"/>
  <c r="R157" i="3"/>
  <c r="P157" i="3"/>
  <c r="BK157" i="3"/>
  <c r="J157" i="3"/>
  <c r="BF157" i="3"/>
  <c r="BI154" i="3"/>
  <c r="BH154" i="3"/>
  <c r="BG154" i="3"/>
  <c r="BE154" i="3"/>
  <c r="T154" i="3"/>
  <c r="R154" i="3"/>
  <c r="P154" i="3"/>
  <c r="BK154" i="3"/>
  <c r="J154" i="3"/>
  <c r="BF154" i="3"/>
  <c r="BI152" i="3"/>
  <c r="BH152" i="3"/>
  <c r="BG152" i="3"/>
  <c r="BE152" i="3"/>
  <c r="T152" i="3"/>
  <c r="R152" i="3"/>
  <c r="P152" i="3"/>
  <c r="BK152" i="3"/>
  <c r="J152" i="3"/>
  <c r="BF152" i="3"/>
  <c r="BI146" i="3"/>
  <c r="BH146" i="3"/>
  <c r="BG146" i="3"/>
  <c r="BE146" i="3"/>
  <c r="T146" i="3"/>
  <c r="R146" i="3"/>
  <c r="P146" i="3"/>
  <c r="BK146" i="3"/>
  <c r="J146" i="3"/>
  <c r="BF146" i="3"/>
  <c r="BI137" i="3"/>
  <c r="BH137" i="3"/>
  <c r="BG137" i="3"/>
  <c r="BE137" i="3"/>
  <c r="T137" i="3"/>
  <c r="R137" i="3"/>
  <c r="P137" i="3"/>
  <c r="BK137" i="3"/>
  <c r="J137" i="3"/>
  <c r="BF137" i="3"/>
  <c r="BI131" i="3"/>
  <c r="BH131" i="3"/>
  <c r="BG131" i="3"/>
  <c r="BE131" i="3"/>
  <c r="T131" i="3"/>
  <c r="R131" i="3"/>
  <c r="P131" i="3"/>
  <c r="BK131" i="3"/>
  <c r="J131" i="3"/>
  <c r="BF131" i="3"/>
  <c r="BI128" i="3"/>
  <c r="BH128" i="3"/>
  <c r="BG128" i="3"/>
  <c r="BE128" i="3"/>
  <c r="T128" i="3"/>
  <c r="R128" i="3"/>
  <c r="P128" i="3"/>
  <c r="BK128" i="3"/>
  <c r="J128" i="3"/>
  <c r="BF128" i="3"/>
  <c r="BI125" i="3"/>
  <c r="BH125" i="3"/>
  <c r="BG125" i="3"/>
  <c r="BE125" i="3"/>
  <c r="T125" i="3"/>
  <c r="R125" i="3"/>
  <c r="P125" i="3"/>
  <c r="BK125" i="3"/>
  <c r="J125" i="3"/>
  <c r="BF125" i="3"/>
  <c r="BI119" i="3"/>
  <c r="BH119" i="3"/>
  <c r="BG119" i="3"/>
  <c r="BE119" i="3"/>
  <c r="T119" i="3"/>
  <c r="R119" i="3"/>
  <c r="P119" i="3"/>
  <c r="BK119" i="3"/>
  <c r="J119" i="3"/>
  <c r="BF119" i="3"/>
  <c r="BI111" i="3"/>
  <c r="BH111" i="3"/>
  <c r="BG111" i="3"/>
  <c r="BE111" i="3"/>
  <c r="T111" i="3"/>
  <c r="T110" i="3"/>
  <c r="R111" i="3"/>
  <c r="R110" i="3"/>
  <c r="P111" i="3"/>
  <c r="P110" i="3"/>
  <c r="BK111" i="3"/>
  <c r="BK110" i="3"/>
  <c r="J110" i="3" s="1"/>
  <c r="J62" i="3" s="1"/>
  <c r="J111" i="3"/>
  <c r="BF111" i="3" s="1"/>
  <c r="BI107" i="3"/>
  <c r="BH107" i="3"/>
  <c r="BG107" i="3"/>
  <c r="BE107" i="3"/>
  <c r="T107" i="3"/>
  <c r="R107" i="3"/>
  <c r="P107" i="3"/>
  <c r="BK107" i="3"/>
  <c r="J107" i="3"/>
  <c r="BF107" i="3"/>
  <c r="BI104" i="3"/>
  <c r="BH104" i="3"/>
  <c r="BG104" i="3"/>
  <c r="BE104" i="3"/>
  <c r="T104" i="3"/>
  <c r="R104" i="3"/>
  <c r="P104" i="3"/>
  <c r="BK104" i="3"/>
  <c r="J104" i="3"/>
  <c r="BF104" i="3"/>
  <c r="BI101" i="3"/>
  <c r="BH101" i="3"/>
  <c r="BG101" i="3"/>
  <c r="BE101" i="3"/>
  <c r="T101" i="3"/>
  <c r="R101" i="3"/>
  <c r="P101" i="3"/>
  <c r="BK101" i="3"/>
  <c r="J101" i="3"/>
  <c r="BF101" i="3"/>
  <c r="BI98" i="3"/>
  <c r="F37" i="3"/>
  <c r="BD56" i="1" s="1"/>
  <c r="BH98" i="3"/>
  <c r="F36" i="3" s="1"/>
  <c r="BC56" i="1" s="1"/>
  <c r="BG98" i="3"/>
  <c r="F35" i="3"/>
  <c r="BB56" i="1" s="1"/>
  <c r="BE98" i="3"/>
  <c r="J33" i="3" s="1"/>
  <c r="AV56" i="1" s="1"/>
  <c r="T98" i="3"/>
  <c r="T97" i="3"/>
  <c r="T96" i="3" s="1"/>
  <c r="R98" i="3"/>
  <c r="R97" i="3"/>
  <c r="R96" i="3" s="1"/>
  <c r="R95" i="3" s="1"/>
  <c r="P98" i="3"/>
  <c r="P97" i="3"/>
  <c r="P96" i="3" s="1"/>
  <c r="BK98" i="3"/>
  <c r="BK97" i="3" s="1"/>
  <c r="J98" i="3"/>
  <c r="BF98" i="3" s="1"/>
  <c r="J91" i="3"/>
  <c r="F91" i="3"/>
  <c r="F89" i="3"/>
  <c r="E87" i="3"/>
  <c r="J54" i="3"/>
  <c r="F54" i="3"/>
  <c r="F52" i="3"/>
  <c r="E50" i="3"/>
  <c r="J24" i="3"/>
  <c r="E24" i="3"/>
  <c r="J92" i="3" s="1"/>
  <c r="J23" i="3"/>
  <c r="J18" i="3"/>
  <c r="E18" i="3"/>
  <c r="F92" i="3"/>
  <c r="F55" i="3"/>
  <c r="J17" i="3"/>
  <c r="J12" i="3"/>
  <c r="J89" i="3"/>
  <c r="J52" i="3"/>
  <c r="E7" i="3"/>
  <c r="E85" i="3" s="1"/>
  <c r="J37" i="2"/>
  <c r="J36" i="2"/>
  <c r="AY55" i="1" s="1"/>
  <c r="J35" i="2"/>
  <c r="AX55" i="1" s="1"/>
  <c r="BI232" i="2"/>
  <c r="BH232" i="2"/>
  <c r="BG232" i="2"/>
  <c r="BE232" i="2"/>
  <c r="T232" i="2"/>
  <c r="T231" i="2" s="1"/>
  <c r="R232" i="2"/>
  <c r="R231" i="2" s="1"/>
  <c r="P232" i="2"/>
  <c r="P231" i="2" s="1"/>
  <c r="BK232" i="2"/>
  <c r="BK231" i="2" s="1"/>
  <c r="J231" i="2"/>
  <c r="J76" i="2" s="1"/>
  <c r="J232" i="2"/>
  <c r="BF232" i="2"/>
  <c r="BI223" i="2"/>
  <c r="BH223" i="2"/>
  <c r="BG223" i="2"/>
  <c r="BE223" i="2"/>
  <c r="T223" i="2"/>
  <c r="R223" i="2"/>
  <c r="P223" i="2"/>
  <c r="BK223" i="2"/>
  <c r="J223" i="2"/>
  <c r="BF223" i="2" s="1"/>
  <c r="BI215" i="2"/>
  <c r="BH215" i="2"/>
  <c r="BG215" i="2"/>
  <c r="BE215" i="2"/>
  <c r="T215" i="2"/>
  <c r="R215" i="2"/>
  <c r="P215" i="2"/>
  <c r="BK215" i="2"/>
  <c r="J215" i="2"/>
  <c r="BF215" i="2" s="1"/>
  <c r="BI213" i="2"/>
  <c r="BH213" i="2"/>
  <c r="BG213" i="2"/>
  <c r="BE213" i="2"/>
  <c r="T213" i="2"/>
  <c r="R213" i="2"/>
  <c r="R212" i="2" s="1"/>
  <c r="P213" i="2"/>
  <c r="BK213" i="2"/>
  <c r="BK212" i="2" s="1"/>
  <c r="J212" i="2" s="1"/>
  <c r="J75" i="2" s="1"/>
  <c r="J213" i="2"/>
  <c r="BF213" i="2"/>
  <c r="BI211" i="2"/>
  <c r="BH211" i="2"/>
  <c r="BG211" i="2"/>
  <c r="BE211" i="2"/>
  <c r="T211" i="2"/>
  <c r="T210" i="2" s="1"/>
  <c r="R211" i="2"/>
  <c r="R210" i="2"/>
  <c r="P211" i="2"/>
  <c r="P210" i="2" s="1"/>
  <c r="BK211" i="2"/>
  <c r="BK210" i="2"/>
  <c r="J210" i="2" s="1"/>
  <c r="BK209" i="2"/>
  <c r="J209" i="2" s="1"/>
  <c r="J73" i="2" s="1"/>
  <c r="J211" i="2"/>
  <c r="BF211" i="2" s="1"/>
  <c r="J74" i="2"/>
  <c r="BI208" i="2"/>
  <c r="BH208" i="2"/>
  <c r="BG208" i="2"/>
  <c r="BE208" i="2"/>
  <c r="T208" i="2"/>
  <c r="R208" i="2"/>
  <c r="P208" i="2"/>
  <c r="BK208" i="2"/>
  <c r="J208" i="2"/>
  <c r="BF208" i="2" s="1"/>
  <c r="BI205" i="2"/>
  <c r="BH205" i="2"/>
  <c r="BG205" i="2"/>
  <c r="BE205" i="2"/>
  <c r="T205" i="2"/>
  <c r="R205" i="2"/>
  <c r="P205" i="2"/>
  <c r="BK205" i="2"/>
  <c r="J205" i="2"/>
  <c r="BF205" i="2" s="1"/>
  <c r="BI202" i="2"/>
  <c r="BH202" i="2"/>
  <c r="BG202" i="2"/>
  <c r="BE202" i="2"/>
  <c r="T202" i="2"/>
  <c r="R202" i="2"/>
  <c r="R201" i="2"/>
  <c r="R200" i="2" s="1"/>
  <c r="P202" i="2"/>
  <c r="BK202" i="2"/>
  <c r="BK201" i="2"/>
  <c r="J201" i="2" s="1"/>
  <c r="J72" i="2" s="1"/>
  <c r="J202" i="2"/>
  <c r="BF202" i="2" s="1"/>
  <c r="BI194" i="2"/>
  <c r="BH194" i="2"/>
  <c r="BG194" i="2"/>
  <c r="BE194" i="2"/>
  <c r="T194" i="2"/>
  <c r="R194" i="2"/>
  <c r="P194" i="2"/>
  <c r="BK194" i="2"/>
  <c r="J194" i="2"/>
  <c r="BF194" i="2" s="1"/>
  <c r="BI187" i="2"/>
  <c r="BH187" i="2"/>
  <c r="BG187" i="2"/>
  <c r="BE187" i="2"/>
  <c r="T187" i="2"/>
  <c r="R187" i="2"/>
  <c r="R186" i="2" s="1"/>
  <c r="P187" i="2"/>
  <c r="BK187" i="2"/>
  <c r="BK186" i="2" s="1"/>
  <c r="J186" i="2" s="1"/>
  <c r="J70" i="2" s="1"/>
  <c r="J187" i="2"/>
  <c r="BF187" i="2"/>
  <c r="BI182" i="2"/>
  <c r="BH182" i="2"/>
  <c r="BG182" i="2"/>
  <c r="BE182" i="2"/>
  <c r="T182" i="2"/>
  <c r="R182" i="2"/>
  <c r="P182" i="2"/>
  <c r="BK182" i="2"/>
  <c r="J182" i="2"/>
  <c r="BF182" i="2" s="1"/>
  <c r="BI178" i="2"/>
  <c r="BH178" i="2"/>
  <c r="BG178" i="2"/>
  <c r="BE178" i="2"/>
  <c r="T178" i="2"/>
  <c r="R178" i="2"/>
  <c r="R177" i="2" s="1"/>
  <c r="P178" i="2"/>
  <c r="BK178" i="2"/>
  <c r="BK177" i="2" s="1"/>
  <c r="J177" i="2" s="1"/>
  <c r="J69" i="2" s="1"/>
  <c r="J178" i="2"/>
  <c r="BF178" i="2"/>
  <c r="BI176" i="2"/>
  <c r="BH176" i="2"/>
  <c r="BG176" i="2"/>
  <c r="BE176" i="2"/>
  <c r="T176" i="2"/>
  <c r="R176" i="2"/>
  <c r="P176" i="2"/>
  <c r="BK176" i="2"/>
  <c r="J176" i="2"/>
  <c r="BF176" i="2" s="1"/>
  <c r="BI173" i="2"/>
  <c r="BH173" i="2"/>
  <c r="BG173" i="2"/>
  <c r="BE173" i="2"/>
  <c r="T173" i="2"/>
  <c r="R173" i="2"/>
  <c r="P173" i="2"/>
  <c r="BK173" i="2"/>
  <c r="J173" i="2"/>
  <c r="BF173" i="2" s="1"/>
  <c r="BI171" i="2"/>
  <c r="BH171" i="2"/>
  <c r="BG171" i="2"/>
  <c r="BE171" i="2"/>
  <c r="T171" i="2"/>
  <c r="R171" i="2"/>
  <c r="P171" i="2"/>
  <c r="BK171" i="2"/>
  <c r="J171" i="2"/>
  <c r="BF171" i="2" s="1"/>
  <c r="BI167" i="2"/>
  <c r="BH167" i="2"/>
  <c r="BG167" i="2"/>
  <c r="BE167" i="2"/>
  <c r="T167" i="2"/>
  <c r="R167" i="2"/>
  <c r="P167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 s="1"/>
  <c r="BI163" i="2"/>
  <c r="BH163" i="2"/>
  <c r="BG163" i="2"/>
  <c r="BE163" i="2"/>
  <c r="T163" i="2"/>
  <c r="R163" i="2"/>
  <c r="R162" i="2"/>
  <c r="R161" i="2" s="1"/>
  <c r="P163" i="2"/>
  <c r="BK163" i="2"/>
  <c r="BK162" i="2"/>
  <c r="J162" i="2" s="1"/>
  <c r="J68" i="2" s="1"/>
  <c r="J163" i="2"/>
  <c r="BF163" i="2" s="1"/>
  <c r="BI160" i="2"/>
  <c r="BH160" i="2"/>
  <c r="BG160" i="2"/>
  <c r="BE160" i="2"/>
  <c r="T160" i="2"/>
  <c r="T159" i="2" s="1"/>
  <c r="R160" i="2"/>
  <c r="R159" i="2" s="1"/>
  <c r="P160" i="2"/>
  <c r="P159" i="2" s="1"/>
  <c r="BK160" i="2"/>
  <c r="BK159" i="2" s="1"/>
  <c r="J159" i="2"/>
  <c r="J66" i="2" s="1"/>
  <c r="J160" i="2"/>
  <c r="BF160" i="2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T152" i="2" s="1"/>
  <c r="R153" i="2"/>
  <c r="R152" i="2" s="1"/>
  <c r="P153" i="2"/>
  <c r="P152" i="2" s="1"/>
  <c r="BK153" i="2"/>
  <c r="BK152" i="2" s="1"/>
  <c r="J152" i="2"/>
  <c r="J65" i="2" s="1"/>
  <c r="J153" i="2"/>
  <c r="BF153" i="2"/>
  <c r="BI149" i="2"/>
  <c r="BH149" i="2"/>
  <c r="BG149" i="2"/>
  <c r="BE149" i="2"/>
  <c r="T149" i="2"/>
  <c r="R149" i="2"/>
  <c r="P149" i="2"/>
  <c r="BK149" i="2"/>
  <c r="J149" i="2"/>
  <c r="BF149" i="2" s="1"/>
  <c r="BI146" i="2"/>
  <c r="BH146" i="2"/>
  <c r="BG146" i="2"/>
  <c r="BE146" i="2"/>
  <c r="T146" i="2"/>
  <c r="R146" i="2"/>
  <c r="P146" i="2"/>
  <c r="BK146" i="2"/>
  <c r="J146" i="2"/>
  <c r="BF146" i="2" s="1"/>
  <c r="BI143" i="2"/>
  <c r="BH143" i="2"/>
  <c r="BG143" i="2"/>
  <c r="BE143" i="2"/>
  <c r="T143" i="2"/>
  <c r="R143" i="2"/>
  <c r="R142" i="2" s="1"/>
  <c r="P143" i="2"/>
  <c r="BK143" i="2"/>
  <c r="BK142" i="2" s="1"/>
  <c r="J142" i="2" s="1"/>
  <c r="J64" i="2" s="1"/>
  <c r="J143" i="2"/>
  <c r="BF143" i="2"/>
  <c r="BI132" i="2"/>
  <c r="BH132" i="2"/>
  <c r="BG132" i="2"/>
  <c r="BE132" i="2"/>
  <c r="T132" i="2"/>
  <c r="T131" i="2" s="1"/>
  <c r="R132" i="2"/>
  <c r="R131" i="2" s="1"/>
  <c r="P132" i="2"/>
  <c r="P131" i="2" s="1"/>
  <c r="BK132" i="2"/>
  <c r="BK131" i="2" s="1"/>
  <c r="J131" i="2"/>
  <c r="J63" i="2" s="1"/>
  <c r="J132" i="2"/>
  <c r="BF132" i="2"/>
  <c r="BI126" i="2"/>
  <c r="BH126" i="2"/>
  <c r="BG126" i="2"/>
  <c r="BE126" i="2"/>
  <c r="T126" i="2"/>
  <c r="R126" i="2"/>
  <c r="P126" i="2"/>
  <c r="BK126" i="2"/>
  <c r="J126" i="2"/>
  <c r="BF126" i="2" s="1"/>
  <c r="BI118" i="2"/>
  <c r="BH118" i="2"/>
  <c r="BG118" i="2"/>
  <c r="BE118" i="2"/>
  <c r="T118" i="2"/>
  <c r="T117" i="2" s="1"/>
  <c r="R118" i="2"/>
  <c r="R117" i="2" s="1"/>
  <c r="P118" i="2"/>
  <c r="P117" i="2" s="1"/>
  <c r="BK118" i="2"/>
  <c r="BK117" i="2" s="1"/>
  <c r="J117" i="2"/>
  <c r="J62" i="2" s="1"/>
  <c r="J118" i="2"/>
  <c r="BF118" i="2"/>
  <c r="BI108" i="2"/>
  <c r="BH108" i="2"/>
  <c r="BG108" i="2"/>
  <c r="BE108" i="2"/>
  <c r="T108" i="2"/>
  <c r="R108" i="2"/>
  <c r="P108" i="2"/>
  <c r="BK108" i="2"/>
  <c r="J108" i="2"/>
  <c r="BF108" i="2" s="1"/>
  <c r="BI99" i="2"/>
  <c r="F37" i="2" s="1"/>
  <c r="BD55" i="1" s="1"/>
  <c r="BD54" i="1" s="1"/>
  <c r="W33" i="1" s="1"/>
  <c r="BH99" i="2"/>
  <c r="F36" i="2"/>
  <c r="BC55" i="1" s="1"/>
  <c r="BG99" i="2"/>
  <c r="F35" i="2" s="1"/>
  <c r="BB55" i="1" s="1"/>
  <c r="BB54" i="1" s="1"/>
  <c r="BE99" i="2"/>
  <c r="J33" i="2"/>
  <c r="AV55" i="1" s="1"/>
  <c r="F33" i="2"/>
  <c r="AZ55" i="1" s="1"/>
  <c r="T99" i="2"/>
  <c r="T98" i="2" s="1"/>
  <c r="R99" i="2"/>
  <c r="R98" i="2" s="1"/>
  <c r="R97" i="2"/>
  <c r="P99" i="2"/>
  <c r="P98" i="2" s="1"/>
  <c r="BK99" i="2"/>
  <c r="BK98" i="2"/>
  <c r="J98" i="2" s="1"/>
  <c r="J61" i="2" s="1"/>
  <c r="BK97" i="2"/>
  <c r="J97" i="2" s="1"/>
  <c r="J99" i="2"/>
  <c r="BF99" i="2"/>
  <c r="J60" i="2"/>
  <c r="J92" i="2"/>
  <c r="F92" i="2"/>
  <c r="F90" i="2"/>
  <c r="E88" i="2"/>
  <c r="J54" i="2"/>
  <c r="F54" i="2"/>
  <c r="F52" i="2"/>
  <c r="E50" i="2"/>
  <c r="J24" i="2"/>
  <c r="E24" i="2"/>
  <c r="J93" i="2"/>
  <c r="J55" i="2"/>
  <c r="J23" i="2"/>
  <c r="J18" i="2"/>
  <c r="E18" i="2"/>
  <c r="F93" i="2" s="1"/>
  <c r="F55" i="2"/>
  <c r="J17" i="2"/>
  <c r="J12" i="2"/>
  <c r="J90" i="2" s="1"/>
  <c r="E7" i="2"/>
  <c r="E86" i="2"/>
  <c r="E48" i="2"/>
  <c r="BC54" i="1"/>
  <c r="W32" i="1" s="1"/>
  <c r="AY54" i="1"/>
  <c r="AS54" i="1"/>
  <c r="L50" i="1"/>
  <c r="AM50" i="1"/>
  <c r="AM49" i="1"/>
  <c r="L49" i="1"/>
  <c r="AM47" i="1"/>
  <c r="L47" i="1"/>
  <c r="L45" i="1"/>
  <c r="L44" i="1"/>
  <c r="W31" i="1" l="1"/>
  <c r="AX54" i="1"/>
  <c r="J34" i="3"/>
  <c r="AW56" i="1" s="1"/>
  <c r="F34" i="3"/>
  <c r="BA56" i="1" s="1"/>
  <c r="AT56" i="1"/>
  <c r="BK800" i="3"/>
  <c r="J800" i="3" s="1"/>
  <c r="J66" i="3" s="1"/>
  <c r="J801" i="3"/>
  <c r="J67" i="3" s="1"/>
  <c r="J52" i="2"/>
  <c r="J34" i="2"/>
  <c r="AW55" i="1" s="1"/>
  <c r="F34" i="2"/>
  <c r="BA55" i="1" s="1"/>
  <c r="BA54" i="1" s="1"/>
  <c r="AT55" i="1"/>
  <c r="P142" i="2"/>
  <c r="P97" i="2" s="1"/>
  <c r="T142" i="2"/>
  <c r="T97" i="2" s="1"/>
  <c r="BK161" i="2"/>
  <c r="J161" i="2" s="1"/>
  <c r="J67" i="2" s="1"/>
  <c r="P162" i="2"/>
  <c r="T162" i="2"/>
  <c r="P177" i="2"/>
  <c r="T177" i="2"/>
  <c r="P186" i="2"/>
  <c r="T186" i="2"/>
  <c r="BK200" i="2"/>
  <c r="J200" i="2" s="1"/>
  <c r="J71" i="2" s="1"/>
  <c r="P201" i="2"/>
  <c r="P200" i="2" s="1"/>
  <c r="T201" i="2"/>
  <c r="T200" i="2" s="1"/>
  <c r="R209" i="2"/>
  <c r="R96" i="2" s="1"/>
  <c r="P212" i="2"/>
  <c r="P209" i="2" s="1"/>
  <c r="T212" i="2"/>
  <c r="T209" i="2" s="1"/>
  <c r="BK96" i="3"/>
  <c r="J97" i="3"/>
  <c r="J61" i="3" s="1"/>
  <c r="J55" i="3"/>
  <c r="E48" i="3"/>
  <c r="F33" i="3"/>
  <c r="AZ56" i="1" s="1"/>
  <c r="AZ54" i="1" s="1"/>
  <c r="P957" i="3"/>
  <c r="P800" i="3" s="1"/>
  <c r="P95" i="3" s="1"/>
  <c r="AU56" i="1" s="1"/>
  <c r="T957" i="3"/>
  <c r="T800" i="3" s="1"/>
  <c r="T95" i="3" s="1"/>
  <c r="W29" i="1" l="1"/>
  <c r="AV54" i="1"/>
  <c r="T161" i="2"/>
  <c r="BK96" i="2"/>
  <c r="J96" i="2" s="1"/>
  <c r="BK95" i="3"/>
  <c r="J95" i="3" s="1"/>
  <c r="J96" i="3"/>
  <c r="J60" i="3" s="1"/>
  <c r="P161" i="2"/>
  <c r="P96" i="2" s="1"/>
  <c r="AU55" i="1" s="1"/>
  <c r="AU54" i="1" s="1"/>
  <c r="T96" i="2"/>
  <c r="W30" i="1"/>
  <c r="AW54" i="1"/>
  <c r="AK30" i="1" s="1"/>
  <c r="J59" i="3" l="1"/>
  <c r="J30" i="3"/>
  <c r="AK29" i="1"/>
  <c r="AT54" i="1"/>
  <c r="J30" i="2"/>
  <c r="J59" i="2"/>
  <c r="AG56" i="1" l="1"/>
  <c r="AN56" i="1" s="1"/>
  <c r="J39" i="3"/>
  <c r="J39" i="2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<sst xmlns="http://schemas.openxmlformats.org/spreadsheetml/2006/main" count="11845" uniqueCount="1416">
  <si>
    <t>Export Komplet</t>
  </si>
  <si>
    <t>VZ</t>
  </si>
  <si>
    <t>2.0</t>
  </si>
  <si>
    <t>ZAMOK</t>
  </si>
  <si>
    <t>False</t>
  </si>
  <si>
    <t>{8c18818a-f7f9-4cfd-808a-eba80dad13b2}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</si>
  <si>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</si>
  <si>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</si>
  <si>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</si>
  <si>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</si>
  <si>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</si>
  <si>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</si>
  <si>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</si>
  <si>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</si>
  <si>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5602/2015/Krp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</si>
  <si>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</si>
  <si>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</si>
  <si>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bytového domu na ul. Horní č.p. 1111-1113 - zateplení obvodového pláště-REV1</t>
  </si>
  <si>
    <t>KSO:</t>
  </si>
  <si>
    <t>803</t>
  </si>
  <si>
    <t>CC-CZ:</t>
  </si>
  <si>
    <t>11</t>
  </si>
  <si>
    <t>Místo:</t>
  </si>
  <si>
    <t>Kopřivnice</t>
  </si>
  <si>
    <t>Datum:</t>
  </si>
  <si>
    <t>16. 7. 2019</t>
  </si>
  <si>
    <t>CZ-CPV:</t>
  </si>
  <si>
    <t>45000000-7</t>
  </si>
  <si>
    <t>CZ-CPA:</t>
  </si>
  <si>
    <t>41.00.1</t>
  </si>
  <si>
    <t>Zadavatel:</t>
  </si>
  <si>
    <t>IČ:</t>
  </si>
  <si>
    <t/>
  </si>
  <si>
    <t>Město Kopřivnice</t>
  </si>
  <si>
    <t>DIČ:</t>
  </si>
  <si>
    <t>Uchazeč:</t>
  </si>
  <si>
    <t>Vyplň údaj</t>
  </si>
  <si>
    <t>Projektant:</t>
  </si>
  <si>
    <t>Havířovská inženýrská kancelář</t>
  </si>
  <si>
    <t>True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</si>
  <si>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</si>
  <si>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</si>
  <si>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</si>
  <si>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</si>
  <si>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</si>
  <si>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</si>
  <si>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</si>
  <si>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</si>
  <si>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</si>
  <si>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</si>
  <si>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</si>
  <si>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</si>
  <si>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</si>
  <si>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</si>
  <si>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</si>
  <si>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</si>
  <si>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</si>
  <si>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</si>
  <si>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</si>
  <si>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</si>
  <si>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</si>
  <si>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</si>
  <si>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</si>
  <si>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</si>
  <si>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</si>
  <si>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</si>
  <si>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</si>
  <si>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</si>
  <si>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</si>
  <si>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</si>
  <si>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</si>
  <si>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</si>
  <si>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</si>
  <si>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</si>
  <si>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</si>
  <si>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</si>
  <si>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</si>
  <si>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</si>
  <si>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</si>
  <si>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</si>
  <si>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</si>
  <si>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</si>
  <si>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</si>
  <si>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</si>
  <si>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VN</t>
  </si>
  <si>
    <t>Architektonicko stavební řešení - výdaje nezpůsobilé-REV1</t>
  </si>
  <si>
    <t>STA</t>
  </si>
  <si>
    <t>{d93a17dc-a8f8-43d8-a91a-41764f276288}</t>
  </si>
  <si>
    <t>Architektonicko stavební řešení - výdaje způsobilé-REV1</t>
  </si>
  <si>
    <t>{dd44972f-0411-403f-bfee-aa7c0ab2b41e}</t>
  </si>
  <si>
    <t>KRYCÍ LIST SOUPISU PRACÍ</t>
  </si>
  <si>
    <t>Objekt:</t>
  </si>
  <si>
    <t>VN - Architektonicko stavební řešení - výdaje nezpůsobilé-REV1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</si>
  <si>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</si>
  <si>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</si>
  <si>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</si>
  <si>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</si>
  <si>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</si>
  <si>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Zemni prace</t>
  </si>
  <si>
    <t xml:space="preserve">    5 - Dlažby betonové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</si>
  <si>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</si>
  <si>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</si>
  <si>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</si>
  <si>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</si>
  <si>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</si>
  <si>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</si>
  <si>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Nátěry</t>
  </si>
  <si>
    <t xml:space="preserve">    784 - Malby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</si>
  <si>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</si>
  <si>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</si>
  <si>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</si>
  <si>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</si>
  <si>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</si>
  <si>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</si>
  <si>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</si>
  <si>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</si>
  <si>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</si>
  <si>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</si>
  <si>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</si>
  <si>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</si>
  <si>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</si>
  <si>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</si>
  <si>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</si>
  <si>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</si>
  <si>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</si>
  <si>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</si>
  <si>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</si>
  <si>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</si>
  <si>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</si>
  <si>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</si>
  <si>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Zemni prace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</si>
  <si>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</si>
  <si>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</si>
  <si>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</si>
  <si>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</si>
  <si>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</si>
  <si>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</si>
  <si>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2</t>
  </si>
  <si>
    <t>171269507</t>
  </si>
  <si>
    <t>VV</t>
  </si>
  <si>
    <t>stávající okap. dlažba</t>
  </si>
  <si>
    <t>vchod 11</t>
  </si>
  <si>
    <t>(6,45+0,5+6,175+1,575+3,15+0,5*2+2,275+6,55+0,5+9,3+0,5+18,9+1,35*4+2,6+3,3)*0,5</t>
  </si>
  <si>
    <t>vchod 12</t>
  </si>
  <si>
    <t>(6,55+2,275+3,15+0,5*2+1,575+6,175+0,5+9,3+0,5+1,35*4+3,3+2,6+18,9+0,5+6,45)*0,5</t>
  </si>
  <si>
    <t>vchod 13</t>
  </si>
  <si>
    <t>(2,075+1,575+3,15+0,5*2+0,5+6,55+0,5+9,3+0,5+18,9+0,5+1,35*4+2,6+3,3+6,6)*0,5</t>
  </si>
  <si>
    <t>Součet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</si>
  <si>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</si>
  <si>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</si>
  <si>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901697454</t>
  </si>
  <si>
    <t>stávající okap. dlažba - přepoklad existence lože pod dlažbou</t>
  </si>
  <si>
    <t>5</t>
  </si>
  <si>
    <t>Dlažby betonové</t>
  </si>
  <si>
    <t>7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</si>
  <si>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</si>
  <si>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</si>
  <si>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-228644262</t>
  </si>
  <si>
    <t>8</t>
  </si>
  <si>
    <t>M</t>
  </si>
  <si>
    <t>59245601</t>
  </si>
  <si>
    <t>dlažba desková betonová 500x500x50mm přírodní</t>
  </si>
  <si>
    <t>-2017007705</t>
  </si>
  <si>
    <t>doplnění poškozených nebo chybějících dlaždic - předpoklad do 50% plochy</t>
  </si>
  <si>
    <t>99,401*0,5*1,1</t>
  </si>
  <si>
    <t>zaokr. na celé m2 dlažby</t>
  </si>
  <si>
    <t>(54,671/0,25+0,316)*0,25</t>
  </si>
  <si>
    <t>6</t>
  </si>
  <si>
    <t>Úpravy povrchů, podlahy a osazování výplní</t>
  </si>
  <si>
    <t>46</t>
  </si>
  <si>
    <t>635111232</t>
  </si>
  <si>
    <t>Násyp ze štěrkopísku, písku nebo kameniva pod podlahy se zhutněním z kameniva drobného 0-4</t>
  </si>
  <si>
    <t>m3</t>
  </si>
  <si>
    <t>-1321674257</t>
  </si>
  <si>
    <t>Mezisoučet</t>
  </si>
  <si>
    <t>3</t>
  </si>
  <si>
    <t>předpoklad tl. násypu do 150 mm</t>
  </si>
  <si>
    <t>99,401*0,15</t>
  </si>
  <si>
    <t>9</t>
  </si>
  <si>
    <t>Ostatní konstrukce a práce, bourání</t>
  </si>
  <si>
    <t>58</t>
  </si>
  <si>
    <t>952901111</t>
  </si>
  <si>
    <t>Vyčištění budov nebo objektů před předáním do užívání budov bytové nebo občanské výstavby, světlé výšky podlaží do 4 m</t>
  </si>
  <si>
    <t>-371280194</t>
  </si>
  <si>
    <t>lodžie, vstupy</t>
  </si>
  <si>
    <t>(5,8*1,35+3,1*1,35)*2*3+(3,025*1,375+3,025*1,2)*3</t>
  </si>
  <si>
    <t>62</t>
  </si>
  <si>
    <t>976082141</t>
  </si>
  <si>
    <t>Vybourání drobných zámečnických a jiných konstrukcí objímek, držáků, věšáků, záclonových konzol, lustrových skob apod., ze zdiva betonového</t>
  </si>
  <si>
    <t>kus</t>
  </si>
  <si>
    <t>1115864908</t>
  </si>
  <si>
    <t>stáv. sušáky v lodžiích</t>
  </si>
  <si>
    <t>4*2*3</t>
  </si>
  <si>
    <t>65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</si>
  <si>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</si>
  <si>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</si>
  <si>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658338918</t>
  </si>
  <si>
    <t>očištění stáv. dlaždic - předpoklad do 50% plochy</t>
  </si>
  <si>
    <t>99,401*0,5</t>
  </si>
  <si>
    <t>997</t>
  </si>
  <si>
    <t>Přesun sutě</t>
  </si>
  <si>
    <t>73</t>
  </si>
  <si>
    <t>997013152</t>
  </si>
  <si>
    <t>Vnitrostaveništní doprava suti a vybouraných hmot vodorovně do 50 m svisle s omezením mechanizace pro budovy a haly výšky přes 6 do 9 m</t>
  </si>
  <si>
    <t>t</t>
  </si>
  <si>
    <t>-1852428707</t>
  </si>
  <si>
    <t>74</t>
  </si>
  <si>
    <t>997013501</t>
  </si>
  <si>
    <t>Odvoz suti a vybouraných hmot na skládku nebo meziskládku se složením, na vzdálenost do 1 km</t>
  </si>
  <si>
    <t>-818324012</t>
  </si>
  <si>
    <t>75</t>
  </si>
  <si>
    <t>997013509</t>
  </si>
  <si>
    <t>Odvoz suti a vybouraných hmot na skládku nebo meziskládku se složením, na vzdálenost Příplatek k ceně za každý další i započatý 1 km přes 1 km</t>
  </si>
  <si>
    <t>1218084047</t>
  </si>
  <si>
    <t>42,826*20 'Přepočtené koeficientem množství</t>
  </si>
  <si>
    <t>76</t>
  </si>
  <si>
    <t>997013831</t>
  </si>
  <si>
    <t>Poplatek za uložení stavebního odpadu na skládce (skládkovné) směsného stavebního a demoličního zatříděného do Katalogu odpadů pod kódem 170 904</t>
  </si>
  <si>
    <t>1932627433</t>
  </si>
  <si>
    <t>76,606</t>
  </si>
  <si>
    <t>998</t>
  </si>
  <si>
    <t>Přesun hmot</t>
  </si>
  <si>
    <t>77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</si>
  <si>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</si>
  <si>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</si>
  <si>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881935039</t>
  </si>
  <si>
    <t>PSV</t>
  </si>
  <si>
    <t>Práce a dodávky PSV</t>
  </si>
  <si>
    <t>767</t>
  </si>
  <si>
    <t>Konstrukce zámečnické</t>
  </si>
  <si>
    <t>116</t>
  </si>
  <si>
    <t>767 R mříž1</t>
  </si>
  <si>
    <t>D+M nových mříží na suterénní okna 500x500</t>
  </si>
  <si>
    <t>ks</t>
  </si>
  <si>
    <t>16</t>
  </si>
  <si>
    <t>1100882606</t>
  </si>
  <si>
    <t>P</t>
  </si>
  <si>
    <t>Poznámka k položce:_x000D_
Mříž z úhelníku a tahokovu, žárový zinek, 500x500 mm</t>
  </si>
  <si>
    <t>117</t>
  </si>
  <si>
    <t>767 R mříž2</t>
  </si>
  <si>
    <t>D+M nových mříží na suterénní okna 1100x500</t>
  </si>
  <si>
    <t>-130060281</t>
  </si>
  <si>
    <t>Poznámka k položce:_x000D_
Mříž z úhelníku a tahokovu, žárový zinek, 1100x500 mm</t>
  </si>
  <si>
    <t>115</t>
  </si>
  <si>
    <t>767 R sušáky</t>
  </si>
  <si>
    <t>D+M nových sušáků na prádlo</t>
  </si>
  <si>
    <t>pár</t>
  </si>
  <si>
    <t>-1004551712</t>
  </si>
  <si>
    <t>Poznámka k položce:_x000D_
AL sušáky do lodžií, s posuvnými kameny, délka 800 mm</t>
  </si>
  <si>
    <t>v lodžiích - byty + schodiště</t>
  </si>
  <si>
    <t>4*3+3</t>
  </si>
  <si>
    <t>114</t>
  </si>
  <si>
    <t>767 R žebřík</t>
  </si>
  <si>
    <t>D+M nového žebříku</t>
  </si>
  <si>
    <t>soubor</t>
  </si>
  <si>
    <t>182241383</t>
  </si>
  <si>
    <t>Poznámka k položce:_x000D_
Ocelový žebřík na fasádě z žárově pozinkovaných profilů (L 40/40/4 mm +prům. 20 mm), kotvení do fasády, šířka 0,4 m, délka 5,0 m</t>
  </si>
  <si>
    <t>113</t>
  </si>
  <si>
    <t>767832802</t>
  </si>
  <si>
    <t>Demontáž venkovních požárních žebříků bez ochranného koše</t>
  </si>
  <si>
    <t>m</t>
  </si>
  <si>
    <t>-1455928490</t>
  </si>
  <si>
    <t>stáv. žebříky</t>
  </si>
  <si>
    <t>2*5,0</t>
  </si>
  <si>
    <t>122</t>
  </si>
  <si>
    <t>998767201</t>
  </si>
  <si>
    <t>Přesun hmot pro zámečnické konstrukce stanovený procentní sazbou (%) z ceny vodorovná dopravní vzdálenost do 50 m v objektech výšky do 6 m</t>
  </si>
  <si>
    <t>%</t>
  </si>
  <si>
    <t>-548539149</t>
  </si>
  <si>
    <t>783</t>
  </si>
  <si>
    <t>Nátěry</t>
  </si>
  <si>
    <t>142</t>
  </si>
  <si>
    <t>783125230</t>
  </si>
  <si>
    <t>Nátěr syntetický OK 1x základ + 2x email</t>
  </si>
  <si>
    <t>-1612303507</t>
  </si>
  <si>
    <t>Stávající kovové konstrukce na fasádě</t>
  </si>
  <si>
    <t>"Odhad "  25,00</t>
  </si>
  <si>
    <t>141</t>
  </si>
  <si>
    <t>783301303</t>
  </si>
  <si>
    <t>Příprava podkladu zámečnických konstrukcí před provedením nátěru odrezivění odrezovačem bezoplachovým</t>
  </si>
  <si>
    <t>195504375</t>
  </si>
  <si>
    <t>784</t>
  </si>
  <si>
    <t>Malby</t>
  </si>
  <si>
    <t>143</t>
  </si>
  <si>
    <t>784121001</t>
  </si>
  <si>
    <t>Oškrabání malby v místnostech výšky do 3,80 m</t>
  </si>
  <si>
    <t>200045696</t>
  </si>
  <si>
    <t>kolem měněných výplní</t>
  </si>
  <si>
    <t>vstupy</t>
  </si>
  <si>
    <t>(3,025+2,65*2)*3*0,2</t>
  </si>
  <si>
    <t>okna 1.PP</t>
  </si>
  <si>
    <t>((0,6+0,6)*2*10+(1,2+0,6)*2*5)*0,5</t>
  </si>
  <si>
    <t>144</t>
  </si>
  <si>
    <t>784211101</t>
  </si>
  <si>
    <t>Malby z malířských směsí otěruvzdorných dvojnásobné, bílé otěruvzdorné v místnostech výšky do 3,80 m</t>
  </si>
  <si>
    <t>-458493558</t>
  </si>
  <si>
    <t>stěna s dozdívkou u vstupu</t>
  </si>
  <si>
    <t>3,5*2,65*3</t>
  </si>
  <si>
    <t>Práce a dodávky M</t>
  </si>
  <si>
    <t>21-M</t>
  </si>
  <si>
    <t>Elektromontáže</t>
  </si>
  <si>
    <t>145</t>
  </si>
  <si>
    <t>210220101</t>
  </si>
  <si>
    <t>Montáž hromosvodného vedení svodových vodičů s podpěrami, průměru do 10 mm - vč. dodávky potřebného materiálu</t>
  </si>
  <si>
    <t>64</t>
  </si>
  <si>
    <t>-547154531</t>
  </si>
  <si>
    <t>svislé svody na fasádě - 2 ks/vchod - v původních trasách</t>
  </si>
  <si>
    <t>2*8,0*3</t>
  </si>
  <si>
    <t>146</t>
  </si>
  <si>
    <t>210220101-D</t>
  </si>
  <si>
    <t>Demontáž hromosvodného vedení svodových vodičů s podpěrami, průměru do 10 mm</t>
  </si>
  <si>
    <t>-1259122354</t>
  </si>
  <si>
    <t>svislé svody na fasádě - 2 ks/vchod</t>
  </si>
  <si>
    <t>147</t>
  </si>
  <si>
    <t>210280001</t>
  </si>
  <si>
    <t>Zkoušky a prohlídky elektrických rozvodů a zařízení celková prohlídka, zkoušení, měření a vyhotovení revizní zprávy pro objem montážních prací do 100 tisíc Kč</t>
  </si>
  <si>
    <t>-1419737656</t>
  </si>
  <si>
    <t>VRN</t>
  </si>
  <si>
    <t>Vedlejší rozpočtové náklady</t>
  </si>
  <si>
    <t>VRN1</t>
  </si>
  <si>
    <t>Průzkumné, geodetické a projektové práce</t>
  </si>
  <si>
    <t>151</t>
  </si>
  <si>
    <t>013254000</t>
  </si>
  <si>
    <t>Dokumentace skutečného provedení stavby</t>
  </si>
  <si>
    <t>kpl</t>
  </si>
  <si>
    <t>1024</t>
  </si>
  <si>
    <t>1823286925</t>
  </si>
  <si>
    <t>VRN3</t>
  </si>
  <si>
    <t>Zařízení staveniště</t>
  </si>
  <si>
    <t>152</t>
  </si>
  <si>
    <t>032903000</t>
  </si>
  <si>
    <t>Náklady na provoz a údržbu vybavení staveniště</t>
  </si>
  <si>
    <t>142191761</t>
  </si>
  <si>
    <t>Poznámka k položce:_x000D_
- kontejnery, mobilní WC, meřená odběrná místa el. energie a vody, apod.</t>
  </si>
  <si>
    <t>153</t>
  </si>
  <si>
    <t>034103000</t>
  </si>
  <si>
    <t>Oplocení staveniště</t>
  </si>
  <si>
    <t>-1120733795</t>
  </si>
  <si>
    <t>(6,45+2,5+18,9+2,5*2+1,575+2,275+9,3+2,5*2+18,9+2,5+1,3+2,0)</t>
  </si>
  <si>
    <t>(18,9+2,5+1,575+2,275+9,3+2,5*2+18,9+2,5*2+1,3+2,0+6,45+2,5)</t>
  </si>
  <si>
    <t>(2,075+12,725+2,5+1,575+2,275+9,3+2,5*2+18,9+2,5*2+1,3+2,0+6,6+2,5)</t>
  </si>
  <si>
    <t>154</t>
  </si>
  <si>
    <t>039203000</t>
  </si>
  <si>
    <t>Úprava terénu po zrušení zařízení staveniště</t>
  </si>
  <si>
    <t>-1633268133</t>
  </si>
  <si>
    <t>(6,45+2,5+18,9+2,5+1,575+2,275+9,3+2,5+18,9+1,3+2,0)*2,5</t>
  </si>
  <si>
    <t>(18,9+2,5+1,575+2,275+9,3+2,5+18,9+2,5+1,3+2,0+6,45)*2,5</t>
  </si>
  <si>
    <t>(2,075+12,725+2,5+1,575+2,275+9,3+2,5+18,9+2,5+1,3+2,0+6,6)*2,5</t>
  </si>
  <si>
    <t>VRN4</t>
  </si>
  <si>
    <t>Inženýrská činnost</t>
  </si>
  <si>
    <t>155</t>
  </si>
  <si>
    <t>043194000</t>
  </si>
  <si>
    <t>Ostatní zkoušky - výtažné zkoušky na obvodovém plášti</t>
  </si>
  <si>
    <t>-2009310156</t>
  </si>
  <si>
    <t>VZ - Architektonicko stavební řešení - výdaje způsobilé-REV1</t>
  </si>
  <si>
    <t xml:space="preserve">    34 - Stěny a příčky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</si>
  <si>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</si>
  <si>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</si>
  <si>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</si>
  <si>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</si>
  <si>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</si>
  <si>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771 - Podlahy z dlaždic</t>
  </si>
  <si>
    <t>34</t>
  </si>
  <si>
    <t>Stěny a příčky</t>
  </si>
  <si>
    <t>311272231</t>
  </si>
  <si>
    <t>Zdivo z pórobetonových tvárnic na tenké maltové lože, tl. zdiva 300 mm pevnost tvárnic přes P2 do P4, objemová hmotnost přes 450 do 600 kg/m3 hladkých</t>
  </si>
  <si>
    <t>308856184</t>
  </si>
  <si>
    <t>dozdívka u vstupu</t>
  </si>
  <si>
    <t>(3,025*2,65-1,5*2,1)*3</t>
  </si>
  <si>
    <t>317143453</t>
  </si>
  <si>
    <t>Překlady nosné prefabrikované z pórobetonu osazené do tenkého maltového lože, pro zdi tl. 300 mm, délky překladu přes 1500 do 1800 mm</t>
  </si>
  <si>
    <t>-1250186255</t>
  </si>
  <si>
    <t>v dozdívkách u vstupů</t>
  </si>
  <si>
    <t>342291112</t>
  </si>
  <si>
    <t>Ukotvení příček polyuretanovou pěnou, tl. příčky přes 100 mm</t>
  </si>
  <si>
    <t>182532450</t>
  </si>
  <si>
    <t>dopěnění spáry dozdívky pod stropem</t>
  </si>
  <si>
    <t>3,025*3</t>
  </si>
  <si>
    <t>342291131</t>
  </si>
  <si>
    <t>Ukotvení příček plochými kotvami, do konstrukce betonové</t>
  </si>
  <si>
    <t>-1304778704</t>
  </si>
  <si>
    <t>dozdívka u vchod. dveří</t>
  </si>
  <si>
    <t>2,65*2*3</t>
  </si>
  <si>
    <t>612131121</t>
  </si>
  <si>
    <t>Podkladní a spojovací vrstva vnitřních omítaných ploch penetrace akrylát-silikonová nanášená ručně stěn</t>
  </si>
  <si>
    <t>1281079487</t>
  </si>
  <si>
    <t>dozdívka u vstupu vč. přetažení na okolní kce</t>
  </si>
  <si>
    <t>(3,225*2,75-1,5*2,1)*3</t>
  </si>
  <si>
    <t>ostění dveří</t>
  </si>
  <si>
    <t>(1,5+2,1*2)*3*0,25</t>
  </si>
  <si>
    <t>kolem meněných oken 1.PP - vč. na parapety</t>
  </si>
  <si>
    <t>10</t>
  </si>
  <si>
    <t>612142001</t>
  </si>
  <si>
    <t>Potažení vnitřních ploch pletivem v ploše nebo pruzích, na plném podkladu sklovláknitým vtlačením do tmelu stěn</t>
  </si>
  <si>
    <t>615190072</t>
  </si>
  <si>
    <t>59051480</t>
  </si>
  <si>
    <t>profil rohový Al s tkaninou kontaktního zateplení</t>
  </si>
  <si>
    <t>-1448291761</t>
  </si>
  <si>
    <t>na hrany ostění z dozdívky vstupů</t>
  </si>
  <si>
    <t>2,1*2*3</t>
  </si>
  <si>
    <t>12</t>
  </si>
  <si>
    <t>612325302</t>
  </si>
  <si>
    <t>Vápenocementová omítka ostění nebo nadpraží štuková</t>
  </si>
  <si>
    <t>-452320850</t>
  </si>
  <si>
    <t>13</t>
  </si>
  <si>
    <t>612341121</t>
  </si>
  <si>
    <t>Omítka sádrová nebo vápenosádrová vnitřních ploch nanášená ručně jednovrstvá, tloušťky do 10 mm hladká svislých konstrukcí stěn</t>
  </si>
  <si>
    <t>1891307041</t>
  </si>
  <si>
    <t>14</t>
  </si>
  <si>
    <t>619995001</t>
  </si>
  <si>
    <t>Začištění omítek (s dodáním hmot) kolem oken, dveří, podlah, obkladů apod.</t>
  </si>
  <si>
    <t>2030936732</t>
  </si>
  <si>
    <t>kolem původních prosklených stěn vstupů</t>
  </si>
  <si>
    <t>(3,025+2,65*2)*3</t>
  </si>
  <si>
    <t>po odsekání soklíků - cca 50% délky soklů</t>
  </si>
  <si>
    <t>v lodžiích</t>
  </si>
  <si>
    <t>((5,8+1,35*2)+(3,1+1,35*2))*2*3*0,5</t>
  </si>
  <si>
    <t>lodžie u schodiště a boční stěny podesty vstupu</t>
  </si>
  <si>
    <t>((3,025+1,375*2)*3+1,2*2*3)*0,5</t>
  </si>
  <si>
    <t>166</t>
  </si>
  <si>
    <t>621221001</t>
  </si>
  <si>
    <t>Montáž kontaktního zateplení z desek z minerální vlny s podélnou orientací vláken na vnější podhledy, tloušťky desek do 40 mm</t>
  </si>
  <si>
    <t>-1328739155</t>
  </si>
  <si>
    <t>čela desek lodžií a zastřešení lodžií</t>
  </si>
  <si>
    <t>(5,8+3,1)*0,3*2*3+3,025*0,3*2*3</t>
  </si>
  <si>
    <t>podhledy lodžií a zastřešení lodžií</t>
  </si>
  <si>
    <t>(5,8+3,1)*1,35*3*3+3,025*1,2*3+3,025*1,375*3</t>
  </si>
  <si>
    <t>167</t>
  </si>
  <si>
    <t>63140348</t>
  </si>
  <si>
    <t>deska tepelně izolační minerální kontaktních fasád podélné vlákno λ=0,040-0,042 tl 30mm</t>
  </si>
  <si>
    <t>-1881712588</t>
  </si>
  <si>
    <t>152,968*1,05</t>
  </si>
  <si>
    <t>622131121</t>
  </si>
  <si>
    <t>Podkladní a spojovací vrstva vnějších omítaných ploch penetrace akrylát-silikonová nanášená ručně stěn</t>
  </si>
  <si>
    <t>-2002357628</t>
  </si>
  <si>
    <t>viz omytí fasády</t>
  </si>
  <si>
    <t>1622,727</t>
  </si>
  <si>
    <t>622142001</t>
  </si>
  <si>
    <t>Potažení vnějších ploch pletivem v ploše nebo pruzích, na plném podkladu sklovláknitým vtlačením do tmelu stěn</t>
  </si>
  <si>
    <t>-629829131</t>
  </si>
  <si>
    <t>stáv. angl. dvorky - odměřeno z výkresů</t>
  </si>
  <si>
    <t xml:space="preserve">vnitřní plocha </t>
  </si>
  <si>
    <t>(0,6*3)*0,7*3+(1,2+0,6*2)*0,7</t>
  </si>
  <si>
    <t>zhlaví zdiva</t>
  </si>
  <si>
    <t>(0,85*2+0,6)*0,25*3+(0,85*2+1,2)*0,25</t>
  </si>
  <si>
    <t>vnější strana zdiva - po úroveň terénu - odhadem</t>
  </si>
  <si>
    <t>(0,85*2+1,1)*0,3*3+(0,85*2+1,7)*0,3</t>
  </si>
  <si>
    <t>vchod 1113 - bok schodiště</t>
  </si>
  <si>
    <t>2,1*1,6</t>
  </si>
  <si>
    <t>17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</si>
  <si>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</si>
  <si>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</si>
  <si>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1750746766</t>
  </si>
  <si>
    <t>vstup</t>
  </si>
  <si>
    <t>(1,5+2,15*2)</t>
  </si>
  <si>
    <t>okna</t>
  </si>
  <si>
    <t>((1,6+2,6*2)+(1,8+1,5*2)*2+(1,2+0,9*2)+(1,5+1,5*2)*2+(0,6+0,6*2)*2+(1,2+0,6*2)*3+(1,2+1,5*2)*2+(1,5+1,5*2)*2+(2,4+1,5*2)*2+(2,4+2,4*2)*4)</t>
  </si>
  <si>
    <t>((1,8+0,6*2)*2+(1,5+0,6*2)*2)</t>
  </si>
  <si>
    <t>((1,6+2,6*2)+(1,8+1,5*2)*2+(1,2+0,9*2)+(1,5+1,5*2)*2+(0,6+0,6*2)*3+(1,2+0,6*2)*2+(1,2+1,5*2)*2+(1,5+1,5*2)*2+(2,4+1,5*2)*2+(2,4+2,4*2)*4)</t>
  </si>
  <si>
    <t xml:space="preserve">vstup </t>
  </si>
  <si>
    <t>((1,6+2,6*2)+(1,2+0,9*2)+(1,2+1,5*2)+(1,5+1,5*2)*3+(0,6+0,6*2)*4+(1,2+1,5*2)*2+(1,5+1,5*2)*2+(2,4+1,5*2)*2+(2,4+2,4*2)*4)</t>
  </si>
  <si>
    <t>18</t>
  </si>
  <si>
    <t>59051476</t>
  </si>
  <si>
    <t>profil okenní začišťovací se sklovláknitou armovací tkaninou 9 mm/2,4 m</t>
  </si>
  <si>
    <t>561098482</t>
  </si>
  <si>
    <t>335,100*1,1</t>
  </si>
  <si>
    <t>19</t>
  </si>
  <si>
    <t>622143009</t>
  </si>
  <si>
    <t>Založení KZS na lať s přestěrkováním a tkaninou</t>
  </si>
  <si>
    <t>397981137</t>
  </si>
  <si>
    <t>založení zateplení tl. 160 mm</t>
  </si>
  <si>
    <t>pološtít</t>
  </si>
  <si>
    <t>6,45+0,16</t>
  </si>
  <si>
    <t xml:space="preserve">přední průčelí </t>
  </si>
  <si>
    <t>(18,9+0,16*2+1,575+3,475+1,2)</t>
  </si>
  <si>
    <t>štít</t>
  </si>
  <si>
    <t>9,3+0,16*2</t>
  </si>
  <si>
    <t>zadní průčelí</t>
  </si>
  <si>
    <t>(18,9+0,16+1,35+2,6+3,3+1,35*3)</t>
  </si>
  <si>
    <t>přední průčelí</t>
  </si>
  <si>
    <t>(18,9+0,16+1,575+3,475+1,2)</t>
  </si>
  <si>
    <t>(18,9+0,16*2+1,35+2,6+3,3+1,35*3)</t>
  </si>
  <si>
    <t>(2,075+1,575+12,725+0,16+3,475+1,2)</t>
  </si>
  <si>
    <t>(18,9+0,16*2+1,35+2,6+3,3+1,35*2)</t>
  </si>
  <si>
    <t>6,6+0,16</t>
  </si>
  <si>
    <t>20</t>
  </si>
  <si>
    <t>590516392</t>
  </si>
  <si>
    <t>zakládací sada - profil okapní soklový P 10x15 2,0 m</t>
  </si>
  <si>
    <t>-845778916</t>
  </si>
  <si>
    <t>210,880*1,1</t>
  </si>
  <si>
    <t>160</t>
  </si>
  <si>
    <t>622211001</t>
  </si>
  <si>
    <t>Montáž kontaktního zateplení z polystyrenových desek nebo z kombinovaných desek na vnější stěny, tloušťky desek do 40 mm</t>
  </si>
  <si>
    <t>-1806911104</t>
  </si>
  <si>
    <t>ostění otvorů</t>
  </si>
  <si>
    <t>vstup - osazen na líc dozdívky - bez ostění</t>
  </si>
  <si>
    <t>(1,5+2,15*2)*0</t>
  </si>
  <si>
    <t>stáv. šíře ostění otvorů odhadem 150 mm+160 mm zateplení</t>
  </si>
  <si>
    <t>((1,6+2,6*2)+(1,8+1,5*2)*2+(1,2+0,9*2)+(1,5+1,5*2)*2+(0,6+0,6*2)*3+(1,2+0,6*2)*3+(1,2+1,5*2)*2+(1,5+1,5*2)*2+(2,4+1,5*2)*2+(2,4+2,4*2)*4)*0,32</t>
  </si>
  <si>
    <t>((1,8+0,6*2)*2+(1,5+0,6*2)*2)*0,32</t>
  </si>
  <si>
    <t>zateplení Z4 - žiletky lodžií</t>
  </si>
  <si>
    <t>((0,565+1,35)+(1,35*2+0,3)+0,40)*7,8</t>
  </si>
  <si>
    <t>((1,6+2,6*2)+(1,8+1,5*2)*2+(1,2+0,9*2)+(1,5+1,5*2)*2+(0,6+0,6*2)*3+(1,2+0,6*2)*2+(1,2+1,5*2)*2+(1,5+1,5*2)*2+(2,4+1,5*2)*2+(2,4+2,4*2)*4)*0,32</t>
  </si>
  <si>
    <t>((0,565+1,35)+(1,35*2+0,3)+(1,35+0,40))*7,8</t>
  </si>
  <si>
    <t>((1,6+2,6*2)+(1,2+0,9*2)+(1,2+1,5*2)+(1,5+1,5*2)*3+(0,6+0,6*2)*4+(1,2+1,5*2)*2+(1,5+1,5*2)*2+(2,4+1,5*2)*2+(2,4+2,4*2)*4)*0,32</t>
  </si>
  <si>
    <t>((0,565+1,35)+(1,35*2+0,3)+(1,35+0,40))*7,6</t>
  </si>
  <si>
    <t>na parapety oken - xps desky</t>
  </si>
  <si>
    <t>((1,6)+(1,8)*2+(1,2)+(1,5)*2+(0,6)*3+(1,2)*3+(1,2)*2+(1,5)*2+(2,4)*2+(2,4)*4)*0,32</t>
  </si>
  <si>
    <t>((1,8)*2+(1,5)*2)*0,32</t>
  </si>
  <si>
    <t>((1,6)+(1,8)*2+(1,2)+(1,5)*2+(0,6)*3+(1,2)*2+(1,2)*2+(1,5)*2+(2,4)*2+(2,4)*4)*0,32</t>
  </si>
  <si>
    <t>((1,6)+(1,2)+(1,2)+(1,5)*3+(0,6)*4+(1,2)*2+(1,5)*2+(2,4)*2+(2,4)*4)*0,32</t>
  </si>
  <si>
    <t>161</t>
  </si>
  <si>
    <t>28375943</t>
  </si>
  <si>
    <t>deska EPS 100 fasádní λ=0,037 tl 30mm</t>
  </si>
  <si>
    <t>-844847893</t>
  </si>
  <si>
    <t>246,338*1,05</t>
  </si>
  <si>
    <t>165</t>
  </si>
  <si>
    <t>28376361</t>
  </si>
  <si>
    <t>deska XPS hladký povrch λ=0,034 tl 30mm</t>
  </si>
  <si>
    <t>369279218</t>
  </si>
  <si>
    <t>37,920*1,05</t>
  </si>
  <si>
    <t>162</t>
  </si>
  <si>
    <t>622211011</t>
  </si>
  <si>
    <t>Montáž kontaktního zateplení z polystyrenových desek nebo z kombinovaných desek na vnější stěny, tloušťky desek přes 40 do 80 mm</t>
  </si>
  <si>
    <t>-1426975702</t>
  </si>
  <si>
    <t>sokl domů (nad zateplením xps) - po úroveň nadpraží oken 1.PP</t>
  </si>
  <si>
    <t>(9,3+0,08*2)*0,20</t>
  </si>
  <si>
    <t>(0,08+18,9+1,35+2,6+3,3+1,35*3)*0,5-0,54*0,47*2-1,14*0,47*2</t>
  </si>
  <si>
    <t>(6,45+0,08)*0,20</t>
  </si>
  <si>
    <t>(0,08*2+18,9+1,35+2,6+3,3+1,35*3)*0,5-0,54*0,47*2-1,14*0,47*2</t>
  </si>
  <si>
    <t>přední průčelí a štít</t>
  </si>
  <si>
    <t>(2,075+1,575+12,725+0,08+3,475+1,2)*0,55-0,54*0,52+(9,3+0,08*2)*0,55</t>
  </si>
  <si>
    <t>(0,08*2+18,9+1,35+2,6+3,3+1,35*2)*0,2-0,54*0,17*2</t>
  </si>
  <si>
    <t>zateplení 500 nad a 100 pod UT</t>
  </si>
  <si>
    <t>přední průčelí a pološtít</t>
  </si>
  <si>
    <t>(6,45+0,08+18,9+0,08*2+1,575+3,475+1,2)*0,6</t>
  </si>
  <si>
    <t>(9,3+0,08*2)*0,6</t>
  </si>
  <si>
    <t>(0,08+18,9+1,35+2,6+3,3+1,35*3)*0,6</t>
  </si>
  <si>
    <t>(9,3+0,08*2+18,9+0,08+1,575+3,475+1,2)*0,6</t>
  </si>
  <si>
    <t>(6,45+0,08)*0,6</t>
  </si>
  <si>
    <t>(18,9+0,08*2+1,35+2,6+3,3+1,35*3)*0,6</t>
  </si>
  <si>
    <t>(2,075+1,575+12,725+0,08+3,475+1,2+9,3+0,08*2)*0,6</t>
  </si>
  <si>
    <t>(18,9+0,08*2+1,35+2,6+3,3+1,35*2)*0,6</t>
  </si>
  <si>
    <t>(6,6+0,08)*0,6</t>
  </si>
  <si>
    <t>163</t>
  </si>
  <si>
    <t>28375948</t>
  </si>
  <si>
    <t>deska EPS 100 fasádní λ=0,037 tl 80mm</t>
  </si>
  <si>
    <t>1278285483</t>
  </si>
  <si>
    <t>+ ztrátné 5%</t>
  </si>
  <si>
    <t>54,414*1,05</t>
  </si>
  <si>
    <t>164</t>
  </si>
  <si>
    <t>28376381</t>
  </si>
  <si>
    <t>deska z polystyrénu XPS, hrana polodrážková a hladký povrch s vyšší odolností tl 80mm</t>
  </si>
  <si>
    <t>-828229935</t>
  </si>
  <si>
    <t>125,664*1,05</t>
  </si>
  <si>
    <t>156</t>
  </si>
  <si>
    <t>622211021</t>
  </si>
  <si>
    <t>Montáž kontaktního zateplení z polystyrenových desek nebo z kombinovaných desek na vnější stěny, tloušťky desek přes 80 do 120 mm</t>
  </si>
  <si>
    <t>-1494512081</t>
  </si>
  <si>
    <t>čelní stěny v lodžiích - zateplení Z3</t>
  </si>
  <si>
    <t>((5,8+3,1)*2,65-(1,14*1,44+0,87*2,37*2+1,47*1,44*2))*3*2</t>
  </si>
  <si>
    <t>boční stěna lodžií 1111 u dilatace s 1112</t>
  </si>
  <si>
    <t>1,35*2,65*2</t>
  </si>
  <si>
    <t>157</t>
  </si>
  <si>
    <t>28376040</t>
  </si>
  <si>
    <t>deska EPS grafitová fasadní  λ=0,032  tl 120mm</t>
  </si>
  <si>
    <t>-1843746171</t>
  </si>
  <si>
    <t>88,671*1,05</t>
  </si>
  <si>
    <t>158</t>
  </si>
  <si>
    <t>622211031</t>
  </si>
  <si>
    <t>Montáž kontaktního zateplení z polystyrenových desek nebo z kombinovaných desek na vnější stěny, tloušťky desek přes 120 do 160 mm</t>
  </si>
  <si>
    <t>-1153065554</t>
  </si>
  <si>
    <t>výška zateplení tl. 160 mm = 6,9 m (od nadpraží sklepních oken po atiku) - zateplení Z2</t>
  </si>
  <si>
    <t>(6,45+0,16)*6,9-1,74*1,44*2</t>
  </si>
  <si>
    <t>(18,9+0,16*2+1,575+3,475+1,2)*(6,9-3,5)-1,44*2,07-1,14*0,84</t>
  </si>
  <si>
    <t>(18,9+0,16*2+1,575+3,65+1,375)*3,5-1,54*2,57</t>
  </si>
  <si>
    <t>(9,3+0,16*2)*6,9-1,44*1,44*2</t>
  </si>
  <si>
    <t>(18,9+0,16+2,6+3,3+1,35)*6,9-1,14*1,44*2-1,44*1,44*2-2,34*1,44*2-(0,87*2,37+1,47*1,44)*4-1,74*0,54*2-1,44*0,54*2</t>
  </si>
  <si>
    <t>(18,9+0,16+1,575+3,475+1,2)*(6,9-3,5)-1,14*0,84-1,44*2,07</t>
  </si>
  <si>
    <t>(18,9+0,16+1,575+3,65+1,375)*3,5-1,54*2,57</t>
  </si>
  <si>
    <t>(9,3+0,16*2)*6,9-1,74*1,44*2</t>
  </si>
  <si>
    <t>(6,45+0,16)*6,9-1,44*1,44*2</t>
  </si>
  <si>
    <t>(18,9+0,16*2+2,6+3,3)*6,9-1,14*1,44*2-1,44*1,44*2-2,34*1,44*2-(0,87*2,37+1,47*1,44)*4-1,74*0,54*2-1,44*0,54*2</t>
  </si>
  <si>
    <t>(2,075+1,575+12,725+0,16+3,475+1,2)*(6,9-3,5)-1,44*2,07-1,14*0,84-1,14*1,44</t>
  </si>
  <si>
    <t>(2,075+1,575+12,725+0,16+3,65+1,375)*3,5-1,54*2,57</t>
  </si>
  <si>
    <t>(6,6+0,16)*6,9-1,44*1,44</t>
  </si>
  <si>
    <t>odpočet zateplení Z3 - EPS s grafitem tl. 120 mm</t>
  </si>
  <si>
    <t>-88,671</t>
  </si>
  <si>
    <t>159</t>
  </si>
  <si>
    <t>28375985</t>
  </si>
  <si>
    <t>deska EPS 100 fasádní λ=0,037 tl 160mm</t>
  </si>
  <si>
    <t>1309126222</t>
  </si>
  <si>
    <t>1124,102*1,05</t>
  </si>
  <si>
    <t>27</t>
  </si>
  <si>
    <t>622211P30</t>
  </si>
  <si>
    <t>Vyrovnání podkladu vnějších podhledů a stěn podlepením z polystyrénových desek tl 30 mm</t>
  </si>
  <si>
    <t>1501937887</t>
  </si>
  <si>
    <t>viz KZS tl. 120 a 160 mm</t>
  </si>
  <si>
    <t>88,671+1124,102</t>
  </si>
  <si>
    <t>předpoklad plochy pro podlepy - 25% - bude upřesněno při relizaci</t>
  </si>
  <si>
    <t>1356,871*0,25</t>
  </si>
  <si>
    <t>29</t>
  </si>
  <si>
    <t>622251101</t>
  </si>
  <si>
    <t>Montáž kontaktního zateplení Příplatek k cenám za zápustnou montáž kotev s použitím tepelněizolačních zátek na vnější stěny z polystyrenu</t>
  </si>
  <si>
    <t>-99562974</t>
  </si>
  <si>
    <t>pro zateplení tl. 80, 120 a 160 mm</t>
  </si>
  <si>
    <t>54,414+125,664+88,671+1124,102</t>
  </si>
  <si>
    <t>30</t>
  </si>
  <si>
    <t>622252002</t>
  </si>
  <si>
    <t>Montáž lišt kontaktního zateplení ostatních stěnových, dilatačních apod. lepených do tmelu</t>
  </si>
  <si>
    <t>296779845</t>
  </si>
  <si>
    <t>rohovníky</t>
  </si>
  <si>
    <t>nároží domu vč. rohů čel žiletek</t>
  </si>
  <si>
    <t>11*8,0*3</t>
  </si>
  <si>
    <t>roh boční stěny vstupu a lodžie schodiště</t>
  </si>
  <si>
    <t>3,0*2*3</t>
  </si>
  <si>
    <t>2,15*2*3</t>
  </si>
  <si>
    <t>((2,6*2)+(1,5*2)*2+(0,9*2)+(1,5*2)*2+(0,6*2)*3+(0,6*2)*3+(+1,5*2)*2+(1,5*2)*2+(1,5*2)*2+(2,4*2)*4)</t>
  </si>
  <si>
    <t>((0,6*2)*2+(0,6*2)*2)</t>
  </si>
  <si>
    <t>((2,6*2)+(1,5*2)*2+(0,9*2)+(1,5*2)*2+(0,6*2)*3+(0,6*2)*2+(1,5*2)*2+(1,5*2)*2+(1,5*2)*2+(2,4*2)*4)</t>
  </si>
  <si>
    <t>((2,6*2)+(0,9*2)+(1,5*2)+(1,5*2)*3+(0,6*2)*4+(1,5*2)*2+(1,5*2)*2+(1,5*2)*2+(2,4*2)*4)</t>
  </si>
  <si>
    <t>dilatace mezi 1111 a 1112 - koutová</t>
  </si>
  <si>
    <t>8,0*2</t>
  </si>
  <si>
    <t>parapetní lišta nebo těsnící páska pod parapetní plechy</t>
  </si>
  <si>
    <t>((1,6)+(1,8)*2+(1,2)+(1,5)*2+(0,6)*3+(1,2)*3+(1,2)*2+(1,5)*2+(2,4)*2+(2,4)*4)</t>
  </si>
  <si>
    <t>((1,8)*2+(1,5)*2)</t>
  </si>
  <si>
    <t>((1,6)+(1,8)*2+(1,2)+(1,5)*2+(0,6)*3+(1,2)*2+(1,2)*2+(1,5)*2+(2,4)*2+(2,4)*4)</t>
  </si>
  <si>
    <t>((1,6)+(1,2)+(1,2)+(1,5)*3+(0,6)*4+(1,2)*2+(1,5)*2+(2,4)*2+(2,4)*4)</t>
  </si>
  <si>
    <t>lišty s okapničkou</t>
  </si>
  <si>
    <t>vchod 11 - nadpraží otvorů</t>
  </si>
  <si>
    <t>(1,5+1,6+(1,8)*2+(1,2)+(1,5)*2+(0,6)*3+(1,2)*3+(1,2)*2+(1,5)*2+(2,4)*2+(2,4)*4)</t>
  </si>
  <si>
    <t>(1,5+(1,6)+(1,8)*2+(1,2)+(1,5)*2+(0,6)*3+(1,2)*2+(1,2)*2+(1,5)*2+(2,4)*2+(2,4)*4)</t>
  </si>
  <si>
    <t>(1,5+1,6+(1,2)+(1,2)+(1,5)*3+(0,6)*4+(1,2)*2+(1,5)*2+(2,4)*2+(2,4)*4)</t>
  </si>
  <si>
    <t>hrany podhledů lodžií a zastřešení</t>
  </si>
  <si>
    <t>(5,8+3,1)*3*3+3,025*2*3</t>
  </si>
  <si>
    <t>napojení oplechování parapetů na ostění lištou</t>
  </si>
  <si>
    <t>(2*10+2*5)*0,2</t>
  </si>
  <si>
    <t>(2+1+2+2+2+2+2+2)*2*0,32</t>
  </si>
  <si>
    <t>(1+1+3+2+2+2+2+2)*2*0,32</t>
  </si>
  <si>
    <t>31</t>
  </si>
  <si>
    <t>-1323823604</t>
  </si>
  <si>
    <t>nároží vč. rohů čel žiletek</t>
  </si>
  <si>
    <t>+ ztrátné 10%</t>
  </si>
  <si>
    <t>495,9*1,1</t>
  </si>
  <si>
    <t>32</t>
  </si>
  <si>
    <t>59051510</t>
  </si>
  <si>
    <t>profil okenní s nepřiznanou podomítkovou okapnicí PVC 2,0 m</t>
  </si>
  <si>
    <t>177648504</t>
  </si>
  <si>
    <t>226,050*1,1</t>
  </si>
  <si>
    <t>33</t>
  </si>
  <si>
    <t>59051512</t>
  </si>
  <si>
    <t>profil parapetní se sklovláknitou armovací tkaninou PVC 2 m</t>
  </si>
  <si>
    <t>-155908300</t>
  </si>
  <si>
    <t>118,5*1,1</t>
  </si>
  <si>
    <t>590515194</t>
  </si>
  <si>
    <t>připojovací profil parapet. plechu WP D21 2 m barva bílá, šedá</t>
  </si>
  <si>
    <t>-871707040</t>
  </si>
  <si>
    <t>34,8*1,1</t>
  </si>
  <si>
    <t>35</t>
  </si>
  <si>
    <t>59051502</t>
  </si>
  <si>
    <t>profil dilatační rohový</t>
  </si>
  <si>
    <t>2076982254</t>
  </si>
  <si>
    <t>8,0*2*1,1</t>
  </si>
  <si>
    <t>36</t>
  </si>
  <si>
    <t>622325101</t>
  </si>
  <si>
    <t>Oprava vápenocementové omítky vnějších ploch stupně členitosti 1 hladké stěn, v rozsahu opravované plochy do 10%</t>
  </si>
  <si>
    <t>-430410296</t>
  </si>
  <si>
    <t>37</t>
  </si>
  <si>
    <t>622511111</t>
  </si>
  <si>
    <t>Omítka tenkovrstvá akrylátová vnějších ploch probarvená, včetně penetrace podkladu mozaiková střednězrnná stěn</t>
  </si>
  <si>
    <t>-1790416039</t>
  </si>
  <si>
    <t>viz zateplení tl. 80 mm</t>
  </si>
  <si>
    <t>180,078</t>
  </si>
  <si>
    <t>viz potažení vnějších stěn perlinkou</t>
  </si>
  <si>
    <t>14,81</t>
  </si>
  <si>
    <t>ostění oken 1.PP v soklu</t>
  </si>
  <si>
    <t>((0,6+0,6*2)*10+(1,2+0,6*2)*5)*(0,15+0,1)</t>
  </si>
  <si>
    <t>38</t>
  </si>
  <si>
    <t>622541021</t>
  </si>
  <si>
    <t>Omítka tenkovrstvá silikonsilikátová vnějších ploch hydrofobní, se samočistícím účinkem probarvená, včetně penetrace podkladu zrnitá, tloušťky 2,0 mm stěn</t>
  </si>
  <si>
    <t>1341236972</t>
  </si>
  <si>
    <t>viz zateplení tl. 160 a 120 mm</t>
  </si>
  <si>
    <t>1124,102+88,671</t>
  </si>
  <si>
    <t>vstup - osazen na líc dozdívky - ostění tvořené KZS tl. 160 mm</t>
  </si>
  <si>
    <t>(1,5+2,15*2)*0,16</t>
  </si>
  <si>
    <t>((1,6+2,6*2)+(1,8+1,5*2)*2+(1,2+0,9*2)+(1,5+1,5*2)*2+(0,6+0,6*2)*3*0+(1,2+0,6*2)*3*0+(1,2+1,5*2)*2+(1,5+1,5*2)*2+(2,4+1,5*2)*2+(2,4+2,4*2)*4)*0,32</t>
  </si>
  <si>
    <t>((1,6+2,6*2)+(1,8+1,5*2)*2+(1,2+0,9*2)+(1,5+1,5*2)*2+(0,6+0,6*2)*3*0+(1,2+0,6*2)*2*0+(1,2+1,5*2)*2+(1,5+1,5*2)*2+(2,4+1,5*2)*2+(2,4+2,4*2)*4)*0,32</t>
  </si>
  <si>
    <t>((1,6+2,6*2)+(1,2+0,9*2)+(1,2+1,5*2)+(1,5+1,5*2)*3+(0,6+0,6*2)*4*0+(1,2+1,5*2)*2+(1,5+1,5*2)*2+(2,4+1,5*2)*2+(2,4+2,4*2)*4)*0,32</t>
  </si>
  <si>
    <t>viz zateplení MV tl. 30 mm</t>
  </si>
  <si>
    <t>152,968</t>
  </si>
  <si>
    <t>39</t>
  </si>
  <si>
    <t>622pripl</t>
  </si>
  <si>
    <t>Příplatek za prodloužené hmoždinky v místě podlepení fasády</t>
  </si>
  <si>
    <t>-1605713878</t>
  </si>
  <si>
    <t>viz vyrovnání fasády podlepením</t>
  </si>
  <si>
    <t>339,218</t>
  </si>
  <si>
    <t>40</t>
  </si>
  <si>
    <t>629135102</t>
  </si>
  <si>
    <t>Vyrovnávací vrstva z cementové malty pod klempířskými prvky šířky přes 150 do 300 mm</t>
  </si>
  <si>
    <t>-684890257</t>
  </si>
  <si>
    <t>vnější parapety oken</t>
  </si>
  <si>
    <t>41</t>
  </si>
  <si>
    <t>629991012</t>
  </si>
  <si>
    <t>Zakrytí vnějších ploch před znečištěním včetně pozdějšího odkrytí výplní otvorů a svislých ploch fólií přilepenou na začišťovací lištu</t>
  </si>
  <si>
    <t>-622008811</t>
  </si>
  <si>
    <t>1.PP</t>
  </si>
  <si>
    <t>0,6*0,6*10+1,2*0,6*5</t>
  </si>
  <si>
    <t>1,5*2,15*3</t>
  </si>
  <si>
    <t>((1,6*2,6)+(1,8*1,5)*2+(1,2*0,9)+(1,5*1,5)*2+(1,2*1,5)*2+(1,5*1,5)*2+(2,4*1,5)*2+(0,9*2,4+1,5*1,5)*4)</t>
  </si>
  <si>
    <t>((1,8*0,6)*2+(1,5*0,6)*2)</t>
  </si>
  <si>
    <t>((1,6*2,6)+(1,2*0,9)+(1,2*1,5)+(1,5*1,5)*3+(1,2*1,5)*2+(1,5*1,5)*2+(2,4*1,5)*2+(0,9*2,4+1,5*1,5)*4)</t>
  </si>
  <si>
    <t>42</t>
  </si>
  <si>
    <t>629995101</t>
  </si>
  <si>
    <t>Očištění vnějších ploch tlakovou vodou omytím</t>
  </si>
  <si>
    <t>858182509</t>
  </si>
  <si>
    <t>přepočet výměr - stávající stav:</t>
  </si>
  <si>
    <t>6,45*(6,9+0,7)-1,8*1,5*2</t>
  </si>
  <si>
    <t>(18,9+1,575+3,475+1,2)*(6,9+0,5-3,5)-1,5*2,15-1,2*0,9</t>
  </si>
  <si>
    <t>(18,9+1,575+3,65+1,375)*3,5-1,6*2,6</t>
  </si>
  <si>
    <t>9,3*(6,9+0,7)-1,5*1,5*2</t>
  </si>
  <si>
    <t>(18,9+1,35+2,6+3,3+1,35*3)*(6,9+1,0)-0,6*0,6*2-1,2*0,6*2-1,2*1,5*2-1,5*1,5*2-2,4*1,5*2-(0,9*2,4+1,5*1,5)*4-1,8*0,6*2-1,5*0,6*2</t>
  </si>
  <si>
    <t>stáv. šíře ostění otvorů odhadem 150 mm</t>
  </si>
  <si>
    <t>((1,6+2,6*2)+(1,8+1,5*2)*2+(1,2+0,9*2)+(1,5+1,5*2)*2+(0,6+0,6*2)*2+(1,2+0,6*2)*2+(1,2+1,5*2)*2+(1,5+1,5*2)*2+(2,4+1,5*2)*2+(2,4+2,4*2)*4)*0,15</t>
  </si>
  <si>
    <t>((1,8+0,6*2)*2+(1,5+0,6*2)*2)*0,15</t>
  </si>
  <si>
    <t>podhledy:</t>
  </si>
  <si>
    <t>3,025*1,2</t>
  </si>
  <si>
    <t>lodžie</t>
  </si>
  <si>
    <t>3,025*1,375+5,8*1,35*2+3,1*1,35*2</t>
  </si>
  <si>
    <t>zastřešení lodžií</t>
  </si>
  <si>
    <t>3,025*1,375+5,8*1,35+3,1*1,35</t>
  </si>
  <si>
    <t>(18,9+1,575+3,475+1,2)*(6,9+0,5-3,5)-1,2*0,9-1,5*2,15</t>
  </si>
  <si>
    <t>9,3*(6,9+0,7)-1,8*1,5*2</t>
  </si>
  <si>
    <t>6,45*(6,9+0,7)-1,5*1,5*2</t>
  </si>
  <si>
    <t>(2,075+1,575+12,725+3,475+1,2)*(6,9+1,05-3,5)-0,6*0,6-1,5*2,15-1,2*0,9-1,2*1,5</t>
  </si>
  <si>
    <t>(2,075+1,575+12,725+3,65+1,375)*3,5-1,6*2,6</t>
  </si>
  <si>
    <t>9,3*(6,9+1,05)-1,5*1,5*2</t>
  </si>
  <si>
    <t>(18,9+1,35+2,6+3,3+1,35*2)*(6,9+0,7)-0,6*0,6*2-1,2*1,5*2-1,5*1,5*2-2,4*1,5*2-(0,9*2,4+1,5*1,5)*4-1,8*0,6*2-1,5*0,6*2</t>
  </si>
  <si>
    <t>6,6*(6,9+0,5)-1,5*1,5</t>
  </si>
  <si>
    <t>((1,6+2,6*2)+(1,2+0,9*2)+(1,2+1,5*2)+(1,5+1,5*2)*3+(0,6+0,6*2)*3+(1,2+1,5*2)*2+(1,5+1,5*2)*2+(2,4+1,5*2)*2+(2,4+2,4*2)*4)*0,15</t>
  </si>
  <si>
    <t>43</t>
  </si>
  <si>
    <t>632450121</t>
  </si>
  <si>
    <t>Potěr cementový vyrovnávací ze suchých směsí v pásu o průměrné (střední) tl. od 10 do 20 mm</t>
  </si>
  <si>
    <t>2136068426</t>
  </si>
  <si>
    <t>potěr pro vnitřní parapety oken 1.PP - pod omítku</t>
  </si>
  <si>
    <t>(0,6*10+1,2*5)*0,25</t>
  </si>
  <si>
    <t>44</t>
  </si>
  <si>
    <t>632450131</t>
  </si>
  <si>
    <t>Potěr cementový vyrovnávací ze suchých směsí v ploše o průměrné (střední) tl. od 10 do 20 mm</t>
  </si>
  <si>
    <t>-1827849009</t>
  </si>
  <si>
    <t>pod nové oplech. zastřešení lodžií schodiště</t>
  </si>
  <si>
    <t>3,025*1,375*3</t>
  </si>
  <si>
    <t>45</t>
  </si>
  <si>
    <t>632450134R</t>
  </si>
  <si>
    <t>Potěr cementový vyrovnávací ze suchých směsí v ploše o průměrné (střední) tl. přes 40 do 50 mm - rychletuhnoucí směs</t>
  </si>
  <si>
    <t>1417929654</t>
  </si>
  <si>
    <t xml:space="preserve">spádový beton na lodžiích </t>
  </si>
  <si>
    <t>((5,8+3,1)*1,35*2*3+3,025*1,375*3)</t>
  </si>
  <si>
    <t>47</t>
  </si>
  <si>
    <t>644941121</t>
  </si>
  <si>
    <t>Montáž průvětrníků nebo mřížek odvětrávacích montáž průchodky (trubky) se zhotovením otvoru v tepelné izolaci - vč. dodávky pvc trubky a vyčištění otvoru</t>
  </si>
  <si>
    <t>1055256181</t>
  </si>
  <si>
    <t>10+36</t>
  </si>
  <si>
    <t>48</t>
  </si>
  <si>
    <t>941211111</t>
  </si>
  <si>
    <t>Montáž lešení řadového rámového lehkého pracovního s podlahami s provozním zatížením tř. 3 do 200 kg/m2 šířky tř. SW06 přes 0,6 do 0,9 m, výšky do 10 m</t>
  </si>
  <si>
    <t>-1653773197</t>
  </si>
  <si>
    <t>(6,45+0,9)*(6,9+0,7)</t>
  </si>
  <si>
    <t>(18,9+1,575+3,475+1,2+0,9*2)*(6,9+0,5)</t>
  </si>
  <si>
    <t>(9,3+0,9*2)*(6,9+0,7)</t>
  </si>
  <si>
    <t>(18,9+1,35+2,6+3,3+1,35*3+0,9)*(6,9+1,0)</t>
  </si>
  <si>
    <t>(18,9+1,575+3,475+1,2+0,9)*(6,9+0,5)</t>
  </si>
  <si>
    <t>(18,9+1,35+2,6+3,3+1,35*3+0,9*2)*(6,9+1,0)</t>
  </si>
  <si>
    <t>(2,075+1,575+12,725+3,475+1,2+0,9)*(6,9+1,05)</t>
  </si>
  <si>
    <t>(9,3+0,9*2)*(6,9+1,05)</t>
  </si>
  <si>
    <t>(18,9+1,35+2,6+3,3+1,35*2+0,9*2)*(6,9+0,7)</t>
  </si>
  <si>
    <t>(6,6+0,9)*(6,9+0,5)</t>
  </si>
  <si>
    <t>49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</si>
  <si>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</si>
  <si>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</si>
  <si>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755196145</t>
  </si>
  <si>
    <t>1722,318*30*3</t>
  </si>
  <si>
    <t>50</t>
  </si>
  <si>
    <t>941211811</t>
  </si>
  <si>
    <t>Demontáž lešení řadového rámového lehkého pracovního s provozním zatížením tř. 3 do 200 kg/m2 šířky tř. SW06 přes 0,6 do 0,9 m, výšky do 10 m</t>
  </si>
  <si>
    <t>-2011443015</t>
  </si>
  <si>
    <t>51</t>
  </si>
  <si>
    <t>944511111</t>
  </si>
  <si>
    <t>Montáž ochranné sítě zavěšené na konstrukci lešení z textilie z umělých vláken</t>
  </si>
  <si>
    <t>-1801156665</t>
  </si>
  <si>
    <t>52</t>
  </si>
  <si>
    <t>944511211</t>
  </si>
  <si>
    <t>Montáž ochranné sítě Příplatek za první a každý další den použití sítě k ceně -1111</t>
  </si>
  <si>
    <t>-1635280985</t>
  </si>
  <si>
    <t>53</t>
  </si>
  <si>
    <t>944511811</t>
  </si>
  <si>
    <t>Demontáž ochranné sítě zavěšené na konstrukci lešení z textilie z umělých vláken</t>
  </si>
  <si>
    <t>-1139714587</t>
  </si>
  <si>
    <t>54</t>
  </si>
  <si>
    <t>944711112</t>
  </si>
  <si>
    <t>Montáž záchytné stříšky zřizované současně s lehkým nebo těžkým lešením, šířky přes 1,5 do 2,0 m</t>
  </si>
  <si>
    <t>569335414</t>
  </si>
  <si>
    <t>u vstupů</t>
  </si>
  <si>
    <t>4,0*3</t>
  </si>
  <si>
    <t>55</t>
  </si>
  <si>
    <t>944711212</t>
  </si>
  <si>
    <t>Montáž záchytné stříšky Příplatek za první a každý další den použití záchytné stříšky k ceně -1112</t>
  </si>
  <si>
    <t>-673988373</t>
  </si>
  <si>
    <t>12,000*30*3</t>
  </si>
  <si>
    <t>56</t>
  </si>
  <si>
    <t>944711812</t>
  </si>
  <si>
    <t>Demontáž záchytné stříšky zřizované současně s lehkým nebo těžkým lešením, šířky přes 1,5 do 2,0 m</t>
  </si>
  <si>
    <t>-1255995572</t>
  </si>
  <si>
    <t>57</t>
  </si>
  <si>
    <t>949101111</t>
  </si>
  <si>
    <t>Lešení pomocné pracovní pro objekty pozemních staveb pro zatížení do 150 kg/m2, o výšce lešeňové podlahy do 1,9 m</t>
  </si>
  <si>
    <t>1062596298</t>
  </si>
  <si>
    <t>pro práce na podhledech</t>
  </si>
  <si>
    <t>59</t>
  </si>
  <si>
    <t>953321113</t>
  </si>
  <si>
    <t>Vložky svislé do dilatačních spár z minerální plsti včetně dodání a osazení, v jakémkoliv zdivu přes 40 do 50 mm - jednostranně vlepené (tmelem nebo PU pěnou)</t>
  </si>
  <si>
    <t>938620114</t>
  </si>
  <si>
    <t>zateplení dilatací mezi domy do hl. 0,5 m</t>
  </si>
  <si>
    <t>8,0*2*2*0,5</t>
  </si>
  <si>
    <t>60</t>
  </si>
  <si>
    <t>965043331</t>
  </si>
  <si>
    <t>Bourání mazanin betonových s potěrem nebo teracem tl. do 100 mm, plochy do 4 m2</t>
  </si>
  <si>
    <t>-10398779</t>
  </si>
  <si>
    <t>odstranění stáv. vrstev podlah lodžií - předpoklad tl. mazaniny do 60 mm</t>
  </si>
  <si>
    <t>((5,8*1,35+3,1*1,35)*2*3+3,025*1,375*3)*0,06</t>
  </si>
  <si>
    <t>61</t>
  </si>
  <si>
    <t>968072244</t>
  </si>
  <si>
    <t>Vybourání kovových rámů oken s křídly, dveřních zárubní, vrat, stěn, ostění nebo obkladů okenních rámů s křídly jednoduchých, plochy do 1 m2</t>
  </si>
  <si>
    <t>216087395</t>
  </si>
  <si>
    <t>63</t>
  </si>
  <si>
    <t>978036121</t>
  </si>
  <si>
    <t>Otlučení cementových omítek vnějších ploch s vyškrabáním spar zdiva a s očištěním povrchu, v rozsahu do 10 %</t>
  </si>
  <si>
    <t>1486669032</t>
  </si>
  <si>
    <t>978071261</t>
  </si>
  <si>
    <t>Odsekání omítky (včetně podkladní) a odstranění tepelné nebo vodotěsné izolace lepenkové vodorovné, plochy přes 1 m2</t>
  </si>
  <si>
    <t>-1049554614</t>
  </si>
  <si>
    <t>odstranění stáv. izolace podlah lodžií</t>
  </si>
  <si>
    <t>((5,8*1,35+3,1*1,35)*2*3+3,025*1,375*3)</t>
  </si>
  <si>
    <t>66</t>
  </si>
  <si>
    <t>985112131</t>
  </si>
  <si>
    <t>Odsekání degradovaného betonu rubu kleneb a podlah, tloušťky do 10 mm</t>
  </si>
  <si>
    <t>2095097734</t>
  </si>
  <si>
    <t>sanace podlah lodžií - odhad 20% dle TZ</t>
  </si>
  <si>
    <t>((5,8+3,1)*1,35*2*3+3,025*1,375*3)*0,20</t>
  </si>
  <si>
    <t>67</t>
  </si>
  <si>
    <t>985131311</t>
  </si>
  <si>
    <t>Očištění ploch stěn, rubu kleneb a podlah ruční dočištění ocelovými kartáči</t>
  </si>
  <si>
    <t>-652167132</t>
  </si>
  <si>
    <t>68</t>
  </si>
  <si>
    <t>985311311</t>
  </si>
  <si>
    <t>Reprofilace betonu sanačními maltami na cementové bázi ručně rubu kleneb a podlah, tloušťky do 10 mm</t>
  </si>
  <si>
    <t>-1823504831</t>
  </si>
  <si>
    <t>69</t>
  </si>
  <si>
    <t>985312132</t>
  </si>
  <si>
    <t>Stěrka k vyrovnání ploch reprofilovaného betonu rubu kleneb a podlah, tloušťky přes 2 do 3 mm</t>
  </si>
  <si>
    <t>-595673009</t>
  </si>
  <si>
    <t>stáv. betonové podesty vstupů a schodiště u č. 1113</t>
  </si>
  <si>
    <t>3,025*1,2*2+3,025*(1,2+2,1+1,6)</t>
  </si>
  <si>
    <t>70</t>
  </si>
  <si>
    <t>985321112</t>
  </si>
  <si>
    <t>Ochranný nátěr betonářské výztuže 1 vrstva tloušťky 1 mm na cementové bázi rubu kleneb a podlah</t>
  </si>
  <si>
    <t>288415817</t>
  </si>
  <si>
    <t>71</t>
  </si>
  <si>
    <t>985441314</t>
  </si>
  <si>
    <t>Přídavná šroubovitá nerezová výztuž pro sanaci trhlin v drážce včetně vyfrézování a zalití kotevní maltou v železobetonových konstrukcích 1 táhlo průměru 10 mm</t>
  </si>
  <si>
    <t>-491743238</t>
  </si>
  <si>
    <t>Ztuženi atikových panelů a 1 m - odhad</t>
  </si>
  <si>
    <t>72</t>
  </si>
  <si>
    <t>989001</t>
  </si>
  <si>
    <t>Demontáž a zpětná montáž prvků na fasádě (popisné tabulky)</t>
  </si>
  <si>
    <t>-925185612</t>
  </si>
  <si>
    <t>36,111*20 'Přepočtené koeficientem množství</t>
  </si>
  <si>
    <t>711</t>
  </si>
  <si>
    <t>Izolace proti vodě, vlhkosti a plynům</t>
  </si>
  <si>
    <t>168</t>
  </si>
  <si>
    <t>711493112</t>
  </si>
  <si>
    <t>Izolace proti podpovrchové a tlakové vodě - ostatní na ploše vodorovné V jednosložkovou na bázi cementu</t>
  </si>
  <si>
    <t>-1577734063</t>
  </si>
  <si>
    <t>podesta vystupů, u č. 13 i schodiště</t>
  </si>
  <si>
    <t>169</t>
  </si>
  <si>
    <t>711493122</t>
  </si>
  <si>
    <t>Izolace proti podpovrchové a tlakové vodě - ostatní na ploše svislé S jednosložkovou na bázi cementu</t>
  </si>
  <si>
    <t>354794096</t>
  </si>
  <si>
    <t>pod soklíky v lodžiích</t>
  </si>
  <si>
    <t>(((5,8+1,35*2)+(3,1+1,35*2))*2*3+(3,025+1,375*2)*3)*0,15</t>
  </si>
  <si>
    <t>soklíky na podestách vstupů</t>
  </si>
  <si>
    <t>(1,2*2+3,025-1,5+0,16*2)*3*0,15</t>
  </si>
  <si>
    <t>79</t>
  </si>
  <si>
    <t>771591264</t>
  </si>
  <si>
    <t>Izolace podlahy pod dlažbu těsnícími izolačními pásy mezi podlahou a stěnu</t>
  </si>
  <si>
    <t>-1466477924</t>
  </si>
  <si>
    <t>(((5,8+1,35*2)+(3,1+1,35*2))*2*3+(3,025+1,375*2)*3)</t>
  </si>
  <si>
    <t>(1,2*2+3,025-1,5+0,16*2)*3</t>
  </si>
  <si>
    <t>176</t>
  </si>
  <si>
    <t>998711101</t>
  </si>
  <si>
    <t>Přesun hmot pro izolace proti vodě, vlhkosti a plynům stanovený z hmotnosti přesunovaného materiálu vodorovná dopravní vzdálenost do 50 m v objektech výšky do 6 m</t>
  </si>
  <si>
    <t>2138465101</t>
  </si>
  <si>
    <t>171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</si>
  <si>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</si>
  <si>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</si>
  <si>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636386137</t>
  </si>
  <si>
    <t>713</t>
  </si>
  <si>
    <t>Izolace tepelné</t>
  </si>
  <si>
    <t>81</t>
  </si>
  <si>
    <t>713131141</t>
  </si>
  <si>
    <t>Montáž tepelné izolace stěn rohožemi, pásy, deskami, dílci, bloky (izolační materiál ve specifikaci) lepením celoplošně</t>
  </si>
  <si>
    <t>-1908086936</t>
  </si>
  <si>
    <t>podlepení niky u schodiště</t>
  </si>
  <si>
    <t>1,2*(6,4-0,9)*3</t>
  </si>
  <si>
    <t>82</t>
  </si>
  <si>
    <t>28375950</t>
  </si>
  <si>
    <t>deska EPS 100 fasádní λ=0,037 tl 100mm</t>
  </si>
  <si>
    <t>-976233957</t>
  </si>
  <si>
    <t>19,8*1,05</t>
  </si>
  <si>
    <t>83</t>
  </si>
  <si>
    <t>713pripl</t>
  </si>
  <si>
    <t>Příplatek za prodloužené hmoždinky v místě podlepů niky schodiště</t>
  </si>
  <si>
    <t>-1069072249</t>
  </si>
  <si>
    <t>19,8</t>
  </si>
  <si>
    <t>177</t>
  </si>
  <si>
    <t>998713101</t>
  </si>
  <si>
    <t>Přesun hmot pro izolace tepelné stanovený z hmotnosti přesunovaného materiálu vodorovná dopravní vzdálenost do 50 m v objektech výšky do 6 m</t>
  </si>
  <si>
    <t>-1210827396</t>
  </si>
  <si>
    <t>173</t>
  </si>
  <si>
    <t>998713181</t>
  </si>
  <si>
    <t>Přesun hmot pro izolace tepelné stanovený z hmotnosti přesunovaného materiálu Příplatek k cenám za přesun prováděný bez použití mechanizace pro jakoukoliv výšku objektu</t>
  </si>
  <si>
    <t>137339886</t>
  </si>
  <si>
    <t>751</t>
  </si>
  <si>
    <t>Vzduchotechnika</t>
  </si>
  <si>
    <t>85</t>
  </si>
  <si>
    <t>751398021</t>
  </si>
  <si>
    <t>Montáž ostatních zařízení větrací mřížky stěnové, průřezu do 0,040 m2</t>
  </si>
  <si>
    <t>415513698</t>
  </si>
  <si>
    <t>86</t>
  </si>
  <si>
    <t>56245603</t>
  </si>
  <si>
    <t>mřížka větrací hranatá plast se síťovinou 200x200mm</t>
  </si>
  <si>
    <t>-1469349923</t>
  </si>
  <si>
    <t>87</t>
  </si>
  <si>
    <t>751398022</t>
  </si>
  <si>
    <t>Montáž ostatních zařízení větrací mřížky stěnové, průřezu přes 0,04 do 0,100 m2</t>
  </si>
  <si>
    <t>-1672655020</t>
  </si>
  <si>
    <t>12*3</t>
  </si>
  <si>
    <t>88</t>
  </si>
  <si>
    <t>56245601</t>
  </si>
  <si>
    <t>mřížka větrací hranatá plast se síťovinou 300x300mm</t>
  </si>
  <si>
    <t>-510855084</t>
  </si>
  <si>
    <t>89</t>
  </si>
  <si>
    <t>751398821</t>
  </si>
  <si>
    <t>Demontáž ostatních zařízení větrací mřížky stěnové, průřezu do 0,040 m2</t>
  </si>
  <si>
    <t>-570973668</t>
  </si>
  <si>
    <t>90</t>
  </si>
  <si>
    <t>751398822</t>
  </si>
  <si>
    <t>Demontáž ostatních zařízení větrací mřížky stěnové, průřezu přes 0,04 do 0,100 m2</t>
  </si>
  <si>
    <t>246595475</t>
  </si>
  <si>
    <t>178</t>
  </si>
  <si>
    <t>998751101</t>
  </si>
  <si>
    <t>Přesun hmot pro vzduchotechniku stanovený z hmotnosti přesunovaného materiálu vodorovná dopravní vzdálenost do 100 m v objektech výšky do 12 m</t>
  </si>
  <si>
    <t>-1678488118</t>
  </si>
  <si>
    <t>175</t>
  </si>
  <si>
    <t>998751181</t>
  </si>
  <si>
    <t>Přesun hmot pro vzduchotechniku stanovený z hmotnosti přesunovaného materiálu Příplatek k cenám za přesun prováděný bez použití mechanizace pro jakoukoliv výšku objektu</t>
  </si>
  <si>
    <t>813940936</t>
  </si>
  <si>
    <t>764</t>
  </si>
  <si>
    <t>Konstrukce klempířské</t>
  </si>
  <si>
    <t>92</t>
  </si>
  <si>
    <t>764001821</t>
  </si>
  <si>
    <t>Demontáž klempířských konstrukcí krytiny ze svitků nebo tabulí do suti</t>
  </si>
  <si>
    <t>1767098416</t>
  </si>
  <si>
    <t>zastřešení lodžie schodiště</t>
  </si>
  <si>
    <t>93</t>
  </si>
  <si>
    <t>764002811</t>
  </si>
  <si>
    <t>Demontáž klempířských konstrukcí okapového plechu do suti, v krytině povlakové</t>
  </si>
  <si>
    <t>-1995825523</t>
  </si>
  <si>
    <t>stáv. okap. plech v lodžiích</t>
  </si>
  <si>
    <t>(5,8+3,1)*2*3+3,025*3</t>
  </si>
  <si>
    <t>94</t>
  </si>
  <si>
    <t>764002851</t>
  </si>
  <si>
    <t>Demontáž klempířských konstrukcí oplechování parapetů do suti</t>
  </si>
  <si>
    <t>110825095</t>
  </si>
  <si>
    <t>95</t>
  </si>
  <si>
    <t>764002871</t>
  </si>
  <si>
    <t>Demontáž klempířských konstrukcí lemování zdí do suti</t>
  </si>
  <si>
    <t>-447392099</t>
  </si>
  <si>
    <t>nad zastřešením lodžií schodiště</t>
  </si>
  <si>
    <t>(1,375*2+3,025)*3</t>
  </si>
  <si>
    <t>oplechování dilatací mezi domy</t>
  </si>
  <si>
    <t>vchod 11 a 12</t>
  </si>
  <si>
    <t>vchod 13 a 14</t>
  </si>
  <si>
    <t>96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</si>
  <si>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</si>
  <si>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</si>
  <si>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-2084273048</t>
  </si>
  <si>
    <t>97</t>
  </si>
  <si>
    <t>76421361R</t>
  </si>
  <si>
    <t>Oplechování prvků z pozinkovaného plechu s povrchovou úpravou dilatace jednodílná rš 600 mm</t>
  </si>
  <si>
    <t>1410319766</t>
  </si>
  <si>
    <t>dle TZ u domu 1114</t>
  </si>
  <si>
    <t>98</t>
  </si>
  <si>
    <t>764216644</t>
  </si>
  <si>
    <t>Oplechování parapetů z pozinkovaného plechu s povrchovou úpravou rovných celoplošně lepené, bez rohů rš 330 mm</t>
  </si>
  <si>
    <t>-92461192</t>
  </si>
  <si>
    <t>viz výpis prvků - okna 1.PP</t>
  </si>
  <si>
    <t>(0,6*10+1,2*5)*1,05</t>
  </si>
  <si>
    <t>99</t>
  </si>
  <si>
    <t>76421664R</t>
  </si>
  <si>
    <t>Oplechování parapetů z pozinkovaného plechu s povrchovou úpravou rovných celoplošně lepené, bez rohů rš 450 mm</t>
  </si>
  <si>
    <t>-1871782589</t>
  </si>
  <si>
    <t>okna - bez 1.PP a otvorů v lodžiích</t>
  </si>
  <si>
    <t>((1,8)*2+(1,2)+(1,5)*2+(0,6)*3*0+(1,2)*3*0+(1,2)*2+(1,5)*2+(2,4)*2)*1,05</t>
  </si>
  <si>
    <t>((1,8)*2+(1,5)*2)*1,05</t>
  </si>
  <si>
    <t>((1,8)*2+(1,2)+(1,5)*2+(0,6)*3*0+(1,2)*2*0+(1,2)*2+(1,5)*2+(2,4)*2)*1,05</t>
  </si>
  <si>
    <t>((1,2)+(1,2)+(1,5)*3+(0,6)*4*0+(1,2)*2+(1,5)*2+(2,4)*2)*1,05</t>
  </si>
  <si>
    <t>100</t>
  </si>
  <si>
    <t>764218605</t>
  </si>
  <si>
    <t>Oplechování říms a ozdobných prvků z pozinkovaného plechu s povrchovou úpravou rovných, bez rohů mechanicky kotvené rš 400 mm</t>
  </si>
  <si>
    <t>1065278834</t>
  </si>
  <si>
    <t>zakončení zateplení fasády pod stáv. oplechováním atiky</t>
  </si>
  <si>
    <t>(6,45+0,16+18,9+0,16*2+1,575+3,65+1,375)</t>
  </si>
  <si>
    <t>(9,3+0,16*2)</t>
  </si>
  <si>
    <t>(18,9+0,16+2,6+3,3+1,35)</t>
  </si>
  <si>
    <t>(9,3+0,16*2+18,9+0,16+1,575+3,65+1,375)</t>
  </si>
  <si>
    <t>(6,45+0,16)</t>
  </si>
  <si>
    <t>(18,9+0,16*2+2,6+3,3)</t>
  </si>
  <si>
    <t>(2,075+1,575+12,725+0,16+3,65+1,375+9,3+0,16*2)</t>
  </si>
  <si>
    <t>(6,6+0,16)</t>
  </si>
  <si>
    <t>101</t>
  </si>
  <si>
    <t>764311613</t>
  </si>
  <si>
    <t>Lemování zdí z pozinkovaného plechu s povrchovou úpravou boční nebo horní rovné, střech s krytinou skládanou mimo prejzovou rš 250 mm</t>
  </si>
  <si>
    <t>-798453240</t>
  </si>
  <si>
    <t>179</t>
  </si>
  <si>
    <t>998764101</t>
  </si>
  <si>
    <t>Přesun hmot pro konstrukce klempířské stanovený z hmotnosti přesunovaného materiálu vodorovná dopravní vzdálenost do 50 m v objektech výšky do 6 m</t>
  </si>
  <si>
    <t>1233238321</t>
  </si>
  <si>
    <t>180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</si>
  <si>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</si>
  <si>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</si>
  <si>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-556112930</t>
  </si>
  <si>
    <t>766</t>
  </si>
  <si>
    <t>Konstrukce truhlářské</t>
  </si>
  <si>
    <t>103</t>
  </si>
  <si>
    <t>766112820</t>
  </si>
  <si>
    <t>Demontáž dřevěných stěn zasklených vč. vyvěšení křídel a vysklívání</t>
  </si>
  <si>
    <t>1021127617</t>
  </si>
  <si>
    <t>Stávající vstupní stěny</t>
  </si>
  <si>
    <t>3,025*2,65*3</t>
  </si>
  <si>
    <t>104</t>
  </si>
  <si>
    <t>766622216</t>
  </si>
  <si>
    <t>Montáž oken plastových plochy do 1 m2 včetně montáže rámu otevíravých do zdiva</t>
  </si>
  <si>
    <t>1384237621</t>
  </si>
  <si>
    <t>10+5</t>
  </si>
  <si>
    <t>105</t>
  </si>
  <si>
    <t>611- Ok/1</t>
  </si>
  <si>
    <t>Dodávka okna Ok/1 - specifikace viz výpis prvků</t>
  </si>
  <si>
    <t>2016267160</t>
  </si>
  <si>
    <t>106</t>
  </si>
  <si>
    <t>611- Ok/2</t>
  </si>
  <si>
    <t>Dodávka okna Ok/2 - specifikace viz výpis prvků</t>
  </si>
  <si>
    <t>-1826493951</t>
  </si>
  <si>
    <t>107</t>
  </si>
  <si>
    <t>766629415</t>
  </si>
  <si>
    <t>Montáž oken dřevěných Příplatek k cenám za tepelnou izolaci mezi ostěním a rámem okna při rovném ostění fólií, připojovací spára tl. do 65 mm</t>
  </si>
  <si>
    <t>335543289</t>
  </si>
  <si>
    <t>viz výpis prvků - kolem nových dveří vstupu</t>
  </si>
  <si>
    <t>(1,5+2,15)*2*3</t>
  </si>
  <si>
    <t>181</t>
  </si>
  <si>
    <t>998766201</t>
  </si>
  <si>
    <t>Přesun hmot pro konstrukce truhlářské stanovený procentní sazbou (%) z ceny vodorovná dopravní vzdálenost do 50 m v objektech výšky do 6 m</t>
  </si>
  <si>
    <t>-1144787231</t>
  </si>
  <si>
    <t>118</t>
  </si>
  <si>
    <t>767 R zábradlí</t>
  </si>
  <si>
    <t>Montáž zábradlí ocelového</t>
  </si>
  <si>
    <t>1883802204</t>
  </si>
  <si>
    <t>byty</t>
  </si>
  <si>
    <t>4*3</t>
  </si>
  <si>
    <t>schodiště</t>
  </si>
  <si>
    <t>119</t>
  </si>
  <si>
    <t>SPC.1</t>
  </si>
  <si>
    <t>ocelové zábradlí žárově zinkované, s výplní tahokov, délky 5,80 m</t>
  </si>
  <si>
    <t>566161121</t>
  </si>
  <si>
    <t>120</t>
  </si>
  <si>
    <t>SPC.2</t>
  </si>
  <si>
    <t>ocelové zábradlí žárově zinkované, s výplní tahokov, délky 3,10 m</t>
  </si>
  <si>
    <t>1416764014</t>
  </si>
  <si>
    <t>121</t>
  </si>
  <si>
    <t>SPC.3</t>
  </si>
  <si>
    <t>ocelové zábradlí žárově zinkované, s výplní tahokov, délky 3,05 m</t>
  </si>
  <si>
    <t>-1856161992</t>
  </si>
  <si>
    <t>109</t>
  </si>
  <si>
    <t>767 R zařízení</t>
  </si>
  <si>
    <t>Dmtž a zpětná mtž zařízení na fasádě</t>
  </si>
  <si>
    <t>-694290348</t>
  </si>
  <si>
    <t>Poznámka k položce:_x000D_
Satelitní antény, apod</t>
  </si>
  <si>
    <t>110</t>
  </si>
  <si>
    <t>767161814</t>
  </si>
  <si>
    <t>Demontáž zábradlí rovného nerozebíratelný spoj hmotnosti 1 m zábradlí přes 20 kg</t>
  </si>
  <si>
    <t>-2091780384</t>
  </si>
  <si>
    <t>stáv. zábradlí lodžií (byty a schodiště)</t>
  </si>
  <si>
    <t>((5,8+3,1)*2*3+3,025*3)</t>
  </si>
  <si>
    <t>111</t>
  </si>
  <si>
    <t>767640113</t>
  </si>
  <si>
    <t>Montáž dveří ocelových vchodových jednokřídlových s pevným bočním dílem</t>
  </si>
  <si>
    <t>-1567076456</t>
  </si>
  <si>
    <t>112</t>
  </si>
  <si>
    <t>SPC</t>
  </si>
  <si>
    <t>Hliníková sestava O1</t>
  </si>
  <si>
    <t>300606047</t>
  </si>
  <si>
    <t>771</t>
  </si>
  <si>
    <t>Podlahy z dlaždic</t>
  </si>
  <si>
    <t>123</t>
  </si>
  <si>
    <t>771121011</t>
  </si>
  <si>
    <t>Příprava podkladu před provedením dlažby nátěr penetrační na podlahu</t>
  </si>
  <si>
    <t>-1761175582</t>
  </si>
  <si>
    <t>podlahy+stupně+podstupnice</t>
  </si>
  <si>
    <t>(95,458+21,175*0,3+30,25*0,20)</t>
  </si>
  <si>
    <t>124</t>
  </si>
  <si>
    <t>771161022</t>
  </si>
  <si>
    <t>Příprava podkladu před provedením dlažby montáž profilu ukončujícího profilu pro schodové hrany</t>
  </si>
  <si>
    <t>1233531323</t>
  </si>
  <si>
    <t>vchod 1113 - schodiště</t>
  </si>
  <si>
    <t>3,025*7</t>
  </si>
  <si>
    <t>125</t>
  </si>
  <si>
    <t>59054143</t>
  </si>
  <si>
    <t>profil schodový protiskluzový ušlechtilá ocel V2A R10 V6 8x1000mm</t>
  </si>
  <si>
    <t>1865070844</t>
  </si>
  <si>
    <t>3,025*7*1,1</t>
  </si>
  <si>
    <t>126</t>
  </si>
  <si>
    <t>771161023</t>
  </si>
  <si>
    <t>Příprava podkladu před provedením dlažby montáž profilu ukončujícího profilu pro balkony a terasy</t>
  </si>
  <si>
    <t>-496334935</t>
  </si>
  <si>
    <t>lodžie (byty, schodiště)</t>
  </si>
  <si>
    <t>127</t>
  </si>
  <si>
    <t>5535030TH</t>
  </si>
  <si>
    <t>balkónový ukončovací profil s okapničkou hliník lakovaný dl. 2,5 m</t>
  </si>
  <si>
    <t>-278825699</t>
  </si>
  <si>
    <t>((5,8+3,1)*2*3+3,025*3)*1,1</t>
  </si>
  <si>
    <t>128</t>
  </si>
  <si>
    <t>771274113</t>
  </si>
  <si>
    <t>Montáž obkladů schodišť z dlaždic keramických lepených flexibilním lepidlem stupnic hladkých, šířky přes 250 do 300 mm</t>
  </si>
  <si>
    <t>757763036</t>
  </si>
  <si>
    <t>parapety oken a dveří v lodžiích</t>
  </si>
  <si>
    <t>(0,9+1,5)*4*3+1,6*3</t>
  </si>
  <si>
    <t>129</t>
  </si>
  <si>
    <t>771274232</t>
  </si>
  <si>
    <t>Montáž obkladů schodišť z dlaždic keramických lepených flexibilním lepidlem podstupnic hladkých, výšky přes 150 do 200 mm</t>
  </si>
  <si>
    <t>-201654309</t>
  </si>
  <si>
    <t>3,025*8</t>
  </si>
  <si>
    <t>vchod 1111 a 1112 - čelo podesty</t>
  </si>
  <si>
    <t>3,025*2</t>
  </si>
  <si>
    <t>130</t>
  </si>
  <si>
    <t>771473810</t>
  </si>
  <si>
    <t>Demontáž soklíků z dlaždic keramických lepených rovných</t>
  </si>
  <si>
    <t>1237216918</t>
  </si>
  <si>
    <t>((5,8+1,35*2)+(3,1+1,35*2))*2*3</t>
  </si>
  <si>
    <t>(3,025+1,375*2)*3+1,2*2*3</t>
  </si>
  <si>
    <t>131</t>
  </si>
  <si>
    <t>771474113</t>
  </si>
  <si>
    <t>Montáž soklů z dlaždic keramických lepených flexibilním lepidlem rovných, výšky přes 90 do 120 mm</t>
  </si>
  <si>
    <t>424159910</t>
  </si>
  <si>
    <t>doplnění soklíků v lodžiích</t>
  </si>
  <si>
    <t>lodžie u schodiště a podesty vstupu</t>
  </si>
  <si>
    <t>(3,025+1,375*2)*3+(3,025-1,5+0,16*2+1,2*2)*3</t>
  </si>
  <si>
    <t>132</t>
  </si>
  <si>
    <t>771571810</t>
  </si>
  <si>
    <t>Demontáž podlah z dlaždic keramických kladených do malty</t>
  </si>
  <si>
    <t>-2104325956</t>
  </si>
  <si>
    <t>stáv. podlahy lodžií (byty a schodiště)</t>
  </si>
  <si>
    <t>182</t>
  </si>
  <si>
    <t>771574112</t>
  </si>
  <si>
    <t>Montáž podlah z dlaždic keramických lepených flexibilním lepidlem maloformátových hladkých přes 9 do 12 ks/m2</t>
  </si>
  <si>
    <t>-1429526926</t>
  </si>
  <si>
    <t>lodžie (byty a schodiště), podesty vstupů</t>
  </si>
  <si>
    <t>(5,8*1,35+3,1*1,35)*2*3+3,025*1,375*3+3,025*1,2*3</t>
  </si>
  <si>
    <t>134</t>
  </si>
  <si>
    <t>59761434</t>
  </si>
  <si>
    <t>dlažba keramická slinutá hladká do interiéru i exteriéru pro vysoké mechanické namáhání přes 9 do 12ks/m2</t>
  </si>
  <si>
    <t>-1067923812</t>
  </si>
  <si>
    <t>podlahy+stupně+podstupnice+soklíky</t>
  </si>
  <si>
    <t>(95,458+54,775*0,35+30,25*0,20+115,86*0,1)*1,1</t>
  </si>
  <si>
    <t>135</t>
  </si>
  <si>
    <t>771577111</t>
  </si>
  <si>
    <t>Montáž podlah z dlaždic keramických lepených flexibilním lepidlem Příplatek k cenám za plochu do 5 m2 jednotlivě</t>
  </si>
  <si>
    <t>1788215082</t>
  </si>
  <si>
    <t>(5,8*1,35*0+3,1*1,35)*2*3+3,025*1,375*3+3,025*1,2*3</t>
  </si>
  <si>
    <t>136</t>
  </si>
  <si>
    <t>771591187</t>
  </si>
  <si>
    <t>Podlahy řezání keramických dlaždic rovné</t>
  </si>
  <si>
    <t>273138664</t>
  </si>
  <si>
    <t>schodiště, parapety</t>
  </si>
  <si>
    <t>54,775+30,25</t>
  </si>
  <si>
    <t>soklíky</t>
  </si>
  <si>
    <t>115,86</t>
  </si>
  <si>
    <t>137</t>
  </si>
  <si>
    <t>771635355</t>
  </si>
  <si>
    <t>Tmelení spáry dlažba/sokl_ tmel + těsnící provazec</t>
  </si>
  <si>
    <t>-1270238900</t>
  </si>
  <si>
    <t>(3,025+1,375*2)*3+(3,025-1,5+1,2*2)*3</t>
  </si>
  <si>
    <t>138</t>
  </si>
  <si>
    <t>771635356</t>
  </si>
  <si>
    <t>Tmelení spáry trvale pružným tmelem</t>
  </si>
  <si>
    <t>-344625485</t>
  </si>
  <si>
    <t>napojení obkladu parapetů v lodžiích na rámy oken a dveří, na ostění</t>
  </si>
  <si>
    <t>(2,4*4*3+1,6*3)+3*0,32*4*3+2*0,3*3</t>
  </si>
  <si>
    <t>139</t>
  </si>
  <si>
    <t>771pripl</t>
  </si>
  <si>
    <t>Příplatek za zabroušení obkladu parapetů oken v lodžiích u ostění balkon. dveří</t>
  </si>
  <si>
    <t>1651933443</t>
  </si>
  <si>
    <t>183</t>
  </si>
  <si>
    <t>998771101</t>
  </si>
  <si>
    <t>Přesun hmot pro podlahy z dlaždic stanovený z hmotnosti přesunovaného materiálu vodorovná dopravní vzdálenost do 50 m v objektech výšky do 6 m</t>
  </si>
  <si>
    <t>-149351354</t>
  </si>
  <si>
    <t>184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</si>
  <si>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</si>
  <si>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</si>
  <si>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-223997486</t>
  </si>
  <si>
    <t>148</t>
  </si>
  <si>
    <t>210-nab1</t>
  </si>
  <si>
    <t>Úprava osvětlení u vstupů - přeložení na zateplení</t>
  </si>
  <si>
    <t>1808499197</t>
  </si>
  <si>
    <t>149</t>
  </si>
  <si>
    <t>210-nab2</t>
  </si>
  <si>
    <t>Zvonkové tablo - přeložení na zateplení</t>
  </si>
  <si>
    <t>2119099692</t>
  </si>
  <si>
    <t>150</t>
  </si>
  <si>
    <t>210-nab3</t>
  </si>
  <si>
    <t>Napojení stáv. el. vrátného na nové vchodové dveře</t>
  </si>
  <si>
    <t>386690700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</si>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</sst>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3"/>
      <c r="AQ5" s="23"/>
      <c r="AR5" s="21"/>
      <c r="BE5" s="337" t="s">
        <v>15</v>
      </c>
      <c r="BS5" s="18" t="s">
        <v>6</v>
      </c>
    </row>
    <row r="6" spans="1:74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3"/>
      <c r="AQ6" s="23"/>
      <c r="AR6" s="21"/>
      <c r="BE6" s="338"/>
      <c r="BS6" s="18" t="s">
        <v>6</v>
      </c>
    </row>
    <row r="7" spans="1:74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38"/>
      <c r="BS7" s="18" t="s">
        <v>6</v>
      </c>
    </row>
    <row r="8" spans="1:74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38"/>
      <c r="BS8" s="18" t="s">
        <v>6</v>
      </c>
    </row>
    <row r="9" spans="1:74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38"/>
      <c r="BS9" s="18" t="s">
        <v>6</v>
      </c>
    </row>
    <row r="10" spans="1:74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38"/>
      <c r="BS10" s="18" t="s">
        <v>6</v>
      </c>
    </row>
    <row r="11" spans="1:74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38"/>
      <c r="BS11" s="18" t="s">
        <v>6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6</v>
      </c>
    </row>
    <row r="13" spans="1:74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36</v>
      </c>
      <c r="AO13" s="23"/>
      <c r="AP13" s="23"/>
      <c r="AQ13" s="23"/>
      <c r="AR13" s="21"/>
      <c r="BE13" s="338"/>
      <c r="BS13" s="18" t="s">
        <v>6</v>
      </c>
    </row>
    <row r="14" spans="1:74" ht="12.75">
      <c r="B14" s="22"/>
      <c r="C14" s="23"/>
      <c r="D14" s="23"/>
      <c r="E14" s="361" t="s">
        <v>36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0" t="s">
        <v>34</v>
      </c>
      <c r="AL14" s="23"/>
      <c r="AM14" s="23"/>
      <c r="AN14" s="33" t="s">
        <v>36</v>
      </c>
      <c r="AO14" s="23"/>
      <c r="AP14" s="23"/>
      <c r="AQ14" s="23"/>
      <c r="AR14" s="21"/>
      <c r="BE14" s="338"/>
      <c r="BS14" s="18" t="s">
        <v>6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38"/>
      <c r="BS16" s="18" t="s">
        <v>4</v>
      </c>
    </row>
    <row r="17" spans="2:71" ht="18.399999999999999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38"/>
      <c r="BS17" s="18" t="s">
        <v>39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40</v>
      </c>
    </row>
    <row r="19" spans="2:7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38"/>
      <c r="BS19" s="18" t="s">
        <v>40</v>
      </c>
    </row>
    <row r="20" spans="2:71" ht="18.399999999999999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38"/>
      <c r="BS20" s="18" t="s">
        <v>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2:71" ht="12" customHeight="1">
      <c r="B22" s="22"/>
      <c r="C22" s="23"/>
      <c r="D22" s="30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2:71" ht="51" customHeight="1">
      <c r="B23" s="22"/>
      <c r="C23" s="23"/>
      <c r="D23" s="23"/>
      <c r="E23" s="363" t="s">
        <v>44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3"/>
      <c r="AP23" s="23"/>
      <c r="AQ23" s="23"/>
      <c r="AR23" s="21"/>
      <c r="BE23" s="338"/>
    </row>
    <row r="24" spans="2:7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2:7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38"/>
    </row>
    <row r="26" spans="2:71" s="1" customFormat="1" ht="25.9" customHeight="1">
      <c r="B26" s="36"/>
      <c r="C26" s="37"/>
      <c r="D26" s="38" t="s">
        <v>45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0">
        <f>ROUND(AG54,0)</f>
        <v>0</v>
      </c>
      <c r="AL26" s="341"/>
      <c r="AM26" s="341"/>
      <c r="AN26" s="341"/>
      <c r="AO26" s="341"/>
      <c r="AP26" s="37"/>
      <c r="AQ26" s="37"/>
      <c r="AR26" s="40"/>
      <c r="BE26" s="338"/>
    </row>
    <row r="27" spans="2:71" s="1" customFormat="1" ht="6.95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8"/>
    </row>
    <row r="28" spans="2:71" s="1" customFormat="1" ht="12.75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4" t="s">
        <v>46</v>
      </c>
      <c r="M28" s="364"/>
      <c r="N28" s="364"/>
      <c r="O28" s="364"/>
      <c r="P28" s="364"/>
      <c r="Q28" s="37"/>
      <c r="R28" s="37"/>
      <c r="S28" s="37"/>
      <c r="T28" s="37"/>
      <c r="U28" s="37"/>
      <c r="V28" s="37"/>
      <c r="W28" s="364" t="s">
        <v>47</v>
      </c>
      <c r="X28" s="364"/>
      <c r="Y28" s="364"/>
      <c r="Z28" s="364"/>
      <c r="AA28" s="364"/>
      <c r="AB28" s="364"/>
      <c r="AC28" s="364"/>
      <c r="AD28" s="364"/>
      <c r="AE28" s="364"/>
      <c r="AF28" s="37"/>
      <c r="AG28" s="37"/>
      <c r="AH28" s="37"/>
      <c r="AI28" s="37"/>
      <c r="AJ28" s="37"/>
      <c r="AK28" s="364" t="s">
        <v>48</v>
      </c>
      <c r="AL28" s="364"/>
      <c r="AM28" s="364"/>
      <c r="AN28" s="364"/>
      <c r="AO28" s="364"/>
      <c r="AP28" s="37"/>
      <c r="AQ28" s="37"/>
      <c r="AR28" s="40"/>
      <c r="BE28" s="338"/>
    </row>
    <row r="29" spans="2:71" s="2" customFormat="1" ht="14.45" customHeight="1">
      <c r="B29" s="41"/>
      <c r="C29" s="42"/>
      <c r="D29" s="30" t="s">
        <v>49</v>
      </c>
      <c r="E29" s="42"/>
      <c r="F29" s="30" t="s">
        <v>50</v>
      </c>
      <c r="G29" s="42"/>
      <c r="H29" s="42"/>
      <c r="I29" s="42"/>
      <c r="J29" s="42"/>
      <c r="K29" s="42"/>
      <c r="L29" s="365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0)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0)</f>
        <v>0</v>
      </c>
      <c r="AL29" s="336"/>
      <c r="AM29" s="336"/>
      <c r="AN29" s="336"/>
      <c r="AO29" s="336"/>
      <c r="AP29" s="42"/>
      <c r="AQ29" s="42"/>
      <c r="AR29" s="43"/>
      <c r="BE29" s="339"/>
    </row>
    <row r="30" spans="2:71" s="2" customFormat="1" ht="14.45" customHeight="1">
      <c r="B30" s="41"/>
      <c r="C30" s="42"/>
      <c r="D30" s="42"/>
      <c r="E30" s="42"/>
      <c r="F30" s="30" t="s">
        <v>51</v>
      </c>
      <c r="G30" s="42"/>
      <c r="H30" s="42"/>
      <c r="I30" s="42"/>
      <c r="J30" s="42"/>
      <c r="K30" s="42"/>
      <c r="L30" s="365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0)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0)</f>
        <v>0</v>
      </c>
      <c r="AL30" s="336"/>
      <c r="AM30" s="336"/>
      <c r="AN30" s="336"/>
      <c r="AO30" s="336"/>
      <c r="AP30" s="42"/>
      <c r="AQ30" s="42"/>
      <c r="AR30" s="43"/>
      <c r="BE30" s="339"/>
    </row>
    <row r="31" spans="2:71" s="2" customFormat="1" ht="14.45" hidden="1" customHeight="1">
      <c r="B31" s="41"/>
      <c r="C31" s="42"/>
      <c r="D31" s="42"/>
      <c r="E31" s="42"/>
      <c r="F31" s="30" t="s">
        <v>52</v>
      </c>
      <c r="G31" s="42"/>
      <c r="H31" s="42"/>
      <c r="I31" s="42"/>
      <c r="J31" s="42"/>
      <c r="K31" s="42"/>
      <c r="L31" s="365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0)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39"/>
    </row>
    <row r="32" spans="2:71" s="2" customFormat="1" ht="14.45" hidden="1" customHeight="1">
      <c r="B32" s="41"/>
      <c r="C32" s="42"/>
      <c r="D32" s="42"/>
      <c r="E32" s="42"/>
      <c r="F32" s="30" t="s">
        <v>53</v>
      </c>
      <c r="G32" s="42"/>
      <c r="H32" s="42"/>
      <c r="I32" s="42"/>
      <c r="J32" s="42"/>
      <c r="K32" s="42"/>
      <c r="L32" s="365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0)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39"/>
    </row>
    <row r="33" spans="2:44" s="2" customFormat="1" ht="14.45" hidden="1" customHeight="1">
      <c r="B33" s="41"/>
      <c r="C33" s="42"/>
      <c r="D33" s="42"/>
      <c r="E33" s="42"/>
      <c r="F33" s="30" t="s">
        <v>54</v>
      </c>
      <c r="G33" s="42"/>
      <c r="H33" s="42"/>
      <c r="I33" s="42"/>
      <c r="J33" s="42"/>
      <c r="K33" s="42"/>
      <c r="L33" s="365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0)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2:44" s="1" customFormat="1" ht="6.95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</row>
    <row r="35" spans="2:44" s="1" customFormat="1" ht="25.9" customHeight="1">
      <c r="B35" s="36"/>
      <c r="C35" s="44"/>
      <c r="D35" s="45" t="s">
        <v>55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56</v>
      </c>
      <c r="U35" s="46"/>
      <c r="V35" s="46"/>
      <c r="W35" s="46"/>
      <c r="X35" s="342" t="s">
        <v>57</v>
      </c>
      <c r="Y35" s="343"/>
      <c r="Z35" s="343"/>
      <c r="AA35" s="343"/>
      <c r="AB35" s="343"/>
      <c r="AC35" s="46"/>
      <c r="AD35" s="46"/>
      <c r="AE35" s="46"/>
      <c r="AF35" s="46"/>
      <c r="AG35" s="46"/>
      <c r="AH35" s="46"/>
      <c r="AI35" s="46"/>
      <c r="AJ35" s="46"/>
      <c r="AK35" s="344">
        <f>SUM(AK26:AK33)</f>
        <v>0</v>
      </c>
      <c r="AL35" s="343"/>
      <c r="AM35" s="343"/>
      <c r="AN35" s="343"/>
      <c r="AO35" s="345"/>
      <c r="AP35" s="44"/>
      <c r="AQ35" s="44"/>
      <c r="AR35" s="40"/>
    </row>
    <row r="36" spans="2:44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</row>
    <row r="37" spans="2:44" s="1" customFormat="1" ht="6.95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</row>
    <row r="41" spans="2:44" s="1" customFormat="1" ht="6.95" customHeight="1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</row>
    <row r="42" spans="2:44" s="1" customFormat="1" ht="24.95" customHeight="1">
      <c r="B42" s="36"/>
      <c r="C42" s="24" t="s">
        <v>58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</row>
    <row r="43" spans="2:44" s="1" customFormat="1" ht="6.95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</row>
    <row r="44" spans="2:44" s="3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5602/2015/Krp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2:44" s="4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5" t="str">
        <f>K6</f>
        <v>Revitalizace bytového domu na ul. Horní č.p. 1111-1113 - zateplení obvodového pláště-REV1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7"/>
      <c r="AQ45" s="57"/>
      <c r="AR45" s="58"/>
    </row>
    <row r="46" spans="2:44" s="1" customFormat="1" ht="6.95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</row>
    <row r="47" spans="2:44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Kopřivnice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57" t="str">
        <f>IF(AN8= "","",AN8)</f>
        <v>16. 7. 2019</v>
      </c>
      <c r="AN47" s="357"/>
      <c r="AO47" s="37"/>
      <c r="AP47" s="37"/>
      <c r="AQ47" s="37"/>
      <c r="AR47" s="40"/>
    </row>
    <row r="48" spans="2:44" s="1" customFormat="1" ht="6.95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</row>
    <row r="49" spans="1:91" s="1" customFormat="1" ht="27.95" customHeight="1">
      <c r="B49" s="36"/>
      <c r="C49" s="30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Kopřivnice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37</v>
      </c>
      <c r="AJ49" s="37"/>
      <c r="AK49" s="37"/>
      <c r="AL49" s="37"/>
      <c r="AM49" s="353" t="str">
        <f>IF(E17="","",E17)</f>
        <v>Havířovská inženýrská kancelář</v>
      </c>
      <c r="AN49" s="354"/>
      <c r="AO49" s="354"/>
      <c r="AP49" s="354"/>
      <c r="AQ49" s="37"/>
      <c r="AR49" s="40"/>
      <c r="AS49" s="347" t="s">
        <v>59</v>
      </c>
      <c r="AT49" s="348"/>
      <c r="AU49" s="61"/>
      <c r="AV49" s="61"/>
      <c r="AW49" s="61"/>
      <c r="AX49" s="61"/>
      <c r="AY49" s="61"/>
      <c r="AZ49" s="61"/>
      <c r="BA49" s="61"/>
      <c r="BB49" s="61"/>
      <c r="BC49" s="61"/>
      <c r="BD49" s="62"/>
    </row>
    <row r="50" spans="1:91" s="1" customFormat="1" ht="15.2" customHeight="1">
      <c r="B50" s="36"/>
      <c r="C50" s="30" t="s">
        <v>35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41</v>
      </c>
      <c r="AJ50" s="37"/>
      <c r="AK50" s="37"/>
      <c r="AL50" s="37"/>
      <c r="AM50" s="353" t="str">
        <f>IF(E20="","",E20)</f>
        <v xml:space="preserve"> </v>
      </c>
      <c r="AN50" s="354"/>
      <c r="AO50" s="354"/>
      <c r="AP50" s="354"/>
      <c r="AQ50" s="37"/>
      <c r="AR50" s="40"/>
      <c r="AS50" s="349"/>
      <c r="AT50" s="350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1" customFormat="1" ht="10.9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1"/>
      <c r="AT51" s="352"/>
      <c r="AU51" s="65"/>
      <c r="AV51" s="65"/>
      <c r="AW51" s="65"/>
      <c r="AX51" s="65"/>
      <c r="AY51" s="65"/>
      <c r="AZ51" s="65"/>
      <c r="BA51" s="65"/>
      <c r="BB51" s="65"/>
      <c r="BC51" s="65"/>
      <c r="BD51" s="66"/>
    </row>
    <row r="52" spans="1:91" s="1" customFormat="1" ht="29.25" customHeight="1">
      <c r="B52" s="36"/>
      <c r="C52" s="366" t="s">
        <v>60</v>
      </c>
      <c r="D52" s="367"/>
      <c r="E52" s="367"/>
      <c r="F52" s="367"/>
      <c r="G52" s="367"/>
      <c r="H52" s="67"/>
      <c r="I52" s="368" t="s">
        <v>61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62</v>
      </c>
      <c r="AH52" s="367"/>
      <c r="AI52" s="367"/>
      <c r="AJ52" s="367"/>
      <c r="AK52" s="367"/>
      <c r="AL52" s="367"/>
      <c r="AM52" s="367"/>
      <c r="AN52" s="368" t="s">
        <v>63</v>
      </c>
      <c r="AO52" s="367"/>
      <c r="AP52" s="367"/>
      <c r="AQ52" s="68" t="s">
        <v>64</v>
      </c>
      <c r="AR52" s="40"/>
      <c r="AS52" s="69" t="s">
        <v>65</v>
      </c>
      <c r="AT52" s="70" t="s">
        <v>66</v>
      </c>
      <c r="AU52" s="70" t="s">
        <v>67</v>
      </c>
      <c r="AV52" s="70" t="s">
        <v>68</v>
      </c>
      <c r="AW52" s="70" t="s">
        <v>69</v>
      </c>
      <c r="AX52" s="70" t="s">
        <v>70</v>
      </c>
      <c r="AY52" s="70" t="s">
        <v>71</v>
      </c>
      <c r="AZ52" s="70" t="s">
        <v>72</v>
      </c>
      <c r="BA52" s="70" t="s">
        <v>73</v>
      </c>
      <c r="BB52" s="70" t="s">
        <v>74</v>
      </c>
      <c r="BC52" s="70" t="s">
        <v>75</v>
      </c>
      <c r="BD52" s="71" t="s">
        <v>76</v>
      </c>
    </row>
    <row r="53" spans="1:91" s="1" customFormat="1" ht="10.9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</row>
    <row r="54" spans="1:91" s="5" customFormat="1" ht="32.450000000000003" customHeight="1">
      <c r="B54" s="75"/>
      <c r="C54" s="76" t="s">
        <v>77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3">
        <f>ROUND(SUM(AG55:AG56),0)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79" t="s">
        <v>32</v>
      </c>
      <c r="AR54" s="80"/>
      <c r="AS54" s="81">
        <f>ROUND(SUM(AS55:AS56),0)</f>
        <v>0</v>
      </c>
      <c r="AT54" s="82">
        <f>ROUND(SUM(AV54:AW54),0)</f>
        <v>0</v>
      </c>
      <c r="AU54" s="83">
        <f>ROUND(SUM(AU55:AU56),5)</f>
        <v>0</v>
      </c>
      <c r="AV54" s="82">
        <f>ROUND(AZ54*L29,0)</f>
        <v>0</v>
      </c>
      <c r="AW54" s="82">
        <f>ROUND(BA54*L30,0)</f>
        <v>0</v>
      </c>
      <c r="AX54" s="82">
        <f>ROUND(BB54*L29,0)</f>
        <v>0</v>
      </c>
      <c r="AY54" s="82">
        <f>ROUND(BC54*L30,0)</f>
        <v>0</v>
      </c>
      <c r="AZ54" s="82">
        <f>ROUND(SUM(AZ55:AZ56),0)</f>
        <v>0</v>
      </c>
      <c r="BA54" s="82">
        <f>ROUND(SUM(BA55:BA56),0)</f>
        <v>0</v>
      </c>
      <c r="BB54" s="82">
        <f>ROUND(SUM(BB55:BB56),0)</f>
        <v>0</v>
      </c>
      <c r="BC54" s="82">
        <f>ROUND(SUM(BC55:BC56),0)</f>
        <v>0</v>
      </c>
      <c r="BD54" s="84">
        <f>ROUND(SUM(BD55:BD56),0)</f>
        <v>0</v>
      </c>
      <c r="BS54" s="85" t="s">
        <v>78</v>
      </c>
      <c r="BT54" s="85" t="s">
        <v>79</v>
      </c>
      <c r="BU54" s="86" t="s">
        <v>80</v>
      </c>
      <c r="BV54" s="85" t="s">
        <v>81</v>
      </c>
      <c r="BW54" s="85" t="s">
        <v>5</v>
      </c>
      <c r="BX54" s="85" t="s">
        <v>82</v>
      </c>
      <c r="CL54" s="85" t="s">
        <v>19</v>
      </c>
    </row>
    <row r="55" spans="1:91" s="6" customFormat="1" ht="27" customHeight="1">
      <c r="A55" s="87" t="s">
        <v>83</v>
      </c>
      <c r="B55" s="88"/>
      <c r="C55" s="89"/>
      <c r="D55" s="372" t="s">
        <v>84</v>
      </c>
      <c r="E55" s="372"/>
      <c r="F55" s="372"/>
      <c r="G55" s="372"/>
      <c r="H55" s="372"/>
      <c r="I55" s="90"/>
      <c r="J55" s="372" t="s">
        <v>85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'VN - Architektonicko stav...'!J30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1" t="s">
        <v>86</v>
      </c>
      <c r="AR55" s="92"/>
      <c r="AS55" s="93">
        <v>0</v>
      </c>
      <c r="AT55" s="94">
        <f>ROUND(SUM(AV55:AW55),0)</f>
        <v>0</v>
      </c>
      <c r="AU55" s="95">
        <f>'VN - Architektonicko stav...'!P96</f>
        <v>0</v>
      </c>
      <c r="AV55" s="94">
        <f>'VN - Architektonicko stav...'!J33</f>
        <v>0</v>
      </c>
      <c r="AW55" s="94">
        <f>'VN - Architektonicko stav...'!J34</f>
        <v>0</v>
      </c>
      <c r="AX55" s="94">
        <f>'VN - Architektonicko stav...'!J35</f>
        <v>0</v>
      </c>
      <c r="AY55" s="94">
        <f>'VN - Architektonicko stav...'!J36</f>
        <v>0</v>
      </c>
      <c r="AZ55" s="94">
        <f>'VN - Architektonicko stav...'!F33</f>
        <v>0</v>
      </c>
      <c r="BA55" s="94">
        <f>'VN - Architektonicko stav...'!F34</f>
        <v>0</v>
      </c>
      <c r="BB55" s="94">
        <f>'VN - Architektonicko stav...'!F35</f>
        <v>0</v>
      </c>
      <c r="BC55" s="94">
        <f>'VN - Architektonicko stav...'!F36</f>
        <v>0</v>
      </c>
      <c r="BD55" s="96">
        <f>'VN - Architektonicko stav...'!F37</f>
        <v>0</v>
      </c>
      <c r="BT55" s="97" t="s">
        <v>40</v>
      </c>
      <c r="BV55" s="97" t="s">
        <v>81</v>
      </c>
      <c r="BW55" s="97" t="s">
        <v>87</v>
      </c>
      <c r="BX55" s="97" t="s">
        <v>5</v>
      </c>
      <c r="CL55" s="97" t="s">
        <v>19</v>
      </c>
      <c r="CM55" s="97" t="s">
        <v>40</v>
      </c>
    </row>
    <row r="56" spans="1:91" s="6" customFormat="1" ht="27" customHeight="1">
      <c r="A56" s="87" t="s">
        <v>83</v>
      </c>
      <c r="B56" s="88"/>
      <c r="C56" s="89"/>
      <c r="D56" s="372" t="s">
        <v>1</v>
      </c>
      <c r="E56" s="372"/>
      <c r="F56" s="372"/>
      <c r="G56" s="372"/>
      <c r="H56" s="372"/>
      <c r="I56" s="90"/>
      <c r="J56" s="372" t="s">
        <v>88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'VZ - Architektonicko stav...'!J30</f>
        <v>0</v>
      </c>
      <c r="AH56" s="371"/>
      <c r="AI56" s="371"/>
      <c r="AJ56" s="371"/>
      <c r="AK56" s="371"/>
      <c r="AL56" s="371"/>
      <c r="AM56" s="371"/>
      <c r="AN56" s="370">
        <f>SUM(AG56,AT56)</f>
        <v>0</v>
      </c>
      <c r="AO56" s="371"/>
      <c r="AP56" s="371"/>
      <c r="AQ56" s="91" t="s">
        <v>86</v>
      </c>
      <c r="AR56" s="92"/>
      <c r="AS56" s="98">
        <v>0</v>
      </c>
      <c r="AT56" s="99">
        <f>ROUND(SUM(AV56:AW56),0)</f>
        <v>0</v>
      </c>
      <c r="AU56" s="100">
        <f>'VZ - Architektonicko stav...'!P95</f>
        <v>0</v>
      </c>
      <c r="AV56" s="99">
        <f>'VZ - Architektonicko stav...'!J33</f>
        <v>0</v>
      </c>
      <c r="AW56" s="99">
        <f>'VZ - Architektonicko stav...'!J34</f>
        <v>0</v>
      </c>
      <c r="AX56" s="99">
        <f>'VZ - Architektonicko stav...'!J35</f>
        <v>0</v>
      </c>
      <c r="AY56" s="99">
        <f>'VZ - Architektonicko stav...'!J36</f>
        <v>0</v>
      </c>
      <c r="AZ56" s="99">
        <f>'VZ - Architektonicko stav...'!F33</f>
        <v>0</v>
      </c>
      <c r="BA56" s="99">
        <f>'VZ - Architektonicko stav...'!F34</f>
        <v>0</v>
      </c>
      <c r="BB56" s="99">
        <f>'VZ - Architektonicko stav...'!F35</f>
        <v>0</v>
      </c>
      <c r="BC56" s="99">
        <f>'VZ - Architektonicko stav...'!F36</f>
        <v>0</v>
      </c>
      <c r="BD56" s="101">
        <f>'VZ - Architektonicko stav...'!F37</f>
        <v>0</v>
      </c>
      <c r="BT56" s="97" t="s">
        <v>40</v>
      </c>
      <c r="BV56" s="97" t="s">
        <v>81</v>
      </c>
      <c r="BW56" s="97" t="s">
        <v>89</v>
      </c>
      <c r="BX56" s="97" t="s">
        <v>5</v>
      </c>
      <c r="CL56" s="97" t="s">
        <v>19</v>
      </c>
      <c r="CM56" s="97" t="s">
        <v>40</v>
      </c>
    </row>
    <row r="57" spans="1:91" s="1" customFormat="1" ht="30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</row>
    <row r="58" spans="1:91" s="1" customFormat="1" ht="6.95" customHeight="1"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</row>
  </sheetData>
  <sheetProtection algorithmName="SHA-512" hashValue="yFk85OW0fMoRhuAtOIl338zsppX02d7bdKwWyfDZRhVeJDPAbcLP8ZN27wB1ka9TPZDb6n97yha3MF+78c606g==" saltValue="GJXXHgEXVKSd5xM7x77W51cZnB/yjCsJGY9xBwezATKqgTruW/BEdLpVGuZldPPvLMIjOGOOgOOLbC5BbDbRIg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VN - Architektonicko stav...'!C2" display="/"/>
    <hyperlink ref="A56" location="'VZ - Architektonicko sta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87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40</v>
      </c>
    </row>
    <row r="4" spans="2:46" ht="24.95" customHeight="1">
      <c r="B4" s="21"/>
      <c r="D4" s="106" t="s">
        <v>90</v>
      </c>
      <c r="L4" s="21"/>
      <c r="M4" s="10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5" t="str">
        <f>'Rekapitulace stavby'!K6</f>
        <v>Revitalizace bytového domu na ul. Horní č.p. 1111-1113 - zateplení obvodového pláště-REV1</v>
      </c>
      <c r="F7" s="376"/>
      <c r="G7" s="376"/>
      <c r="H7" s="376"/>
      <c r="L7" s="21"/>
    </row>
    <row r="8" spans="2:46" s="1" customFormat="1" ht="12" customHeight="1">
      <c r="B8" s="40"/>
      <c r="D8" s="108" t="s">
        <v>91</v>
      </c>
      <c r="I8" s="109"/>
      <c r="L8" s="40"/>
    </row>
    <row r="9" spans="2:46" s="1" customFormat="1" ht="36.950000000000003" customHeight="1">
      <c r="B9" s="40"/>
      <c r="E9" s="377" t="s">
        <v>92</v>
      </c>
      <c r="F9" s="378"/>
      <c r="G9" s="378"/>
      <c r="H9" s="378"/>
      <c r="I9" s="109"/>
      <c r="L9" s="40"/>
    </row>
    <row r="10" spans="2:46" s="1" customFormat="1" ht="11.25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32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16. 7. 2019</v>
      </c>
      <c r="L12" s="40"/>
    </row>
    <row r="13" spans="2:46" s="1" customFormat="1" ht="10.9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32</v>
      </c>
      <c r="L15" s="40"/>
    </row>
    <row r="16" spans="2:46" s="1" customFormat="1" ht="6.95" customHeight="1">
      <c r="B16" s="40"/>
      <c r="I16" s="109"/>
      <c r="L16" s="40"/>
    </row>
    <row r="17" spans="2:12" s="1" customFormat="1" ht="12" customHeight="1">
      <c r="B17" s="40"/>
      <c r="D17" s="108" t="s">
        <v>35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79" t="str">
        <f>'Rekapitulace stavby'!E14</f>
        <v>Vyplň údaj</v>
      </c>
      <c r="F18" s="380"/>
      <c r="G18" s="380"/>
      <c r="H18" s="380"/>
      <c r="I18" s="111" t="s">
        <v>34</v>
      </c>
      <c r="J18" s="31" t="str">
        <f>'Rekapitulace stavby'!AN14</f>
        <v>Vyplň údaj</v>
      </c>
      <c r="L18" s="40"/>
    </row>
    <row r="19" spans="2:12" s="1" customFormat="1" ht="6.95" customHeight="1">
      <c r="B19" s="40"/>
      <c r="I19" s="109"/>
      <c r="L19" s="40"/>
    </row>
    <row r="20" spans="2:12" s="1" customFormat="1" ht="12" customHeight="1">
      <c r="B20" s="40"/>
      <c r="D20" s="108" t="s">
        <v>37</v>
      </c>
      <c r="I20" s="111" t="s">
        <v>31</v>
      </c>
      <c r="J20" s="110" t="s">
        <v>32</v>
      </c>
      <c r="L20" s="40"/>
    </row>
    <row r="21" spans="2:12" s="1" customFormat="1" ht="18" customHeight="1">
      <c r="B21" s="40"/>
      <c r="E21" s="110" t="s">
        <v>38</v>
      </c>
      <c r="I21" s="111" t="s">
        <v>34</v>
      </c>
      <c r="J21" s="110" t="s">
        <v>32</v>
      </c>
      <c r="L21" s="40"/>
    </row>
    <row r="22" spans="2:12" s="1" customFormat="1" ht="6.95" customHeight="1">
      <c r="B22" s="40"/>
      <c r="I22" s="109"/>
      <c r="L22" s="40"/>
    </row>
    <row r="23" spans="2:12" s="1" customFormat="1" ht="12" customHeight="1">
      <c r="B23" s="40"/>
      <c r="D23" s="108" t="s">
        <v>41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5" customHeight="1">
      <c r="B25" s="40"/>
      <c r="I25" s="109"/>
      <c r="L25" s="40"/>
    </row>
    <row r="26" spans="2:12" s="1" customFormat="1" ht="12" customHeight="1">
      <c r="B26" s="40"/>
      <c r="D26" s="108" t="s">
        <v>43</v>
      </c>
      <c r="I26" s="109"/>
      <c r="L26" s="40"/>
    </row>
    <row r="27" spans="2:12" s="7" customFormat="1" ht="16.5" customHeight="1">
      <c r="B27" s="113"/>
      <c r="E27" s="381" t="s">
        <v>32</v>
      </c>
      <c r="F27" s="381"/>
      <c r="G27" s="381"/>
      <c r="H27" s="381"/>
      <c r="I27" s="114"/>
      <c r="L27" s="113"/>
    </row>
    <row r="28" spans="2:12" s="1" customFormat="1" ht="6.95" customHeight="1">
      <c r="B28" s="40"/>
      <c r="I28" s="109"/>
      <c r="L28" s="40"/>
    </row>
    <row r="29" spans="2:12" s="1" customFormat="1" ht="6.95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45</v>
      </c>
      <c r="I30" s="109"/>
      <c r="J30" s="117">
        <f>ROUND(J96, 0)</f>
        <v>0</v>
      </c>
      <c r="L30" s="40"/>
    </row>
    <row r="31" spans="2:12" s="1" customFormat="1" ht="6.95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5" customHeight="1">
      <c r="B32" s="40"/>
      <c r="F32" s="118" t="s">
        <v>47</v>
      </c>
      <c r="I32" s="119" t="s">
        <v>46</v>
      </c>
      <c r="J32" s="118" t="s">
        <v>48</v>
      </c>
      <c r="L32" s="40"/>
    </row>
    <row r="33" spans="2:12" s="1" customFormat="1" ht="14.45" customHeight="1">
      <c r="B33" s="40"/>
      <c r="D33" s="120" t="s">
        <v>49</v>
      </c>
      <c r="E33" s="108" t="s">
        <v>50</v>
      </c>
      <c r="F33" s="121">
        <f>ROUND((SUM(BE96:BE232)),  0)</f>
        <v>0</v>
      </c>
      <c r="I33" s="122">
        <v>0.21</v>
      </c>
      <c r="J33" s="121">
        <f>ROUND(((SUM(BE96:BE232))*I33),  0)</f>
        <v>0</v>
      </c>
      <c r="L33" s="40"/>
    </row>
    <row r="34" spans="2:12" s="1" customFormat="1" ht="14.45" customHeight="1">
      <c r="B34" s="40"/>
      <c r="E34" s="108" t="s">
        <v>51</v>
      </c>
      <c r="F34" s="121">
        <f>ROUND((SUM(BF96:BF232)),  0)</f>
        <v>0</v>
      </c>
      <c r="I34" s="122">
        <v>0.15</v>
      </c>
      <c r="J34" s="121">
        <f>ROUND(((SUM(BF96:BF232))*I34),  0)</f>
        <v>0</v>
      </c>
      <c r="L34" s="40"/>
    </row>
    <row r="35" spans="2:12" s="1" customFormat="1" ht="14.45" hidden="1" customHeight="1">
      <c r="B35" s="40"/>
      <c r="E35" s="108" t="s">
        <v>52</v>
      </c>
      <c r="F35" s="121">
        <f>ROUND((SUM(BG96:BG232)),  0)</f>
        <v>0</v>
      </c>
      <c r="I35" s="122">
        <v>0.21</v>
      </c>
      <c r="J35" s="121">
        <f>0</f>
        <v>0</v>
      </c>
      <c r="L35" s="40"/>
    </row>
    <row r="36" spans="2:12" s="1" customFormat="1" ht="14.45" hidden="1" customHeight="1">
      <c r="B36" s="40"/>
      <c r="E36" s="108" t="s">
        <v>53</v>
      </c>
      <c r="F36" s="121">
        <f>ROUND((SUM(BH96:BH232)),  0)</f>
        <v>0</v>
      </c>
      <c r="I36" s="122">
        <v>0.15</v>
      </c>
      <c r="J36" s="121">
        <f>0</f>
        <v>0</v>
      </c>
      <c r="L36" s="40"/>
    </row>
    <row r="37" spans="2:12" s="1" customFormat="1" ht="14.45" hidden="1" customHeight="1">
      <c r="B37" s="40"/>
      <c r="E37" s="108" t="s">
        <v>54</v>
      </c>
      <c r="F37" s="121">
        <f>ROUND((SUM(BI96:BI232)),  0)</f>
        <v>0</v>
      </c>
      <c r="I37" s="122">
        <v>0</v>
      </c>
      <c r="J37" s="121">
        <f>0</f>
        <v>0</v>
      </c>
      <c r="L37" s="40"/>
    </row>
    <row r="38" spans="2:12" s="1" customFormat="1" ht="6.95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55</v>
      </c>
      <c r="E39" s="125"/>
      <c r="F39" s="125"/>
      <c r="G39" s="126" t="s">
        <v>56</v>
      </c>
      <c r="H39" s="127" t="s">
        <v>57</v>
      </c>
      <c r="I39" s="128"/>
      <c r="J39" s="129">
        <f>SUM(J30:J37)</f>
        <v>0</v>
      </c>
      <c r="K39" s="130"/>
      <c r="L39" s="40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5" customHeight="1">
      <c r="B45" s="36"/>
      <c r="C45" s="24" t="s">
        <v>93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5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82" t="str">
        <f>E7</f>
        <v>Revitalizace bytového domu na ul. Horní č.p. 1111-1113 - zateplení obvodového pláště-REV1</v>
      </c>
      <c r="F48" s="383"/>
      <c r="G48" s="383"/>
      <c r="H48" s="383"/>
      <c r="I48" s="109"/>
      <c r="J48" s="37"/>
      <c r="K48" s="37"/>
      <c r="L48" s="40"/>
    </row>
    <row r="49" spans="2:47" s="1" customFormat="1" ht="12" customHeight="1">
      <c r="B49" s="36"/>
      <c r="C49" s="30" t="s">
        <v>91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55" t="str">
        <f>E9</f>
        <v>VN - Architektonicko stavební řešení - výdaje nezpůsobilé-REV1</v>
      </c>
      <c r="F50" s="384"/>
      <c r="G50" s="384"/>
      <c r="H50" s="384"/>
      <c r="I50" s="109"/>
      <c r="J50" s="37"/>
      <c r="K50" s="37"/>
      <c r="L50" s="40"/>
    </row>
    <row r="51" spans="2:47" s="1" customFormat="1" ht="6.95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Kopřivnice</v>
      </c>
      <c r="G52" s="37"/>
      <c r="H52" s="37"/>
      <c r="I52" s="111" t="s">
        <v>24</v>
      </c>
      <c r="J52" s="60" t="str">
        <f>IF(J12="","",J12)</f>
        <v>16. 7. 2019</v>
      </c>
      <c r="K52" s="37"/>
      <c r="L52" s="40"/>
    </row>
    <row r="53" spans="2:47" s="1" customFormat="1" ht="6.95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43.15" customHeight="1">
      <c r="B54" s="36"/>
      <c r="C54" s="30" t="s">
        <v>30</v>
      </c>
      <c r="D54" s="37"/>
      <c r="E54" s="37"/>
      <c r="F54" s="28" t="str">
        <f>E15</f>
        <v>Město Kopřivnice</v>
      </c>
      <c r="G54" s="37"/>
      <c r="H54" s="37"/>
      <c r="I54" s="111" t="s">
        <v>37</v>
      </c>
      <c r="J54" s="34" t="str">
        <f>E21</f>
        <v>Havířovská inženýrská kancelář</v>
      </c>
      <c r="K54" s="37"/>
      <c r="L54" s="40"/>
    </row>
    <row r="55" spans="2:47" s="1" customFormat="1" ht="15.2" customHeight="1">
      <c r="B55" s="36"/>
      <c r="C55" s="30" t="s">
        <v>35</v>
      </c>
      <c r="D55" s="37"/>
      <c r="E55" s="37"/>
      <c r="F55" s="28" t="str">
        <f>IF(E18="","",E18)</f>
        <v>Vyplň údaj</v>
      </c>
      <c r="G55" s="37"/>
      <c r="H55" s="37"/>
      <c r="I55" s="111" t="s">
        <v>41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94</v>
      </c>
      <c r="D57" s="138"/>
      <c r="E57" s="138"/>
      <c r="F57" s="138"/>
      <c r="G57" s="138"/>
      <c r="H57" s="138"/>
      <c r="I57" s="139"/>
      <c r="J57" s="140" t="s">
        <v>95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" customHeight="1">
      <c r="B59" s="36"/>
      <c r="C59" s="141" t="s">
        <v>77</v>
      </c>
      <c r="D59" s="37"/>
      <c r="E59" s="37"/>
      <c r="F59" s="37"/>
      <c r="G59" s="37"/>
      <c r="H59" s="37"/>
      <c r="I59" s="109"/>
      <c r="J59" s="78">
        <f>J96</f>
        <v>0</v>
      </c>
      <c r="K59" s="37"/>
      <c r="L59" s="40"/>
      <c r="AU59" s="18" t="s">
        <v>96</v>
      </c>
    </row>
    <row r="60" spans="2:47" s="8" customFormat="1" ht="24.95" customHeight="1">
      <c r="B60" s="142"/>
      <c r="C60" s="143"/>
      <c r="D60" s="144" t="s">
        <v>97</v>
      </c>
      <c r="E60" s="145"/>
      <c r="F60" s="145"/>
      <c r="G60" s="145"/>
      <c r="H60" s="145"/>
      <c r="I60" s="146"/>
      <c r="J60" s="147">
        <f>J97</f>
        <v>0</v>
      </c>
      <c r="K60" s="143"/>
      <c r="L60" s="148"/>
    </row>
    <row r="61" spans="2:47" s="9" customFormat="1" ht="19.899999999999999" customHeight="1">
      <c r="B61" s="149"/>
      <c r="C61" s="150"/>
      <c r="D61" s="151" t="s">
        <v>98</v>
      </c>
      <c r="E61" s="152"/>
      <c r="F61" s="152"/>
      <c r="G61" s="152"/>
      <c r="H61" s="152"/>
      <c r="I61" s="153"/>
      <c r="J61" s="154">
        <f>J98</f>
        <v>0</v>
      </c>
      <c r="K61" s="150"/>
      <c r="L61" s="155"/>
    </row>
    <row r="62" spans="2:47" s="9" customFormat="1" ht="19.899999999999999" customHeight="1">
      <c r="B62" s="149"/>
      <c r="C62" s="150"/>
      <c r="D62" s="151" t="s">
        <v>99</v>
      </c>
      <c r="E62" s="152"/>
      <c r="F62" s="152"/>
      <c r="G62" s="152"/>
      <c r="H62" s="152"/>
      <c r="I62" s="153"/>
      <c r="J62" s="154">
        <f>J117</f>
        <v>0</v>
      </c>
      <c r="K62" s="150"/>
      <c r="L62" s="155"/>
    </row>
    <row r="63" spans="2:47" s="9" customFormat="1" ht="19.899999999999999" customHeight="1">
      <c r="B63" s="149"/>
      <c r="C63" s="150"/>
      <c r="D63" s="151" t="s">
        <v>100</v>
      </c>
      <c r="E63" s="152"/>
      <c r="F63" s="152"/>
      <c r="G63" s="152"/>
      <c r="H63" s="152"/>
      <c r="I63" s="153"/>
      <c r="J63" s="154">
        <f>J131</f>
        <v>0</v>
      </c>
      <c r="K63" s="150"/>
      <c r="L63" s="155"/>
    </row>
    <row r="64" spans="2:47" s="9" customFormat="1" ht="19.899999999999999" customHeight="1">
      <c r="B64" s="149"/>
      <c r="C64" s="150"/>
      <c r="D64" s="151" t="s">
        <v>101</v>
      </c>
      <c r="E64" s="152"/>
      <c r="F64" s="152"/>
      <c r="G64" s="152"/>
      <c r="H64" s="152"/>
      <c r="I64" s="153"/>
      <c r="J64" s="154">
        <f>J142</f>
        <v>0</v>
      </c>
      <c r="K64" s="150"/>
      <c r="L64" s="155"/>
    </row>
    <row r="65" spans="2:12" s="9" customFormat="1" ht="19.899999999999999" customHeight="1">
      <c r="B65" s="149"/>
      <c r="C65" s="150"/>
      <c r="D65" s="151" t="s">
        <v>102</v>
      </c>
      <c r="E65" s="152"/>
      <c r="F65" s="152"/>
      <c r="G65" s="152"/>
      <c r="H65" s="152"/>
      <c r="I65" s="153"/>
      <c r="J65" s="154">
        <f>J152</f>
        <v>0</v>
      </c>
      <c r="K65" s="150"/>
      <c r="L65" s="155"/>
    </row>
    <row r="66" spans="2:12" s="9" customFormat="1" ht="19.899999999999999" customHeight="1">
      <c r="B66" s="149"/>
      <c r="C66" s="150"/>
      <c r="D66" s="151" t="s">
        <v>103</v>
      </c>
      <c r="E66" s="152"/>
      <c r="F66" s="152"/>
      <c r="G66" s="152"/>
      <c r="H66" s="152"/>
      <c r="I66" s="153"/>
      <c r="J66" s="154">
        <f>J159</f>
        <v>0</v>
      </c>
      <c r="K66" s="150"/>
      <c r="L66" s="155"/>
    </row>
    <row r="67" spans="2:12" s="8" customFormat="1" ht="24.95" customHeight="1">
      <c r="B67" s="142"/>
      <c r="C67" s="143"/>
      <c r="D67" s="144" t="s">
        <v>104</v>
      </c>
      <c r="E67" s="145"/>
      <c r="F67" s="145"/>
      <c r="G67" s="145"/>
      <c r="H67" s="145"/>
      <c r="I67" s="146"/>
      <c r="J67" s="147">
        <f>J161</f>
        <v>0</v>
      </c>
      <c r="K67" s="143"/>
      <c r="L67" s="148"/>
    </row>
    <row r="68" spans="2:12" s="9" customFormat="1" ht="19.899999999999999" customHeight="1">
      <c r="B68" s="149"/>
      <c r="C68" s="150"/>
      <c r="D68" s="151" t="s">
        <v>105</v>
      </c>
      <c r="E68" s="152"/>
      <c r="F68" s="152"/>
      <c r="G68" s="152"/>
      <c r="H68" s="152"/>
      <c r="I68" s="153"/>
      <c r="J68" s="154">
        <f>J162</f>
        <v>0</v>
      </c>
      <c r="K68" s="150"/>
      <c r="L68" s="155"/>
    </row>
    <row r="69" spans="2:12" s="9" customFormat="1" ht="19.899999999999999" customHeight="1">
      <c r="B69" s="149"/>
      <c r="C69" s="150"/>
      <c r="D69" s="151" t="s">
        <v>106</v>
      </c>
      <c r="E69" s="152"/>
      <c r="F69" s="152"/>
      <c r="G69" s="152"/>
      <c r="H69" s="152"/>
      <c r="I69" s="153"/>
      <c r="J69" s="154">
        <f>J177</f>
        <v>0</v>
      </c>
      <c r="K69" s="150"/>
      <c r="L69" s="155"/>
    </row>
    <row r="70" spans="2:12" s="9" customFormat="1" ht="19.899999999999999" customHeight="1">
      <c r="B70" s="149"/>
      <c r="C70" s="150"/>
      <c r="D70" s="151" t="s">
        <v>107</v>
      </c>
      <c r="E70" s="152"/>
      <c r="F70" s="152"/>
      <c r="G70" s="152"/>
      <c r="H70" s="152"/>
      <c r="I70" s="153"/>
      <c r="J70" s="154">
        <f>J186</f>
        <v>0</v>
      </c>
      <c r="K70" s="150"/>
      <c r="L70" s="155"/>
    </row>
    <row r="71" spans="2:12" s="8" customFormat="1" ht="24.95" customHeight="1">
      <c r="B71" s="142"/>
      <c r="C71" s="143"/>
      <c r="D71" s="144" t="s">
        <v>108</v>
      </c>
      <c r="E71" s="145"/>
      <c r="F71" s="145"/>
      <c r="G71" s="145"/>
      <c r="H71" s="145"/>
      <c r="I71" s="146"/>
      <c r="J71" s="147">
        <f>J200</f>
        <v>0</v>
      </c>
      <c r="K71" s="143"/>
      <c r="L71" s="148"/>
    </row>
    <row r="72" spans="2:12" s="9" customFormat="1" ht="19.899999999999999" customHeight="1">
      <c r="B72" s="149"/>
      <c r="C72" s="150"/>
      <c r="D72" s="151" t="s">
        <v>109</v>
      </c>
      <c r="E72" s="152"/>
      <c r="F72" s="152"/>
      <c r="G72" s="152"/>
      <c r="H72" s="152"/>
      <c r="I72" s="153"/>
      <c r="J72" s="154">
        <f>J201</f>
        <v>0</v>
      </c>
      <c r="K72" s="150"/>
      <c r="L72" s="155"/>
    </row>
    <row r="73" spans="2:12" s="8" customFormat="1" ht="24.95" customHeight="1">
      <c r="B73" s="142"/>
      <c r="C73" s="143"/>
      <c r="D73" s="144" t="s">
        <v>110</v>
      </c>
      <c r="E73" s="145"/>
      <c r="F73" s="145"/>
      <c r="G73" s="145"/>
      <c r="H73" s="145"/>
      <c r="I73" s="146"/>
      <c r="J73" s="147">
        <f>J209</f>
        <v>0</v>
      </c>
      <c r="K73" s="143"/>
      <c r="L73" s="148"/>
    </row>
    <row r="74" spans="2:12" s="9" customFormat="1" ht="19.899999999999999" customHeight="1">
      <c r="B74" s="149"/>
      <c r="C74" s="150"/>
      <c r="D74" s="151" t="s">
        <v>111</v>
      </c>
      <c r="E74" s="152"/>
      <c r="F74" s="152"/>
      <c r="G74" s="152"/>
      <c r="H74" s="152"/>
      <c r="I74" s="153"/>
      <c r="J74" s="154">
        <f>J210</f>
        <v>0</v>
      </c>
      <c r="K74" s="150"/>
      <c r="L74" s="155"/>
    </row>
    <row r="75" spans="2:12" s="9" customFormat="1" ht="19.899999999999999" customHeight="1">
      <c r="B75" s="149"/>
      <c r="C75" s="150"/>
      <c r="D75" s="151" t="s">
        <v>112</v>
      </c>
      <c r="E75" s="152"/>
      <c r="F75" s="152"/>
      <c r="G75" s="152"/>
      <c r="H75" s="152"/>
      <c r="I75" s="153"/>
      <c r="J75" s="154">
        <f>J212</f>
        <v>0</v>
      </c>
      <c r="K75" s="150"/>
      <c r="L75" s="155"/>
    </row>
    <row r="76" spans="2:12" s="9" customFormat="1" ht="19.899999999999999" customHeight="1">
      <c r="B76" s="149"/>
      <c r="C76" s="150"/>
      <c r="D76" s="151" t="s">
        <v>113</v>
      </c>
      <c r="E76" s="152"/>
      <c r="F76" s="152"/>
      <c r="G76" s="152"/>
      <c r="H76" s="152"/>
      <c r="I76" s="153"/>
      <c r="J76" s="154">
        <f>J231</f>
        <v>0</v>
      </c>
      <c r="K76" s="150"/>
      <c r="L76" s="155"/>
    </row>
    <row r="77" spans="2:12" s="1" customFormat="1" ht="21.75" customHeight="1">
      <c r="B77" s="36"/>
      <c r="C77" s="37"/>
      <c r="D77" s="37"/>
      <c r="E77" s="37"/>
      <c r="F77" s="37"/>
      <c r="G77" s="37"/>
      <c r="H77" s="37"/>
      <c r="I77" s="109"/>
      <c r="J77" s="37"/>
      <c r="K77" s="37"/>
      <c r="L77" s="40"/>
    </row>
    <row r="78" spans="2:12" s="1" customFormat="1" ht="6.95" customHeight="1">
      <c r="B78" s="48"/>
      <c r="C78" s="49"/>
      <c r="D78" s="49"/>
      <c r="E78" s="49"/>
      <c r="F78" s="49"/>
      <c r="G78" s="49"/>
      <c r="H78" s="49"/>
      <c r="I78" s="133"/>
      <c r="J78" s="49"/>
      <c r="K78" s="49"/>
      <c r="L78" s="40"/>
    </row>
    <row r="82" spans="2:63" s="1" customFormat="1" ht="6.95" customHeight="1">
      <c r="B82" s="50"/>
      <c r="C82" s="51"/>
      <c r="D82" s="51"/>
      <c r="E82" s="51"/>
      <c r="F82" s="51"/>
      <c r="G82" s="51"/>
      <c r="H82" s="51"/>
      <c r="I82" s="136"/>
      <c r="J82" s="51"/>
      <c r="K82" s="51"/>
      <c r="L82" s="40"/>
    </row>
    <row r="83" spans="2:63" s="1" customFormat="1" ht="24.95" customHeight="1">
      <c r="B83" s="36"/>
      <c r="C83" s="24" t="s">
        <v>114</v>
      </c>
      <c r="D83" s="37"/>
      <c r="E83" s="37"/>
      <c r="F83" s="37"/>
      <c r="G83" s="37"/>
      <c r="H83" s="37"/>
      <c r="I83" s="109"/>
      <c r="J83" s="37"/>
      <c r="K83" s="37"/>
      <c r="L83" s="40"/>
    </row>
    <row r="84" spans="2:63" s="1" customFormat="1" ht="6.95" customHeight="1">
      <c r="B84" s="36"/>
      <c r="C84" s="37"/>
      <c r="D84" s="37"/>
      <c r="E84" s="37"/>
      <c r="F84" s="37"/>
      <c r="G84" s="37"/>
      <c r="H84" s="37"/>
      <c r="I84" s="109"/>
      <c r="J84" s="37"/>
      <c r="K84" s="37"/>
      <c r="L84" s="40"/>
    </row>
    <row r="85" spans="2:63" s="1" customFormat="1" ht="12" customHeight="1">
      <c r="B85" s="36"/>
      <c r="C85" s="30" t="s">
        <v>16</v>
      </c>
      <c r="D85" s="37"/>
      <c r="E85" s="37"/>
      <c r="F85" s="37"/>
      <c r="G85" s="37"/>
      <c r="H85" s="37"/>
      <c r="I85" s="109"/>
      <c r="J85" s="37"/>
      <c r="K85" s="37"/>
      <c r="L85" s="40"/>
    </row>
    <row r="86" spans="2:63" s="1" customFormat="1" ht="16.5" customHeight="1">
      <c r="B86" s="36"/>
      <c r="C86" s="37"/>
      <c r="D86" s="37"/>
      <c r="E86" s="382" t="str">
        <f>E7</f>
        <v>Revitalizace bytového domu na ul. Horní č.p. 1111-1113 - zateplení obvodového pláště-REV1</v>
      </c>
      <c r="F86" s="383"/>
      <c r="G86" s="383"/>
      <c r="H86" s="383"/>
      <c r="I86" s="109"/>
      <c r="J86" s="37"/>
      <c r="K86" s="37"/>
      <c r="L86" s="40"/>
    </row>
    <row r="87" spans="2:63" s="1" customFormat="1" ht="12" customHeight="1">
      <c r="B87" s="36"/>
      <c r="C87" s="30" t="s">
        <v>91</v>
      </c>
      <c r="D87" s="37"/>
      <c r="E87" s="37"/>
      <c r="F87" s="37"/>
      <c r="G87" s="37"/>
      <c r="H87" s="37"/>
      <c r="I87" s="109"/>
      <c r="J87" s="37"/>
      <c r="K87" s="37"/>
      <c r="L87" s="40"/>
    </row>
    <row r="88" spans="2:63" s="1" customFormat="1" ht="16.5" customHeight="1">
      <c r="B88" s="36"/>
      <c r="C88" s="37"/>
      <c r="D88" s="37"/>
      <c r="E88" s="355" t="str">
        <f>E9</f>
        <v>VN - Architektonicko stavební řešení - výdaje nezpůsobilé-REV1</v>
      </c>
      <c r="F88" s="384"/>
      <c r="G88" s="384"/>
      <c r="H88" s="384"/>
      <c r="I88" s="109"/>
      <c r="J88" s="37"/>
      <c r="K88" s="37"/>
      <c r="L88" s="40"/>
    </row>
    <row r="89" spans="2:63" s="1" customFormat="1" ht="6.95" customHeight="1">
      <c r="B89" s="36"/>
      <c r="C89" s="37"/>
      <c r="D89" s="37"/>
      <c r="E89" s="37"/>
      <c r="F89" s="37"/>
      <c r="G89" s="37"/>
      <c r="H89" s="37"/>
      <c r="I89" s="109"/>
      <c r="J89" s="37"/>
      <c r="K89" s="37"/>
      <c r="L89" s="40"/>
    </row>
    <row r="90" spans="2:63" s="1" customFormat="1" ht="12" customHeight="1">
      <c r="B90" s="36"/>
      <c r="C90" s="30" t="s">
        <v>22</v>
      </c>
      <c r="D90" s="37"/>
      <c r="E90" s="37"/>
      <c r="F90" s="28" t="str">
        <f>F12</f>
        <v>Kopřivnice</v>
      </c>
      <c r="G90" s="37"/>
      <c r="H90" s="37"/>
      <c r="I90" s="111" t="s">
        <v>24</v>
      </c>
      <c r="J90" s="60" t="str">
        <f>IF(J12="","",J12)</f>
        <v>16. 7. 2019</v>
      </c>
      <c r="K90" s="37"/>
      <c r="L90" s="40"/>
    </row>
    <row r="91" spans="2:63" s="1" customFormat="1" ht="6.95" customHeight="1">
      <c r="B91" s="36"/>
      <c r="C91" s="37"/>
      <c r="D91" s="37"/>
      <c r="E91" s="37"/>
      <c r="F91" s="37"/>
      <c r="G91" s="37"/>
      <c r="H91" s="37"/>
      <c r="I91" s="109"/>
      <c r="J91" s="37"/>
      <c r="K91" s="37"/>
      <c r="L91" s="40"/>
    </row>
    <row r="92" spans="2:63" s="1" customFormat="1" ht="43.15" customHeight="1">
      <c r="B92" s="36"/>
      <c r="C92" s="30" t="s">
        <v>30</v>
      </c>
      <c r="D92" s="37"/>
      <c r="E92" s="37"/>
      <c r="F92" s="28" t="str">
        <f>E15</f>
        <v>Město Kopřivnice</v>
      </c>
      <c r="G92" s="37"/>
      <c r="H92" s="37"/>
      <c r="I92" s="111" t="s">
        <v>37</v>
      </c>
      <c r="J92" s="34" t="str">
        <f>E21</f>
        <v>Havířovská inženýrská kancelář</v>
      </c>
      <c r="K92" s="37"/>
      <c r="L92" s="40"/>
    </row>
    <row r="93" spans="2:63" s="1" customFormat="1" ht="15.2" customHeight="1">
      <c r="B93" s="36"/>
      <c r="C93" s="30" t="s">
        <v>35</v>
      </c>
      <c r="D93" s="37"/>
      <c r="E93" s="37"/>
      <c r="F93" s="28" t="str">
        <f>IF(E18="","",E18)</f>
        <v>Vyplň údaj</v>
      </c>
      <c r="G93" s="37"/>
      <c r="H93" s="37"/>
      <c r="I93" s="111" t="s">
        <v>41</v>
      </c>
      <c r="J93" s="34" t="str">
        <f>E24</f>
        <v xml:space="preserve"> </v>
      </c>
      <c r="K93" s="37"/>
      <c r="L93" s="40"/>
    </row>
    <row r="94" spans="2:63" s="1" customFormat="1" ht="10.35" customHeight="1">
      <c r="B94" s="36"/>
      <c r="C94" s="37"/>
      <c r="D94" s="37"/>
      <c r="E94" s="37"/>
      <c r="F94" s="37"/>
      <c r="G94" s="37"/>
      <c r="H94" s="37"/>
      <c r="I94" s="109"/>
      <c r="J94" s="37"/>
      <c r="K94" s="37"/>
      <c r="L94" s="40"/>
    </row>
    <row r="95" spans="2:63" s="10" customFormat="1" ht="29.25" customHeight="1">
      <c r="B95" s="156"/>
      <c r="C95" s="157" t="s">
        <v>115</v>
      </c>
      <c r="D95" s="158" t="s">
        <v>64</v>
      </c>
      <c r="E95" s="158" t="s">
        <v>60</v>
      </c>
      <c r="F95" s="158" t="s">
        <v>61</v>
      </c>
      <c r="G95" s="158" t="s">
        <v>116</v>
      </c>
      <c r="H95" s="158" t="s">
        <v>117</v>
      </c>
      <c r="I95" s="159" t="s">
        <v>118</v>
      </c>
      <c r="J95" s="158" t="s">
        <v>95</v>
      </c>
      <c r="K95" s="160" t="s">
        <v>119</v>
      </c>
      <c r="L95" s="161"/>
      <c r="M95" s="69" t="s">
        <v>32</v>
      </c>
      <c r="N95" s="70" t="s">
        <v>49</v>
      </c>
      <c r="O95" s="70" t="s">
        <v>120</v>
      </c>
      <c r="P95" s="70" t="s">
        <v>121</v>
      </c>
      <c r="Q95" s="70" t="s">
        <v>122</v>
      </c>
      <c r="R95" s="70" t="s">
        <v>123</v>
      </c>
      <c r="S95" s="70" t="s">
        <v>124</v>
      </c>
      <c r="T95" s="71" t="s">
        <v>125</v>
      </c>
    </row>
    <row r="96" spans="2:63" s="1" customFormat="1" ht="22.9" customHeight="1">
      <c r="B96" s="36"/>
      <c r="C96" s="76" t="s">
        <v>126</v>
      </c>
      <c r="D96" s="37"/>
      <c r="E96" s="37"/>
      <c r="F96" s="37"/>
      <c r="G96" s="37"/>
      <c r="H96" s="37"/>
      <c r="I96" s="109"/>
      <c r="J96" s="162">
        <f>BK96</f>
        <v>0</v>
      </c>
      <c r="K96" s="37"/>
      <c r="L96" s="40"/>
      <c r="M96" s="72"/>
      <c r="N96" s="73"/>
      <c r="O96" s="73"/>
      <c r="P96" s="163">
        <f>P97+P161+P200+P209</f>
        <v>0</v>
      </c>
      <c r="Q96" s="73"/>
      <c r="R96" s="163">
        <f>R97+R161+R200+R209</f>
        <v>58.23093257</v>
      </c>
      <c r="S96" s="73"/>
      <c r="T96" s="164">
        <f>T97+T161+T200+T209</f>
        <v>42.825985949999996</v>
      </c>
      <c r="AT96" s="18" t="s">
        <v>78</v>
      </c>
      <c r="AU96" s="18" t="s">
        <v>96</v>
      </c>
      <c r="BK96" s="165">
        <f>BK97+BK161+BK200+BK209</f>
        <v>0</v>
      </c>
    </row>
    <row r="97" spans="2:65" s="11" customFormat="1" ht="25.9" customHeight="1">
      <c r="B97" s="166"/>
      <c r="C97" s="167"/>
      <c r="D97" s="168" t="s">
        <v>78</v>
      </c>
      <c r="E97" s="169" t="s">
        <v>127</v>
      </c>
      <c r="F97" s="169" t="s">
        <v>128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P98+P117+P131+P142+P152+P159</f>
        <v>0</v>
      </c>
      <c r="Q97" s="174"/>
      <c r="R97" s="175">
        <f>R98+R117+R131+R142+R152+R159</f>
        <v>58.15174682</v>
      </c>
      <c r="S97" s="174"/>
      <c r="T97" s="176">
        <f>T98+T117+T131+T142+T152+T159</f>
        <v>42.517927499999999</v>
      </c>
      <c r="AR97" s="177" t="s">
        <v>40</v>
      </c>
      <c r="AT97" s="178" t="s">
        <v>78</v>
      </c>
      <c r="AU97" s="178" t="s">
        <v>79</v>
      </c>
      <c r="AY97" s="177" t="s">
        <v>129</v>
      </c>
      <c r="BK97" s="179">
        <f>BK98+BK117+BK131+BK142+BK152+BK159</f>
        <v>0</v>
      </c>
    </row>
    <row r="98" spans="2:65" s="11" customFormat="1" ht="22.9" customHeight="1">
      <c r="B98" s="166"/>
      <c r="C98" s="167"/>
      <c r="D98" s="168" t="s">
        <v>78</v>
      </c>
      <c r="E98" s="180" t="s">
        <v>40</v>
      </c>
      <c r="F98" s="180" t="s">
        <v>130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SUM(P99:P116)</f>
        <v>0</v>
      </c>
      <c r="Q98" s="174"/>
      <c r="R98" s="175">
        <f>SUM(R99:R116)</f>
        <v>12.6736275</v>
      </c>
      <c r="S98" s="174"/>
      <c r="T98" s="176">
        <f>SUM(T99:T116)</f>
        <v>42.493927499999998</v>
      </c>
      <c r="AR98" s="177" t="s">
        <v>40</v>
      </c>
      <c r="AT98" s="178" t="s">
        <v>78</v>
      </c>
      <c r="AU98" s="178" t="s">
        <v>40</v>
      </c>
      <c r="AY98" s="177" t="s">
        <v>129</v>
      </c>
      <c r="BK98" s="179">
        <f>SUM(BK99:BK116)</f>
        <v>0</v>
      </c>
    </row>
    <row r="99" spans="2:65" s="1" customFormat="1" ht="36" customHeight="1">
      <c r="B99" s="36"/>
      <c r="C99" s="182" t="s">
        <v>40</v>
      </c>
      <c r="D99" s="182" t="s">
        <v>131</v>
      </c>
      <c r="E99" s="183" t="s">
        <v>132</v>
      </c>
      <c r="F99" s="184" t="s">
        <v>133</v>
      </c>
      <c r="G99" s="185" t="s">
        <v>134</v>
      </c>
      <c r="H99" s="186">
        <v>99.400999999999996</v>
      </c>
      <c r="I99" s="187"/>
      <c r="J99" s="188">
        <f>ROUND(I99*H99,2)</f>
        <v>0</v>
      </c>
      <c r="K99" s="184" t="s">
        <v>135</v>
      </c>
      <c r="L99" s="40"/>
      <c r="M99" s="189" t="s">
        <v>32</v>
      </c>
      <c r="N99" s="190" t="s">
        <v>51</v>
      </c>
      <c r="O99" s="65"/>
      <c r="P99" s="191">
        <f>O99*H99</f>
        <v>0</v>
      </c>
      <c r="Q99" s="191">
        <v>0.1275</v>
      </c>
      <c r="R99" s="191">
        <f>Q99*H99</f>
        <v>12.6736275</v>
      </c>
      <c r="S99" s="191">
        <v>0.1275</v>
      </c>
      <c r="T99" s="192">
        <f>S99*H99</f>
        <v>12.6736275</v>
      </c>
      <c r="AR99" s="193" t="s">
        <v>136</v>
      </c>
      <c r="AT99" s="193" t="s">
        <v>131</v>
      </c>
      <c r="AU99" s="193" t="s">
        <v>137</v>
      </c>
      <c r="AY99" s="18" t="s">
        <v>129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137</v>
      </c>
      <c r="BK99" s="194">
        <f>ROUND(I99*H99,2)</f>
        <v>0</v>
      </c>
      <c r="BL99" s="18" t="s">
        <v>136</v>
      </c>
      <c r="BM99" s="193" t="s">
        <v>138</v>
      </c>
    </row>
    <row r="100" spans="2:65" s="12" customFormat="1" ht="11.25">
      <c r="B100" s="195"/>
      <c r="C100" s="196"/>
      <c r="D100" s="197" t="s">
        <v>139</v>
      </c>
      <c r="E100" s="198" t="s">
        <v>32</v>
      </c>
      <c r="F100" s="199" t="s">
        <v>140</v>
      </c>
      <c r="G100" s="196"/>
      <c r="H100" s="198" t="s">
        <v>32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139</v>
      </c>
      <c r="AU100" s="205" t="s">
        <v>137</v>
      </c>
      <c r="AV100" s="12" t="s">
        <v>40</v>
      </c>
      <c r="AW100" s="12" t="s">
        <v>39</v>
      </c>
      <c r="AX100" s="12" t="s">
        <v>79</v>
      </c>
      <c r="AY100" s="205" t="s">
        <v>129</v>
      </c>
    </row>
    <row r="101" spans="2:65" s="12" customFormat="1" ht="11.25">
      <c r="B101" s="195"/>
      <c r="C101" s="196"/>
      <c r="D101" s="197" t="s">
        <v>139</v>
      </c>
      <c r="E101" s="198" t="s">
        <v>32</v>
      </c>
      <c r="F101" s="199" t="s">
        <v>141</v>
      </c>
      <c r="G101" s="196"/>
      <c r="H101" s="198" t="s">
        <v>32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139</v>
      </c>
      <c r="AU101" s="205" t="s">
        <v>137</v>
      </c>
      <c r="AV101" s="12" t="s">
        <v>40</v>
      </c>
      <c r="AW101" s="12" t="s">
        <v>39</v>
      </c>
      <c r="AX101" s="12" t="s">
        <v>79</v>
      </c>
      <c r="AY101" s="205" t="s">
        <v>129</v>
      </c>
    </row>
    <row r="102" spans="2:65" s="13" customFormat="1" ht="11.25">
      <c r="B102" s="206"/>
      <c r="C102" s="207"/>
      <c r="D102" s="197" t="s">
        <v>139</v>
      </c>
      <c r="E102" s="208" t="s">
        <v>32</v>
      </c>
      <c r="F102" s="209" t="s">
        <v>142</v>
      </c>
      <c r="G102" s="207"/>
      <c r="H102" s="210">
        <v>34.088000000000001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139</v>
      </c>
      <c r="AU102" s="216" t="s">
        <v>137</v>
      </c>
      <c r="AV102" s="13" t="s">
        <v>137</v>
      </c>
      <c r="AW102" s="13" t="s">
        <v>39</v>
      </c>
      <c r="AX102" s="13" t="s">
        <v>79</v>
      </c>
      <c r="AY102" s="216" t="s">
        <v>129</v>
      </c>
    </row>
    <row r="103" spans="2:65" s="12" customFormat="1" ht="11.25">
      <c r="B103" s="195"/>
      <c r="C103" s="196"/>
      <c r="D103" s="197" t="s">
        <v>139</v>
      </c>
      <c r="E103" s="198" t="s">
        <v>32</v>
      </c>
      <c r="F103" s="199" t="s">
        <v>143</v>
      </c>
      <c r="G103" s="196"/>
      <c r="H103" s="198" t="s">
        <v>32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139</v>
      </c>
      <c r="AU103" s="205" t="s">
        <v>137</v>
      </c>
      <c r="AV103" s="12" t="s">
        <v>40</v>
      </c>
      <c r="AW103" s="12" t="s">
        <v>39</v>
      </c>
      <c r="AX103" s="12" t="s">
        <v>79</v>
      </c>
      <c r="AY103" s="205" t="s">
        <v>129</v>
      </c>
    </row>
    <row r="104" spans="2:65" s="13" customFormat="1" ht="11.25">
      <c r="B104" s="206"/>
      <c r="C104" s="207"/>
      <c r="D104" s="197" t="s">
        <v>139</v>
      </c>
      <c r="E104" s="208" t="s">
        <v>32</v>
      </c>
      <c r="F104" s="209" t="s">
        <v>144</v>
      </c>
      <c r="G104" s="207"/>
      <c r="H104" s="210">
        <v>34.088000000000001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139</v>
      </c>
      <c r="AU104" s="216" t="s">
        <v>137</v>
      </c>
      <c r="AV104" s="13" t="s">
        <v>137</v>
      </c>
      <c r="AW104" s="13" t="s">
        <v>39</v>
      </c>
      <c r="AX104" s="13" t="s">
        <v>79</v>
      </c>
      <c r="AY104" s="216" t="s">
        <v>129</v>
      </c>
    </row>
    <row r="105" spans="2:65" s="12" customFormat="1" ht="11.25">
      <c r="B105" s="195"/>
      <c r="C105" s="196"/>
      <c r="D105" s="197" t="s">
        <v>139</v>
      </c>
      <c r="E105" s="198" t="s">
        <v>32</v>
      </c>
      <c r="F105" s="199" t="s">
        <v>145</v>
      </c>
      <c r="G105" s="196"/>
      <c r="H105" s="198" t="s">
        <v>32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139</v>
      </c>
      <c r="AU105" s="205" t="s">
        <v>137</v>
      </c>
      <c r="AV105" s="12" t="s">
        <v>40</v>
      </c>
      <c r="AW105" s="12" t="s">
        <v>39</v>
      </c>
      <c r="AX105" s="12" t="s">
        <v>79</v>
      </c>
      <c r="AY105" s="205" t="s">
        <v>129</v>
      </c>
    </row>
    <row r="106" spans="2:65" s="13" customFormat="1" ht="11.25">
      <c r="B106" s="206"/>
      <c r="C106" s="207"/>
      <c r="D106" s="197" t="s">
        <v>139</v>
      </c>
      <c r="E106" s="208" t="s">
        <v>32</v>
      </c>
      <c r="F106" s="209" t="s">
        <v>146</v>
      </c>
      <c r="G106" s="207"/>
      <c r="H106" s="210">
        <v>31.225000000000001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139</v>
      </c>
      <c r="AU106" s="216" t="s">
        <v>137</v>
      </c>
      <c r="AV106" s="13" t="s">
        <v>137</v>
      </c>
      <c r="AW106" s="13" t="s">
        <v>39</v>
      </c>
      <c r="AX106" s="13" t="s">
        <v>79</v>
      </c>
      <c r="AY106" s="216" t="s">
        <v>129</v>
      </c>
    </row>
    <row r="107" spans="2:65" s="14" customFormat="1" ht="11.25">
      <c r="B107" s="217"/>
      <c r="C107" s="218"/>
      <c r="D107" s="197" t="s">
        <v>139</v>
      </c>
      <c r="E107" s="219" t="s">
        <v>32</v>
      </c>
      <c r="F107" s="220" t="s">
        <v>147</v>
      </c>
      <c r="G107" s="218"/>
      <c r="H107" s="221">
        <v>99.400999999999996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139</v>
      </c>
      <c r="AU107" s="227" t="s">
        <v>137</v>
      </c>
      <c r="AV107" s="14" t="s">
        <v>136</v>
      </c>
      <c r="AW107" s="14" t="s">
        <v>39</v>
      </c>
      <c r="AX107" s="14" t="s">
        <v>40</v>
      </c>
      <c r="AY107" s="227" t="s">
        <v>129</v>
      </c>
    </row>
    <row r="108" spans="2:65" s="1" customFormat="1" ht="24" customHeight="1">
      <c r="B108" s="36"/>
      <c r="C108" s="182" t="s">
        <v>137</v>
      </c>
      <c r="D108" s="182" t="s">
        <v>131</v>
      </c>
      <c r="E108" s="183" t="s">
        <v>148</v>
      </c>
      <c r="F108" s="184" t="s">
        <v>149</v>
      </c>
      <c r="G108" s="185" t="s">
        <v>134</v>
      </c>
      <c r="H108" s="186">
        <v>99.400999999999996</v>
      </c>
      <c r="I108" s="187"/>
      <c r="J108" s="188">
        <f>ROUND(I108*H108,2)</f>
        <v>0</v>
      </c>
      <c r="K108" s="184" t="s">
        <v>135</v>
      </c>
      <c r="L108" s="40"/>
      <c r="M108" s="189" t="s">
        <v>32</v>
      </c>
      <c r="N108" s="190" t="s">
        <v>51</v>
      </c>
      <c r="O108" s="65"/>
      <c r="P108" s="191">
        <f>O108*H108</f>
        <v>0</v>
      </c>
      <c r="Q108" s="191">
        <v>0</v>
      </c>
      <c r="R108" s="191">
        <f>Q108*H108</f>
        <v>0</v>
      </c>
      <c r="S108" s="191">
        <v>0.3</v>
      </c>
      <c r="T108" s="192">
        <f>S108*H108</f>
        <v>29.820299999999996</v>
      </c>
      <c r="AR108" s="193" t="s">
        <v>136</v>
      </c>
      <c r="AT108" s="193" t="s">
        <v>131</v>
      </c>
      <c r="AU108" s="193" t="s">
        <v>137</v>
      </c>
      <c r="AY108" s="18" t="s">
        <v>129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137</v>
      </c>
      <c r="BK108" s="194">
        <f>ROUND(I108*H108,2)</f>
        <v>0</v>
      </c>
      <c r="BL108" s="18" t="s">
        <v>136</v>
      </c>
      <c r="BM108" s="193" t="s">
        <v>150</v>
      </c>
    </row>
    <row r="109" spans="2:65" s="12" customFormat="1" ht="11.25">
      <c r="B109" s="195"/>
      <c r="C109" s="196"/>
      <c r="D109" s="197" t="s">
        <v>139</v>
      </c>
      <c r="E109" s="198" t="s">
        <v>32</v>
      </c>
      <c r="F109" s="199" t="s">
        <v>151</v>
      </c>
      <c r="G109" s="196"/>
      <c r="H109" s="198" t="s">
        <v>32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139</v>
      </c>
      <c r="AU109" s="205" t="s">
        <v>137</v>
      </c>
      <c r="AV109" s="12" t="s">
        <v>40</v>
      </c>
      <c r="AW109" s="12" t="s">
        <v>39</v>
      </c>
      <c r="AX109" s="12" t="s">
        <v>79</v>
      </c>
      <c r="AY109" s="205" t="s">
        <v>129</v>
      </c>
    </row>
    <row r="110" spans="2:65" s="12" customFormat="1" ht="11.25">
      <c r="B110" s="195"/>
      <c r="C110" s="196"/>
      <c r="D110" s="197" t="s">
        <v>139</v>
      </c>
      <c r="E110" s="198" t="s">
        <v>32</v>
      </c>
      <c r="F110" s="199" t="s">
        <v>141</v>
      </c>
      <c r="G110" s="196"/>
      <c r="H110" s="198" t="s">
        <v>32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139</v>
      </c>
      <c r="AU110" s="205" t="s">
        <v>137</v>
      </c>
      <c r="AV110" s="12" t="s">
        <v>40</v>
      </c>
      <c r="AW110" s="12" t="s">
        <v>39</v>
      </c>
      <c r="AX110" s="12" t="s">
        <v>79</v>
      </c>
      <c r="AY110" s="205" t="s">
        <v>129</v>
      </c>
    </row>
    <row r="111" spans="2:65" s="13" customFormat="1" ht="11.25">
      <c r="B111" s="206"/>
      <c r="C111" s="207"/>
      <c r="D111" s="197" t="s">
        <v>139</v>
      </c>
      <c r="E111" s="208" t="s">
        <v>32</v>
      </c>
      <c r="F111" s="209" t="s">
        <v>142</v>
      </c>
      <c r="G111" s="207"/>
      <c r="H111" s="210">
        <v>34.088000000000001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139</v>
      </c>
      <c r="AU111" s="216" t="s">
        <v>137</v>
      </c>
      <c r="AV111" s="13" t="s">
        <v>137</v>
      </c>
      <c r="AW111" s="13" t="s">
        <v>39</v>
      </c>
      <c r="AX111" s="13" t="s">
        <v>79</v>
      </c>
      <c r="AY111" s="216" t="s">
        <v>129</v>
      </c>
    </row>
    <row r="112" spans="2:65" s="12" customFormat="1" ht="11.25">
      <c r="B112" s="195"/>
      <c r="C112" s="196"/>
      <c r="D112" s="197" t="s">
        <v>139</v>
      </c>
      <c r="E112" s="198" t="s">
        <v>32</v>
      </c>
      <c r="F112" s="199" t="s">
        <v>143</v>
      </c>
      <c r="G112" s="196"/>
      <c r="H112" s="198" t="s">
        <v>32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139</v>
      </c>
      <c r="AU112" s="205" t="s">
        <v>137</v>
      </c>
      <c r="AV112" s="12" t="s">
        <v>40</v>
      </c>
      <c r="AW112" s="12" t="s">
        <v>39</v>
      </c>
      <c r="AX112" s="12" t="s">
        <v>79</v>
      </c>
      <c r="AY112" s="205" t="s">
        <v>129</v>
      </c>
    </row>
    <row r="113" spans="2:65" s="13" customFormat="1" ht="11.25">
      <c r="B113" s="206"/>
      <c r="C113" s="207"/>
      <c r="D113" s="197" t="s">
        <v>139</v>
      </c>
      <c r="E113" s="208" t="s">
        <v>32</v>
      </c>
      <c r="F113" s="209" t="s">
        <v>144</v>
      </c>
      <c r="G113" s="207"/>
      <c r="H113" s="210">
        <v>34.088000000000001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139</v>
      </c>
      <c r="AU113" s="216" t="s">
        <v>137</v>
      </c>
      <c r="AV113" s="13" t="s">
        <v>137</v>
      </c>
      <c r="AW113" s="13" t="s">
        <v>39</v>
      </c>
      <c r="AX113" s="13" t="s">
        <v>79</v>
      </c>
      <c r="AY113" s="216" t="s">
        <v>129</v>
      </c>
    </row>
    <row r="114" spans="2:65" s="12" customFormat="1" ht="11.25">
      <c r="B114" s="195"/>
      <c r="C114" s="196"/>
      <c r="D114" s="197" t="s">
        <v>139</v>
      </c>
      <c r="E114" s="198" t="s">
        <v>32</v>
      </c>
      <c r="F114" s="199" t="s">
        <v>145</v>
      </c>
      <c r="G114" s="196"/>
      <c r="H114" s="198" t="s">
        <v>32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139</v>
      </c>
      <c r="AU114" s="205" t="s">
        <v>137</v>
      </c>
      <c r="AV114" s="12" t="s">
        <v>40</v>
      </c>
      <c r="AW114" s="12" t="s">
        <v>39</v>
      </c>
      <c r="AX114" s="12" t="s">
        <v>79</v>
      </c>
      <c r="AY114" s="205" t="s">
        <v>129</v>
      </c>
    </row>
    <row r="115" spans="2:65" s="13" customFormat="1" ht="11.25">
      <c r="B115" s="206"/>
      <c r="C115" s="207"/>
      <c r="D115" s="197" t="s">
        <v>139</v>
      </c>
      <c r="E115" s="208" t="s">
        <v>32</v>
      </c>
      <c r="F115" s="209" t="s">
        <v>146</v>
      </c>
      <c r="G115" s="207"/>
      <c r="H115" s="210">
        <v>31.225000000000001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139</v>
      </c>
      <c r="AU115" s="216" t="s">
        <v>137</v>
      </c>
      <c r="AV115" s="13" t="s">
        <v>137</v>
      </c>
      <c r="AW115" s="13" t="s">
        <v>39</v>
      </c>
      <c r="AX115" s="13" t="s">
        <v>79</v>
      </c>
      <c r="AY115" s="216" t="s">
        <v>129</v>
      </c>
    </row>
    <row r="116" spans="2:65" s="14" customFormat="1" ht="11.25">
      <c r="B116" s="217"/>
      <c r="C116" s="218"/>
      <c r="D116" s="197" t="s">
        <v>139</v>
      </c>
      <c r="E116" s="219" t="s">
        <v>32</v>
      </c>
      <c r="F116" s="220" t="s">
        <v>147</v>
      </c>
      <c r="G116" s="218"/>
      <c r="H116" s="221">
        <v>99.400999999999996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139</v>
      </c>
      <c r="AU116" s="227" t="s">
        <v>137</v>
      </c>
      <c r="AV116" s="14" t="s">
        <v>136</v>
      </c>
      <c r="AW116" s="14" t="s">
        <v>39</v>
      </c>
      <c r="AX116" s="14" t="s">
        <v>40</v>
      </c>
      <c r="AY116" s="227" t="s">
        <v>129</v>
      </c>
    </row>
    <row r="117" spans="2:65" s="11" customFormat="1" ht="22.9" customHeight="1">
      <c r="B117" s="166"/>
      <c r="C117" s="167"/>
      <c r="D117" s="168" t="s">
        <v>78</v>
      </c>
      <c r="E117" s="180" t="s">
        <v>152</v>
      </c>
      <c r="F117" s="180" t="s">
        <v>153</v>
      </c>
      <c r="G117" s="167"/>
      <c r="H117" s="167"/>
      <c r="I117" s="170"/>
      <c r="J117" s="181">
        <f>BK117</f>
        <v>0</v>
      </c>
      <c r="K117" s="167"/>
      <c r="L117" s="172"/>
      <c r="M117" s="173"/>
      <c r="N117" s="174"/>
      <c r="O117" s="174"/>
      <c r="P117" s="175">
        <f>SUM(P118:P130)</f>
        <v>0</v>
      </c>
      <c r="Q117" s="174"/>
      <c r="R117" s="175">
        <f>SUM(R118:R130)</f>
        <v>15.952501</v>
      </c>
      <c r="S117" s="174"/>
      <c r="T117" s="176">
        <f>SUM(T118:T130)</f>
        <v>0</v>
      </c>
      <c r="AR117" s="177" t="s">
        <v>40</v>
      </c>
      <c r="AT117" s="178" t="s">
        <v>78</v>
      </c>
      <c r="AU117" s="178" t="s">
        <v>40</v>
      </c>
      <c r="AY117" s="177" t="s">
        <v>129</v>
      </c>
      <c r="BK117" s="179">
        <f>SUM(BK118:BK130)</f>
        <v>0</v>
      </c>
    </row>
    <row r="118" spans="2:65" s="1" customFormat="1" ht="36" customHeight="1">
      <c r="B118" s="36"/>
      <c r="C118" s="182" t="s">
        <v>154</v>
      </c>
      <c r="D118" s="182" t="s">
        <v>131</v>
      </c>
      <c r="E118" s="183" t="s">
        <v>155</v>
      </c>
      <c r="F118" s="184" t="s">
        <v>156</v>
      </c>
      <c r="G118" s="185" t="s">
        <v>134</v>
      </c>
      <c r="H118" s="186">
        <v>99.400999999999996</v>
      </c>
      <c r="I118" s="187"/>
      <c r="J118" s="188">
        <f>ROUND(I118*H118,2)</f>
        <v>0</v>
      </c>
      <c r="K118" s="184" t="s">
        <v>135</v>
      </c>
      <c r="L118" s="40"/>
      <c r="M118" s="189" t="s">
        <v>32</v>
      </c>
      <c r="N118" s="190" t="s">
        <v>51</v>
      </c>
      <c r="O118" s="65"/>
      <c r="P118" s="191">
        <f>O118*H118</f>
        <v>0</v>
      </c>
      <c r="Q118" s="191">
        <v>0.10100000000000001</v>
      </c>
      <c r="R118" s="191">
        <f>Q118*H118</f>
        <v>10.039501</v>
      </c>
      <c r="S118" s="191">
        <v>0</v>
      </c>
      <c r="T118" s="192">
        <f>S118*H118</f>
        <v>0</v>
      </c>
      <c r="AR118" s="193" t="s">
        <v>136</v>
      </c>
      <c r="AT118" s="193" t="s">
        <v>131</v>
      </c>
      <c r="AU118" s="193" t="s">
        <v>137</v>
      </c>
      <c r="AY118" s="18" t="s">
        <v>129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137</v>
      </c>
      <c r="BK118" s="194">
        <f>ROUND(I118*H118,2)</f>
        <v>0</v>
      </c>
      <c r="BL118" s="18" t="s">
        <v>136</v>
      </c>
      <c r="BM118" s="193" t="s">
        <v>157</v>
      </c>
    </row>
    <row r="119" spans="2:65" s="12" customFormat="1" ht="11.25">
      <c r="B119" s="195"/>
      <c r="C119" s="196"/>
      <c r="D119" s="197" t="s">
        <v>139</v>
      </c>
      <c r="E119" s="198" t="s">
        <v>32</v>
      </c>
      <c r="F119" s="199" t="s">
        <v>141</v>
      </c>
      <c r="G119" s="196"/>
      <c r="H119" s="198" t="s">
        <v>32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139</v>
      </c>
      <c r="AU119" s="205" t="s">
        <v>137</v>
      </c>
      <c r="AV119" s="12" t="s">
        <v>40</v>
      </c>
      <c r="AW119" s="12" t="s">
        <v>39</v>
      </c>
      <c r="AX119" s="12" t="s">
        <v>79</v>
      </c>
      <c r="AY119" s="205" t="s">
        <v>129</v>
      </c>
    </row>
    <row r="120" spans="2:65" s="13" customFormat="1" ht="11.25">
      <c r="B120" s="206"/>
      <c r="C120" s="207"/>
      <c r="D120" s="197" t="s">
        <v>139</v>
      </c>
      <c r="E120" s="208" t="s">
        <v>32</v>
      </c>
      <c r="F120" s="209" t="s">
        <v>142</v>
      </c>
      <c r="G120" s="207"/>
      <c r="H120" s="210">
        <v>34.088000000000001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139</v>
      </c>
      <c r="AU120" s="216" t="s">
        <v>137</v>
      </c>
      <c r="AV120" s="13" t="s">
        <v>137</v>
      </c>
      <c r="AW120" s="13" t="s">
        <v>39</v>
      </c>
      <c r="AX120" s="13" t="s">
        <v>79</v>
      </c>
      <c r="AY120" s="216" t="s">
        <v>129</v>
      </c>
    </row>
    <row r="121" spans="2:65" s="12" customFormat="1" ht="11.25">
      <c r="B121" s="195"/>
      <c r="C121" s="196"/>
      <c r="D121" s="197" t="s">
        <v>139</v>
      </c>
      <c r="E121" s="198" t="s">
        <v>32</v>
      </c>
      <c r="F121" s="199" t="s">
        <v>143</v>
      </c>
      <c r="G121" s="196"/>
      <c r="H121" s="198" t="s">
        <v>32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139</v>
      </c>
      <c r="AU121" s="205" t="s">
        <v>137</v>
      </c>
      <c r="AV121" s="12" t="s">
        <v>40</v>
      </c>
      <c r="AW121" s="12" t="s">
        <v>39</v>
      </c>
      <c r="AX121" s="12" t="s">
        <v>79</v>
      </c>
      <c r="AY121" s="205" t="s">
        <v>129</v>
      </c>
    </row>
    <row r="122" spans="2:65" s="13" customFormat="1" ht="11.25">
      <c r="B122" s="206"/>
      <c r="C122" s="207"/>
      <c r="D122" s="197" t="s">
        <v>139</v>
      </c>
      <c r="E122" s="208" t="s">
        <v>32</v>
      </c>
      <c r="F122" s="209" t="s">
        <v>144</v>
      </c>
      <c r="G122" s="207"/>
      <c r="H122" s="210">
        <v>34.088000000000001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139</v>
      </c>
      <c r="AU122" s="216" t="s">
        <v>137</v>
      </c>
      <c r="AV122" s="13" t="s">
        <v>137</v>
      </c>
      <c r="AW122" s="13" t="s">
        <v>39</v>
      </c>
      <c r="AX122" s="13" t="s">
        <v>79</v>
      </c>
      <c r="AY122" s="216" t="s">
        <v>129</v>
      </c>
    </row>
    <row r="123" spans="2:65" s="12" customFormat="1" ht="11.25">
      <c r="B123" s="195"/>
      <c r="C123" s="196"/>
      <c r="D123" s="197" t="s">
        <v>139</v>
      </c>
      <c r="E123" s="198" t="s">
        <v>32</v>
      </c>
      <c r="F123" s="199" t="s">
        <v>145</v>
      </c>
      <c r="G123" s="196"/>
      <c r="H123" s="198" t="s">
        <v>32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139</v>
      </c>
      <c r="AU123" s="205" t="s">
        <v>137</v>
      </c>
      <c r="AV123" s="12" t="s">
        <v>40</v>
      </c>
      <c r="AW123" s="12" t="s">
        <v>39</v>
      </c>
      <c r="AX123" s="12" t="s">
        <v>79</v>
      </c>
      <c r="AY123" s="205" t="s">
        <v>129</v>
      </c>
    </row>
    <row r="124" spans="2:65" s="13" customFormat="1" ht="11.25">
      <c r="B124" s="206"/>
      <c r="C124" s="207"/>
      <c r="D124" s="197" t="s">
        <v>139</v>
      </c>
      <c r="E124" s="208" t="s">
        <v>32</v>
      </c>
      <c r="F124" s="209" t="s">
        <v>146</v>
      </c>
      <c r="G124" s="207"/>
      <c r="H124" s="210">
        <v>31.225000000000001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139</v>
      </c>
      <c r="AU124" s="216" t="s">
        <v>137</v>
      </c>
      <c r="AV124" s="13" t="s">
        <v>137</v>
      </c>
      <c r="AW124" s="13" t="s">
        <v>39</v>
      </c>
      <c r="AX124" s="13" t="s">
        <v>79</v>
      </c>
      <c r="AY124" s="216" t="s">
        <v>129</v>
      </c>
    </row>
    <row r="125" spans="2:65" s="14" customFormat="1" ht="11.25">
      <c r="B125" s="217"/>
      <c r="C125" s="218"/>
      <c r="D125" s="197" t="s">
        <v>139</v>
      </c>
      <c r="E125" s="219" t="s">
        <v>32</v>
      </c>
      <c r="F125" s="220" t="s">
        <v>147</v>
      </c>
      <c r="G125" s="218"/>
      <c r="H125" s="221">
        <v>99.400999999999996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139</v>
      </c>
      <c r="AU125" s="227" t="s">
        <v>137</v>
      </c>
      <c r="AV125" s="14" t="s">
        <v>136</v>
      </c>
      <c r="AW125" s="14" t="s">
        <v>39</v>
      </c>
      <c r="AX125" s="14" t="s">
        <v>40</v>
      </c>
      <c r="AY125" s="227" t="s">
        <v>129</v>
      </c>
    </row>
    <row r="126" spans="2:65" s="1" customFormat="1" ht="16.5" customHeight="1">
      <c r="B126" s="36"/>
      <c r="C126" s="228" t="s">
        <v>158</v>
      </c>
      <c r="D126" s="228" t="s">
        <v>159</v>
      </c>
      <c r="E126" s="229" t="s">
        <v>160</v>
      </c>
      <c r="F126" s="230" t="s">
        <v>161</v>
      </c>
      <c r="G126" s="231" t="s">
        <v>134</v>
      </c>
      <c r="H126" s="232">
        <v>54.75</v>
      </c>
      <c r="I126" s="233"/>
      <c r="J126" s="234">
        <f>ROUND(I126*H126,2)</f>
        <v>0</v>
      </c>
      <c r="K126" s="230" t="s">
        <v>135</v>
      </c>
      <c r="L126" s="235"/>
      <c r="M126" s="236" t="s">
        <v>32</v>
      </c>
      <c r="N126" s="237" t="s">
        <v>51</v>
      </c>
      <c r="O126" s="65"/>
      <c r="P126" s="191">
        <f>O126*H126</f>
        <v>0</v>
      </c>
      <c r="Q126" s="191">
        <v>0.108</v>
      </c>
      <c r="R126" s="191">
        <f>Q126*H126</f>
        <v>5.9130000000000003</v>
      </c>
      <c r="S126" s="191">
        <v>0</v>
      </c>
      <c r="T126" s="192">
        <f>S126*H126</f>
        <v>0</v>
      </c>
      <c r="AR126" s="193" t="s">
        <v>158</v>
      </c>
      <c r="AT126" s="193" t="s">
        <v>159</v>
      </c>
      <c r="AU126" s="193" t="s">
        <v>137</v>
      </c>
      <c r="AY126" s="18" t="s">
        <v>129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8" t="s">
        <v>137</v>
      </c>
      <c r="BK126" s="194">
        <f>ROUND(I126*H126,2)</f>
        <v>0</v>
      </c>
      <c r="BL126" s="18" t="s">
        <v>136</v>
      </c>
      <c r="BM126" s="193" t="s">
        <v>162</v>
      </c>
    </row>
    <row r="127" spans="2:65" s="12" customFormat="1" ht="11.25">
      <c r="B127" s="195"/>
      <c r="C127" s="196"/>
      <c r="D127" s="197" t="s">
        <v>139</v>
      </c>
      <c r="E127" s="198" t="s">
        <v>32</v>
      </c>
      <c r="F127" s="199" t="s">
        <v>163</v>
      </c>
      <c r="G127" s="196"/>
      <c r="H127" s="198" t="s">
        <v>32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139</v>
      </c>
      <c r="AU127" s="205" t="s">
        <v>137</v>
      </c>
      <c r="AV127" s="12" t="s">
        <v>40</v>
      </c>
      <c r="AW127" s="12" t="s">
        <v>39</v>
      </c>
      <c r="AX127" s="12" t="s">
        <v>79</v>
      </c>
      <c r="AY127" s="205" t="s">
        <v>129</v>
      </c>
    </row>
    <row r="128" spans="2:65" s="13" customFormat="1" ht="11.25">
      <c r="B128" s="206"/>
      <c r="C128" s="207"/>
      <c r="D128" s="197" t="s">
        <v>139</v>
      </c>
      <c r="E128" s="208" t="s">
        <v>32</v>
      </c>
      <c r="F128" s="209" t="s">
        <v>164</v>
      </c>
      <c r="G128" s="207"/>
      <c r="H128" s="210">
        <v>54.670999999999999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137</v>
      </c>
      <c r="AV128" s="13" t="s">
        <v>137</v>
      </c>
      <c r="AW128" s="13" t="s">
        <v>39</v>
      </c>
      <c r="AX128" s="13" t="s">
        <v>79</v>
      </c>
      <c r="AY128" s="216" t="s">
        <v>129</v>
      </c>
    </row>
    <row r="129" spans="2:65" s="12" customFormat="1" ht="11.25">
      <c r="B129" s="195"/>
      <c r="C129" s="196"/>
      <c r="D129" s="197" t="s">
        <v>139</v>
      </c>
      <c r="E129" s="198" t="s">
        <v>32</v>
      </c>
      <c r="F129" s="199" t="s">
        <v>165</v>
      </c>
      <c r="G129" s="196"/>
      <c r="H129" s="198" t="s">
        <v>32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139</v>
      </c>
      <c r="AU129" s="205" t="s">
        <v>137</v>
      </c>
      <c r="AV129" s="12" t="s">
        <v>40</v>
      </c>
      <c r="AW129" s="12" t="s">
        <v>39</v>
      </c>
      <c r="AX129" s="12" t="s">
        <v>79</v>
      </c>
      <c r="AY129" s="205" t="s">
        <v>129</v>
      </c>
    </row>
    <row r="130" spans="2:65" s="13" customFormat="1" ht="11.25">
      <c r="B130" s="206"/>
      <c r="C130" s="207"/>
      <c r="D130" s="197" t="s">
        <v>139</v>
      </c>
      <c r="E130" s="208" t="s">
        <v>32</v>
      </c>
      <c r="F130" s="209" t="s">
        <v>166</v>
      </c>
      <c r="G130" s="207"/>
      <c r="H130" s="210">
        <v>54.75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137</v>
      </c>
      <c r="AV130" s="13" t="s">
        <v>137</v>
      </c>
      <c r="AW130" s="13" t="s">
        <v>39</v>
      </c>
      <c r="AX130" s="13" t="s">
        <v>40</v>
      </c>
      <c r="AY130" s="216" t="s">
        <v>129</v>
      </c>
    </row>
    <row r="131" spans="2:65" s="11" customFormat="1" ht="22.9" customHeight="1">
      <c r="B131" s="166"/>
      <c r="C131" s="167"/>
      <c r="D131" s="168" t="s">
        <v>78</v>
      </c>
      <c r="E131" s="180" t="s">
        <v>167</v>
      </c>
      <c r="F131" s="180" t="s">
        <v>168</v>
      </c>
      <c r="G131" s="167"/>
      <c r="H131" s="167"/>
      <c r="I131" s="170"/>
      <c r="J131" s="181">
        <f>BK131</f>
        <v>0</v>
      </c>
      <c r="K131" s="167"/>
      <c r="L131" s="172"/>
      <c r="M131" s="173"/>
      <c r="N131" s="174"/>
      <c r="O131" s="174"/>
      <c r="P131" s="175">
        <f>SUM(P132:P141)</f>
        <v>0</v>
      </c>
      <c r="Q131" s="174"/>
      <c r="R131" s="175">
        <f>SUM(R132:R141)</f>
        <v>29.521799999999999</v>
      </c>
      <c r="S131" s="174"/>
      <c r="T131" s="176">
        <f>SUM(T132:T141)</f>
        <v>0</v>
      </c>
      <c r="AR131" s="177" t="s">
        <v>40</v>
      </c>
      <c r="AT131" s="178" t="s">
        <v>78</v>
      </c>
      <c r="AU131" s="178" t="s">
        <v>40</v>
      </c>
      <c r="AY131" s="177" t="s">
        <v>129</v>
      </c>
      <c r="BK131" s="179">
        <f>SUM(BK132:BK141)</f>
        <v>0</v>
      </c>
    </row>
    <row r="132" spans="2:65" s="1" customFormat="1" ht="16.5" customHeight="1">
      <c r="B132" s="36"/>
      <c r="C132" s="182" t="s">
        <v>169</v>
      </c>
      <c r="D132" s="182" t="s">
        <v>131</v>
      </c>
      <c r="E132" s="183" t="s">
        <v>170</v>
      </c>
      <c r="F132" s="184" t="s">
        <v>171</v>
      </c>
      <c r="G132" s="185" t="s">
        <v>172</v>
      </c>
      <c r="H132" s="186">
        <v>14.91</v>
      </c>
      <c r="I132" s="187"/>
      <c r="J132" s="188">
        <f>ROUND(I132*H132,2)</f>
        <v>0</v>
      </c>
      <c r="K132" s="184" t="s">
        <v>135</v>
      </c>
      <c r="L132" s="40"/>
      <c r="M132" s="189" t="s">
        <v>32</v>
      </c>
      <c r="N132" s="190" t="s">
        <v>51</v>
      </c>
      <c r="O132" s="65"/>
      <c r="P132" s="191">
        <f>O132*H132</f>
        <v>0</v>
      </c>
      <c r="Q132" s="191">
        <v>1.98</v>
      </c>
      <c r="R132" s="191">
        <f>Q132*H132</f>
        <v>29.521799999999999</v>
      </c>
      <c r="S132" s="191">
        <v>0</v>
      </c>
      <c r="T132" s="192">
        <f>S132*H132</f>
        <v>0</v>
      </c>
      <c r="AR132" s="193" t="s">
        <v>136</v>
      </c>
      <c r="AT132" s="193" t="s">
        <v>131</v>
      </c>
      <c r="AU132" s="193" t="s">
        <v>137</v>
      </c>
      <c r="AY132" s="18" t="s">
        <v>129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137</v>
      </c>
      <c r="BK132" s="194">
        <f>ROUND(I132*H132,2)</f>
        <v>0</v>
      </c>
      <c r="BL132" s="18" t="s">
        <v>136</v>
      </c>
      <c r="BM132" s="193" t="s">
        <v>173</v>
      </c>
    </row>
    <row r="133" spans="2:65" s="12" customFormat="1" ht="11.25">
      <c r="B133" s="195"/>
      <c r="C133" s="196"/>
      <c r="D133" s="197" t="s">
        <v>139</v>
      </c>
      <c r="E133" s="198" t="s">
        <v>32</v>
      </c>
      <c r="F133" s="199" t="s">
        <v>141</v>
      </c>
      <c r="G133" s="196"/>
      <c r="H133" s="198" t="s">
        <v>32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139</v>
      </c>
      <c r="AU133" s="205" t="s">
        <v>137</v>
      </c>
      <c r="AV133" s="12" t="s">
        <v>40</v>
      </c>
      <c r="AW133" s="12" t="s">
        <v>39</v>
      </c>
      <c r="AX133" s="12" t="s">
        <v>79</v>
      </c>
      <c r="AY133" s="205" t="s">
        <v>129</v>
      </c>
    </row>
    <row r="134" spans="2:65" s="13" customFormat="1" ht="11.25">
      <c r="B134" s="206"/>
      <c r="C134" s="207"/>
      <c r="D134" s="197" t="s">
        <v>139</v>
      </c>
      <c r="E134" s="208" t="s">
        <v>32</v>
      </c>
      <c r="F134" s="209" t="s">
        <v>142</v>
      </c>
      <c r="G134" s="207"/>
      <c r="H134" s="210">
        <v>34.088000000000001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137</v>
      </c>
      <c r="AV134" s="13" t="s">
        <v>137</v>
      </c>
      <c r="AW134" s="13" t="s">
        <v>39</v>
      </c>
      <c r="AX134" s="13" t="s">
        <v>79</v>
      </c>
      <c r="AY134" s="216" t="s">
        <v>129</v>
      </c>
    </row>
    <row r="135" spans="2:65" s="12" customFormat="1" ht="11.25">
      <c r="B135" s="195"/>
      <c r="C135" s="196"/>
      <c r="D135" s="197" t="s">
        <v>139</v>
      </c>
      <c r="E135" s="198" t="s">
        <v>32</v>
      </c>
      <c r="F135" s="199" t="s">
        <v>143</v>
      </c>
      <c r="G135" s="196"/>
      <c r="H135" s="198" t="s">
        <v>32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139</v>
      </c>
      <c r="AU135" s="205" t="s">
        <v>137</v>
      </c>
      <c r="AV135" s="12" t="s">
        <v>40</v>
      </c>
      <c r="AW135" s="12" t="s">
        <v>39</v>
      </c>
      <c r="AX135" s="12" t="s">
        <v>79</v>
      </c>
      <c r="AY135" s="205" t="s">
        <v>129</v>
      </c>
    </row>
    <row r="136" spans="2:65" s="13" customFormat="1" ht="11.25">
      <c r="B136" s="206"/>
      <c r="C136" s="207"/>
      <c r="D136" s="197" t="s">
        <v>139</v>
      </c>
      <c r="E136" s="208" t="s">
        <v>32</v>
      </c>
      <c r="F136" s="209" t="s">
        <v>144</v>
      </c>
      <c r="G136" s="207"/>
      <c r="H136" s="210">
        <v>34.088000000000001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137</v>
      </c>
      <c r="AV136" s="13" t="s">
        <v>137</v>
      </c>
      <c r="AW136" s="13" t="s">
        <v>39</v>
      </c>
      <c r="AX136" s="13" t="s">
        <v>79</v>
      </c>
      <c r="AY136" s="216" t="s">
        <v>129</v>
      </c>
    </row>
    <row r="137" spans="2:65" s="12" customFormat="1" ht="11.25">
      <c r="B137" s="195"/>
      <c r="C137" s="196"/>
      <c r="D137" s="197" t="s">
        <v>139</v>
      </c>
      <c r="E137" s="198" t="s">
        <v>32</v>
      </c>
      <c r="F137" s="199" t="s">
        <v>145</v>
      </c>
      <c r="G137" s="196"/>
      <c r="H137" s="198" t="s">
        <v>32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139</v>
      </c>
      <c r="AU137" s="205" t="s">
        <v>137</v>
      </c>
      <c r="AV137" s="12" t="s">
        <v>40</v>
      </c>
      <c r="AW137" s="12" t="s">
        <v>39</v>
      </c>
      <c r="AX137" s="12" t="s">
        <v>79</v>
      </c>
      <c r="AY137" s="205" t="s">
        <v>129</v>
      </c>
    </row>
    <row r="138" spans="2:65" s="13" customFormat="1" ht="11.25">
      <c r="B138" s="206"/>
      <c r="C138" s="207"/>
      <c r="D138" s="197" t="s">
        <v>139</v>
      </c>
      <c r="E138" s="208" t="s">
        <v>32</v>
      </c>
      <c r="F138" s="209" t="s">
        <v>146</v>
      </c>
      <c r="G138" s="207"/>
      <c r="H138" s="210">
        <v>31.225000000000001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137</v>
      </c>
      <c r="AV138" s="13" t="s">
        <v>137</v>
      </c>
      <c r="AW138" s="13" t="s">
        <v>39</v>
      </c>
      <c r="AX138" s="13" t="s">
        <v>79</v>
      </c>
      <c r="AY138" s="216" t="s">
        <v>129</v>
      </c>
    </row>
    <row r="139" spans="2:65" s="15" customFormat="1" ht="11.25">
      <c r="B139" s="238"/>
      <c r="C139" s="239"/>
      <c r="D139" s="197" t="s">
        <v>139</v>
      </c>
      <c r="E139" s="240" t="s">
        <v>32</v>
      </c>
      <c r="F139" s="241" t="s">
        <v>174</v>
      </c>
      <c r="G139" s="239"/>
      <c r="H139" s="242">
        <v>99.400999999999996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139</v>
      </c>
      <c r="AU139" s="248" t="s">
        <v>137</v>
      </c>
      <c r="AV139" s="15" t="s">
        <v>175</v>
      </c>
      <c r="AW139" s="15" t="s">
        <v>39</v>
      </c>
      <c r="AX139" s="15" t="s">
        <v>79</v>
      </c>
      <c r="AY139" s="248" t="s">
        <v>129</v>
      </c>
    </row>
    <row r="140" spans="2:65" s="12" customFormat="1" ht="11.25">
      <c r="B140" s="195"/>
      <c r="C140" s="196"/>
      <c r="D140" s="197" t="s">
        <v>139</v>
      </c>
      <c r="E140" s="198" t="s">
        <v>32</v>
      </c>
      <c r="F140" s="199" t="s">
        <v>176</v>
      </c>
      <c r="G140" s="196"/>
      <c r="H140" s="198" t="s">
        <v>32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139</v>
      </c>
      <c r="AU140" s="205" t="s">
        <v>137</v>
      </c>
      <c r="AV140" s="12" t="s">
        <v>40</v>
      </c>
      <c r="AW140" s="12" t="s">
        <v>39</v>
      </c>
      <c r="AX140" s="12" t="s">
        <v>79</v>
      </c>
      <c r="AY140" s="205" t="s">
        <v>129</v>
      </c>
    </row>
    <row r="141" spans="2:65" s="13" customFormat="1" ht="11.25">
      <c r="B141" s="206"/>
      <c r="C141" s="207"/>
      <c r="D141" s="197" t="s">
        <v>139</v>
      </c>
      <c r="E141" s="208" t="s">
        <v>32</v>
      </c>
      <c r="F141" s="209" t="s">
        <v>177</v>
      </c>
      <c r="G141" s="207"/>
      <c r="H141" s="210">
        <v>14.91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137</v>
      </c>
      <c r="AV141" s="13" t="s">
        <v>137</v>
      </c>
      <c r="AW141" s="13" t="s">
        <v>39</v>
      </c>
      <c r="AX141" s="13" t="s">
        <v>40</v>
      </c>
      <c r="AY141" s="216" t="s">
        <v>129</v>
      </c>
    </row>
    <row r="142" spans="2:65" s="11" customFormat="1" ht="22.9" customHeight="1">
      <c r="B142" s="166"/>
      <c r="C142" s="167"/>
      <c r="D142" s="168" t="s">
        <v>78</v>
      </c>
      <c r="E142" s="180" t="s">
        <v>178</v>
      </c>
      <c r="F142" s="180" t="s">
        <v>179</v>
      </c>
      <c r="G142" s="167"/>
      <c r="H142" s="167"/>
      <c r="I142" s="170"/>
      <c r="J142" s="181">
        <f>BK142</f>
        <v>0</v>
      </c>
      <c r="K142" s="167"/>
      <c r="L142" s="172"/>
      <c r="M142" s="173"/>
      <c r="N142" s="174"/>
      <c r="O142" s="174"/>
      <c r="P142" s="175">
        <f>SUM(P143:P151)</f>
        <v>0</v>
      </c>
      <c r="Q142" s="174"/>
      <c r="R142" s="175">
        <f>SUM(R143:R151)</f>
        <v>3.81832E-3</v>
      </c>
      <c r="S142" s="174"/>
      <c r="T142" s="176">
        <f>SUM(T143:T151)</f>
        <v>2.4E-2</v>
      </c>
      <c r="AR142" s="177" t="s">
        <v>40</v>
      </c>
      <c r="AT142" s="178" t="s">
        <v>78</v>
      </c>
      <c r="AU142" s="178" t="s">
        <v>40</v>
      </c>
      <c r="AY142" s="177" t="s">
        <v>129</v>
      </c>
      <c r="BK142" s="179">
        <f>SUM(BK143:BK151)</f>
        <v>0</v>
      </c>
    </row>
    <row r="143" spans="2:65" s="1" customFormat="1" ht="24" customHeight="1">
      <c r="B143" s="36"/>
      <c r="C143" s="182" t="s">
        <v>180</v>
      </c>
      <c r="D143" s="182" t="s">
        <v>131</v>
      </c>
      <c r="E143" s="183" t="s">
        <v>181</v>
      </c>
      <c r="F143" s="184" t="s">
        <v>182</v>
      </c>
      <c r="G143" s="185" t="s">
        <v>134</v>
      </c>
      <c r="H143" s="186">
        <v>95.457999999999998</v>
      </c>
      <c r="I143" s="187"/>
      <c r="J143" s="188">
        <f>ROUND(I143*H143,2)</f>
        <v>0</v>
      </c>
      <c r="K143" s="184" t="s">
        <v>135</v>
      </c>
      <c r="L143" s="40"/>
      <c r="M143" s="189" t="s">
        <v>32</v>
      </c>
      <c r="N143" s="190" t="s">
        <v>51</v>
      </c>
      <c r="O143" s="65"/>
      <c r="P143" s="191">
        <f>O143*H143</f>
        <v>0</v>
      </c>
      <c r="Q143" s="191">
        <v>4.0000000000000003E-5</v>
      </c>
      <c r="R143" s="191">
        <f>Q143*H143</f>
        <v>3.81832E-3</v>
      </c>
      <c r="S143" s="191">
        <v>0</v>
      </c>
      <c r="T143" s="192">
        <f>S143*H143</f>
        <v>0</v>
      </c>
      <c r="AR143" s="193" t="s">
        <v>136</v>
      </c>
      <c r="AT143" s="193" t="s">
        <v>131</v>
      </c>
      <c r="AU143" s="193" t="s">
        <v>137</v>
      </c>
      <c r="AY143" s="18" t="s">
        <v>129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137</v>
      </c>
      <c r="BK143" s="194">
        <f>ROUND(I143*H143,2)</f>
        <v>0</v>
      </c>
      <c r="BL143" s="18" t="s">
        <v>136</v>
      </c>
      <c r="BM143" s="193" t="s">
        <v>183</v>
      </c>
    </row>
    <row r="144" spans="2:65" s="12" customFormat="1" ht="11.25">
      <c r="B144" s="195"/>
      <c r="C144" s="196"/>
      <c r="D144" s="197" t="s">
        <v>139</v>
      </c>
      <c r="E144" s="198" t="s">
        <v>32</v>
      </c>
      <c r="F144" s="199" t="s">
        <v>184</v>
      </c>
      <c r="G144" s="196"/>
      <c r="H144" s="198" t="s">
        <v>32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139</v>
      </c>
      <c r="AU144" s="205" t="s">
        <v>137</v>
      </c>
      <c r="AV144" s="12" t="s">
        <v>40</v>
      </c>
      <c r="AW144" s="12" t="s">
        <v>39</v>
      </c>
      <c r="AX144" s="12" t="s">
        <v>79</v>
      </c>
      <c r="AY144" s="205" t="s">
        <v>129</v>
      </c>
    </row>
    <row r="145" spans="2:65" s="13" customFormat="1" ht="11.25">
      <c r="B145" s="206"/>
      <c r="C145" s="207"/>
      <c r="D145" s="197" t="s">
        <v>139</v>
      </c>
      <c r="E145" s="208" t="s">
        <v>32</v>
      </c>
      <c r="F145" s="209" t="s">
        <v>185</v>
      </c>
      <c r="G145" s="207"/>
      <c r="H145" s="210">
        <v>95.457999999999998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137</v>
      </c>
      <c r="AV145" s="13" t="s">
        <v>137</v>
      </c>
      <c r="AW145" s="13" t="s">
        <v>39</v>
      </c>
      <c r="AX145" s="13" t="s">
        <v>40</v>
      </c>
      <c r="AY145" s="216" t="s">
        <v>129</v>
      </c>
    </row>
    <row r="146" spans="2:65" s="1" customFormat="1" ht="24" customHeight="1">
      <c r="B146" s="36"/>
      <c r="C146" s="182" t="s">
        <v>186</v>
      </c>
      <c r="D146" s="182" t="s">
        <v>131</v>
      </c>
      <c r="E146" s="183" t="s">
        <v>187</v>
      </c>
      <c r="F146" s="184" t="s">
        <v>188</v>
      </c>
      <c r="G146" s="185" t="s">
        <v>189</v>
      </c>
      <c r="H146" s="186">
        <v>24</v>
      </c>
      <c r="I146" s="187"/>
      <c r="J146" s="188">
        <f>ROUND(I146*H146,2)</f>
        <v>0</v>
      </c>
      <c r="K146" s="184" t="s">
        <v>135</v>
      </c>
      <c r="L146" s="40"/>
      <c r="M146" s="189" t="s">
        <v>32</v>
      </c>
      <c r="N146" s="190" t="s">
        <v>51</v>
      </c>
      <c r="O146" s="65"/>
      <c r="P146" s="191">
        <f>O146*H146</f>
        <v>0</v>
      </c>
      <c r="Q146" s="191">
        <v>0</v>
      </c>
      <c r="R146" s="191">
        <f>Q146*H146</f>
        <v>0</v>
      </c>
      <c r="S146" s="191">
        <v>1E-3</v>
      </c>
      <c r="T146" s="192">
        <f>S146*H146</f>
        <v>2.4E-2</v>
      </c>
      <c r="AR146" s="193" t="s">
        <v>136</v>
      </c>
      <c r="AT146" s="193" t="s">
        <v>131</v>
      </c>
      <c r="AU146" s="193" t="s">
        <v>137</v>
      </c>
      <c r="AY146" s="18" t="s">
        <v>129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137</v>
      </c>
      <c r="BK146" s="194">
        <f>ROUND(I146*H146,2)</f>
        <v>0</v>
      </c>
      <c r="BL146" s="18" t="s">
        <v>136</v>
      </c>
      <c r="BM146" s="193" t="s">
        <v>190</v>
      </c>
    </row>
    <row r="147" spans="2:65" s="12" customFormat="1" ht="11.25">
      <c r="B147" s="195"/>
      <c r="C147" s="196"/>
      <c r="D147" s="197" t="s">
        <v>139</v>
      </c>
      <c r="E147" s="198" t="s">
        <v>32</v>
      </c>
      <c r="F147" s="199" t="s">
        <v>191</v>
      </c>
      <c r="G147" s="196"/>
      <c r="H147" s="198" t="s">
        <v>32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139</v>
      </c>
      <c r="AU147" s="205" t="s">
        <v>137</v>
      </c>
      <c r="AV147" s="12" t="s">
        <v>40</v>
      </c>
      <c r="AW147" s="12" t="s">
        <v>39</v>
      </c>
      <c r="AX147" s="12" t="s">
        <v>79</v>
      </c>
      <c r="AY147" s="205" t="s">
        <v>129</v>
      </c>
    </row>
    <row r="148" spans="2:65" s="13" customFormat="1" ht="11.25">
      <c r="B148" s="206"/>
      <c r="C148" s="207"/>
      <c r="D148" s="197" t="s">
        <v>139</v>
      </c>
      <c r="E148" s="208" t="s">
        <v>32</v>
      </c>
      <c r="F148" s="209" t="s">
        <v>192</v>
      </c>
      <c r="G148" s="207"/>
      <c r="H148" s="210">
        <v>24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137</v>
      </c>
      <c r="AV148" s="13" t="s">
        <v>137</v>
      </c>
      <c r="AW148" s="13" t="s">
        <v>39</v>
      </c>
      <c r="AX148" s="13" t="s">
        <v>40</v>
      </c>
      <c r="AY148" s="216" t="s">
        <v>129</v>
      </c>
    </row>
    <row r="149" spans="2:65" s="1" customFormat="1" ht="36" customHeight="1">
      <c r="B149" s="36"/>
      <c r="C149" s="182" t="s">
        <v>193</v>
      </c>
      <c r="D149" s="182" t="s">
        <v>131</v>
      </c>
      <c r="E149" s="183" t="s">
        <v>194</v>
      </c>
      <c r="F149" s="184" t="s">
        <v>195</v>
      </c>
      <c r="G149" s="185" t="s">
        <v>134</v>
      </c>
      <c r="H149" s="186">
        <v>49.701000000000001</v>
      </c>
      <c r="I149" s="187"/>
      <c r="J149" s="188">
        <f>ROUND(I149*H149,2)</f>
        <v>0</v>
      </c>
      <c r="K149" s="184" t="s">
        <v>135</v>
      </c>
      <c r="L149" s="40"/>
      <c r="M149" s="189" t="s">
        <v>32</v>
      </c>
      <c r="N149" s="190" t="s">
        <v>51</v>
      </c>
      <c r="O149" s="65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93" t="s">
        <v>136</v>
      </c>
      <c r="AT149" s="193" t="s">
        <v>131</v>
      </c>
      <c r="AU149" s="193" t="s">
        <v>137</v>
      </c>
      <c r="AY149" s="18" t="s">
        <v>129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137</v>
      </c>
      <c r="BK149" s="194">
        <f>ROUND(I149*H149,2)</f>
        <v>0</v>
      </c>
      <c r="BL149" s="18" t="s">
        <v>136</v>
      </c>
      <c r="BM149" s="193" t="s">
        <v>196</v>
      </c>
    </row>
    <row r="150" spans="2:65" s="12" customFormat="1" ht="11.25">
      <c r="B150" s="195"/>
      <c r="C150" s="196"/>
      <c r="D150" s="197" t="s">
        <v>139</v>
      </c>
      <c r="E150" s="198" t="s">
        <v>32</v>
      </c>
      <c r="F150" s="199" t="s">
        <v>197</v>
      </c>
      <c r="G150" s="196"/>
      <c r="H150" s="198" t="s">
        <v>32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139</v>
      </c>
      <c r="AU150" s="205" t="s">
        <v>137</v>
      </c>
      <c r="AV150" s="12" t="s">
        <v>40</v>
      </c>
      <c r="AW150" s="12" t="s">
        <v>39</v>
      </c>
      <c r="AX150" s="12" t="s">
        <v>79</v>
      </c>
      <c r="AY150" s="205" t="s">
        <v>129</v>
      </c>
    </row>
    <row r="151" spans="2:65" s="13" customFormat="1" ht="11.25">
      <c r="B151" s="206"/>
      <c r="C151" s="207"/>
      <c r="D151" s="197" t="s">
        <v>139</v>
      </c>
      <c r="E151" s="208" t="s">
        <v>32</v>
      </c>
      <c r="F151" s="209" t="s">
        <v>198</v>
      </c>
      <c r="G151" s="207"/>
      <c r="H151" s="210">
        <v>49.701000000000001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137</v>
      </c>
      <c r="AV151" s="13" t="s">
        <v>137</v>
      </c>
      <c r="AW151" s="13" t="s">
        <v>39</v>
      </c>
      <c r="AX151" s="13" t="s">
        <v>40</v>
      </c>
      <c r="AY151" s="216" t="s">
        <v>129</v>
      </c>
    </row>
    <row r="152" spans="2:65" s="11" customFormat="1" ht="22.9" customHeight="1">
      <c r="B152" s="166"/>
      <c r="C152" s="167"/>
      <c r="D152" s="168" t="s">
        <v>78</v>
      </c>
      <c r="E152" s="180" t="s">
        <v>199</v>
      </c>
      <c r="F152" s="180" t="s">
        <v>200</v>
      </c>
      <c r="G152" s="167"/>
      <c r="H152" s="167"/>
      <c r="I152" s="170"/>
      <c r="J152" s="181">
        <f>BK152</f>
        <v>0</v>
      </c>
      <c r="K152" s="167"/>
      <c r="L152" s="172"/>
      <c r="M152" s="173"/>
      <c r="N152" s="174"/>
      <c r="O152" s="174"/>
      <c r="P152" s="175">
        <f>SUM(P153:P158)</f>
        <v>0</v>
      </c>
      <c r="Q152" s="174"/>
      <c r="R152" s="175">
        <f>SUM(R153:R158)</f>
        <v>0</v>
      </c>
      <c r="S152" s="174"/>
      <c r="T152" s="176">
        <f>SUM(T153:T158)</f>
        <v>0</v>
      </c>
      <c r="AR152" s="177" t="s">
        <v>40</v>
      </c>
      <c r="AT152" s="178" t="s">
        <v>78</v>
      </c>
      <c r="AU152" s="178" t="s">
        <v>40</v>
      </c>
      <c r="AY152" s="177" t="s">
        <v>129</v>
      </c>
      <c r="BK152" s="179">
        <f>SUM(BK153:BK158)</f>
        <v>0</v>
      </c>
    </row>
    <row r="153" spans="2:65" s="1" customFormat="1" ht="24" customHeight="1">
      <c r="B153" s="36"/>
      <c r="C153" s="182" t="s">
        <v>201</v>
      </c>
      <c r="D153" s="182" t="s">
        <v>131</v>
      </c>
      <c r="E153" s="183" t="s">
        <v>202</v>
      </c>
      <c r="F153" s="184" t="s">
        <v>203</v>
      </c>
      <c r="G153" s="185" t="s">
        <v>204</v>
      </c>
      <c r="H153" s="186">
        <v>42.826000000000001</v>
      </c>
      <c r="I153" s="187"/>
      <c r="J153" s="188">
        <f>ROUND(I153*H153,2)</f>
        <v>0</v>
      </c>
      <c r="K153" s="184" t="s">
        <v>135</v>
      </c>
      <c r="L153" s="40"/>
      <c r="M153" s="189" t="s">
        <v>32</v>
      </c>
      <c r="N153" s="190" t="s">
        <v>51</v>
      </c>
      <c r="O153" s="65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136</v>
      </c>
      <c r="AT153" s="193" t="s">
        <v>131</v>
      </c>
      <c r="AU153" s="193" t="s">
        <v>137</v>
      </c>
      <c r="AY153" s="18" t="s">
        <v>129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137</v>
      </c>
      <c r="BK153" s="194">
        <f>ROUND(I153*H153,2)</f>
        <v>0</v>
      </c>
      <c r="BL153" s="18" t="s">
        <v>136</v>
      </c>
      <c r="BM153" s="193" t="s">
        <v>205</v>
      </c>
    </row>
    <row r="154" spans="2:65" s="1" customFormat="1" ht="16.5" customHeight="1">
      <c r="B154" s="36"/>
      <c r="C154" s="182" t="s">
        <v>206</v>
      </c>
      <c r="D154" s="182" t="s">
        <v>131</v>
      </c>
      <c r="E154" s="183" t="s">
        <v>207</v>
      </c>
      <c r="F154" s="184" t="s">
        <v>208</v>
      </c>
      <c r="G154" s="185" t="s">
        <v>204</v>
      </c>
      <c r="H154" s="186">
        <v>42.826000000000001</v>
      </c>
      <c r="I154" s="187"/>
      <c r="J154" s="188">
        <f>ROUND(I154*H154,2)</f>
        <v>0</v>
      </c>
      <c r="K154" s="184" t="s">
        <v>135</v>
      </c>
      <c r="L154" s="40"/>
      <c r="M154" s="189" t="s">
        <v>32</v>
      </c>
      <c r="N154" s="190" t="s">
        <v>51</v>
      </c>
      <c r="O154" s="65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93" t="s">
        <v>136</v>
      </c>
      <c r="AT154" s="193" t="s">
        <v>131</v>
      </c>
      <c r="AU154" s="193" t="s">
        <v>137</v>
      </c>
      <c r="AY154" s="18" t="s">
        <v>129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137</v>
      </c>
      <c r="BK154" s="194">
        <f>ROUND(I154*H154,2)</f>
        <v>0</v>
      </c>
      <c r="BL154" s="18" t="s">
        <v>136</v>
      </c>
      <c r="BM154" s="193" t="s">
        <v>209</v>
      </c>
    </row>
    <row r="155" spans="2:65" s="1" customFormat="1" ht="24" customHeight="1">
      <c r="B155" s="36"/>
      <c r="C155" s="182" t="s">
        <v>210</v>
      </c>
      <c r="D155" s="182" t="s">
        <v>131</v>
      </c>
      <c r="E155" s="183" t="s">
        <v>211</v>
      </c>
      <c r="F155" s="184" t="s">
        <v>212</v>
      </c>
      <c r="G155" s="185" t="s">
        <v>204</v>
      </c>
      <c r="H155" s="186">
        <v>856.52</v>
      </c>
      <c r="I155" s="187"/>
      <c r="J155" s="188">
        <f>ROUND(I155*H155,2)</f>
        <v>0</v>
      </c>
      <c r="K155" s="184" t="s">
        <v>135</v>
      </c>
      <c r="L155" s="40"/>
      <c r="M155" s="189" t="s">
        <v>32</v>
      </c>
      <c r="N155" s="190" t="s">
        <v>51</v>
      </c>
      <c r="O155" s="65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93" t="s">
        <v>136</v>
      </c>
      <c r="AT155" s="193" t="s">
        <v>131</v>
      </c>
      <c r="AU155" s="193" t="s">
        <v>137</v>
      </c>
      <c r="AY155" s="18" t="s">
        <v>129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137</v>
      </c>
      <c r="BK155" s="194">
        <f>ROUND(I155*H155,2)</f>
        <v>0</v>
      </c>
      <c r="BL155" s="18" t="s">
        <v>136</v>
      </c>
      <c r="BM155" s="193" t="s">
        <v>213</v>
      </c>
    </row>
    <row r="156" spans="2:65" s="13" customFormat="1" ht="11.25">
      <c r="B156" s="206"/>
      <c r="C156" s="207"/>
      <c r="D156" s="197" t="s">
        <v>139</v>
      </c>
      <c r="E156" s="207"/>
      <c r="F156" s="209" t="s">
        <v>214</v>
      </c>
      <c r="G156" s="207"/>
      <c r="H156" s="210">
        <v>856.52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139</v>
      </c>
      <c r="AU156" s="216" t="s">
        <v>137</v>
      </c>
      <c r="AV156" s="13" t="s">
        <v>137</v>
      </c>
      <c r="AW156" s="13" t="s">
        <v>4</v>
      </c>
      <c r="AX156" s="13" t="s">
        <v>40</v>
      </c>
      <c r="AY156" s="216" t="s">
        <v>129</v>
      </c>
    </row>
    <row r="157" spans="2:65" s="1" customFormat="1" ht="24" customHeight="1">
      <c r="B157" s="36"/>
      <c r="C157" s="182" t="s">
        <v>215</v>
      </c>
      <c r="D157" s="182" t="s">
        <v>131</v>
      </c>
      <c r="E157" s="183" t="s">
        <v>216</v>
      </c>
      <c r="F157" s="184" t="s">
        <v>217</v>
      </c>
      <c r="G157" s="185" t="s">
        <v>204</v>
      </c>
      <c r="H157" s="186">
        <v>76.605999999999995</v>
      </c>
      <c r="I157" s="187"/>
      <c r="J157" s="188">
        <f>ROUND(I157*H157,2)</f>
        <v>0</v>
      </c>
      <c r="K157" s="184" t="s">
        <v>135</v>
      </c>
      <c r="L157" s="40"/>
      <c r="M157" s="189" t="s">
        <v>32</v>
      </c>
      <c r="N157" s="190" t="s">
        <v>51</v>
      </c>
      <c r="O157" s="65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93" t="s">
        <v>136</v>
      </c>
      <c r="AT157" s="193" t="s">
        <v>131</v>
      </c>
      <c r="AU157" s="193" t="s">
        <v>137</v>
      </c>
      <c r="AY157" s="18" t="s">
        <v>129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137</v>
      </c>
      <c r="BK157" s="194">
        <f>ROUND(I157*H157,2)</f>
        <v>0</v>
      </c>
      <c r="BL157" s="18" t="s">
        <v>136</v>
      </c>
      <c r="BM157" s="193" t="s">
        <v>218</v>
      </c>
    </row>
    <row r="158" spans="2:65" s="13" customFormat="1" ht="11.25">
      <c r="B158" s="206"/>
      <c r="C158" s="207"/>
      <c r="D158" s="197" t="s">
        <v>139</v>
      </c>
      <c r="E158" s="208" t="s">
        <v>32</v>
      </c>
      <c r="F158" s="209" t="s">
        <v>219</v>
      </c>
      <c r="G158" s="207"/>
      <c r="H158" s="210">
        <v>76.605999999999995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139</v>
      </c>
      <c r="AU158" s="216" t="s">
        <v>137</v>
      </c>
      <c r="AV158" s="13" t="s">
        <v>137</v>
      </c>
      <c r="AW158" s="13" t="s">
        <v>39</v>
      </c>
      <c r="AX158" s="13" t="s">
        <v>40</v>
      </c>
      <c r="AY158" s="216" t="s">
        <v>129</v>
      </c>
    </row>
    <row r="159" spans="2:65" s="11" customFormat="1" ht="22.9" customHeight="1">
      <c r="B159" s="166"/>
      <c r="C159" s="167"/>
      <c r="D159" s="168" t="s">
        <v>78</v>
      </c>
      <c r="E159" s="180" t="s">
        <v>220</v>
      </c>
      <c r="F159" s="180" t="s">
        <v>221</v>
      </c>
      <c r="G159" s="167"/>
      <c r="H159" s="167"/>
      <c r="I159" s="170"/>
      <c r="J159" s="181">
        <f>BK159</f>
        <v>0</v>
      </c>
      <c r="K159" s="167"/>
      <c r="L159" s="172"/>
      <c r="M159" s="173"/>
      <c r="N159" s="174"/>
      <c r="O159" s="174"/>
      <c r="P159" s="175">
        <f>P160</f>
        <v>0</v>
      </c>
      <c r="Q159" s="174"/>
      <c r="R159" s="175">
        <f>R160</f>
        <v>0</v>
      </c>
      <c r="S159" s="174"/>
      <c r="T159" s="176">
        <f>T160</f>
        <v>0</v>
      </c>
      <c r="AR159" s="177" t="s">
        <v>40</v>
      </c>
      <c r="AT159" s="178" t="s">
        <v>78</v>
      </c>
      <c r="AU159" s="178" t="s">
        <v>40</v>
      </c>
      <c r="AY159" s="177" t="s">
        <v>129</v>
      </c>
      <c r="BK159" s="179">
        <f>BK160</f>
        <v>0</v>
      </c>
    </row>
    <row r="160" spans="2:65" s="1" customFormat="1" ht="24" customHeight="1">
      <c r="B160" s="36"/>
      <c r="C160" s="182" t="s">
        <v>222</v>
      </c>
      <c r="D160" s="182" t="s">
        <v>131</v>
      </c>
      <c r="E160" s="183" t="s">
        <v>223</v>
      </c>
      <c r="F160" s="184" t="s">
        <v>224</v>
      </c>
      <c r="G160" s="185" t="s">
        <v>204</v>
      </c>
      <c r="H160" s="186">
        <v>58.231000000000002</v>
      </c>
      <c r="I160" s="187"/>
      <c r="J160" s="188">
        <f>ROUND(I160*H160,2)</f>
        <v>0</v>
      </c>
      <c r="K160" s="184" t="s">
        <v>135</v>
      </c>
      <c r="L160" s="40"/>
      <c r="M160" s="189" t="s">
        <v>32</v>
      </c>
      <c r="N160" s="190" t="s">
        <v>51</v>
      </c>
      <c r="O160" s="65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93" t="s">
        <v>136</v>
      </c>
      <c r="AT160" s="193" t="s">
        <v>131</v>
      </c>
      <c r="AU160" s="193" t="s">
        <v>137</v>
      </c>
      <c r="AY160" s="18" t="s">
        <v>129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137</v>
      </c>
      <c r="BK160" s="194">
        <f>ROUND(I160*H160,2)</f>
        <v>0</v>
      </c>
      <c r="BL160" s="18" t="s">
        <v>136</v>
      </c>
      <c r="BM160" s="193" t="s">
        <v>225</v>
      </c>
    </row>
    <row r="161" spans="2:65" s="11" customFormat="1" ht="25.9" customHeight="1">
      <c r="B161" s="166"/>
      <c r="C161" s="167"/>
      <c r="D161" s="168" t="s">
        <v>78</v>
      </c>
      <c r="E161" s="169" t="s">
        <v>226</v>
      </c>
      <c r="F161" s="169" t="s">
        <v>227</v>
      </c>
      <c r="G161" s="167"/>
      <c r="H161" s="167"/>
      <c r="I161" s="170"/>
      <c r="J161" s="171">
        <f>BK161</f>
        <v>0</v>
      </c>
      <c r="K161" s="167"/>
      <c r="L161" s="172"/>
      <c r="M161" s="173"/>
      <c r="N161" s="174"/>
      <c r="O161" s="174"/>
      <c r="P161" s="175">
        <f>P162+P177+P186</f>
        <v>0</v>
      </c>
      <c r="Q161" s="174"/>
      <c r="R161" s="175">
        <f>R162+R177+R186</f>
        <v>7.9185749999999999E-2</v>
      </c>
      <c r="S161" s="174"/>
      <c r="T161" s="176">
        <f>T162+T177+T186</f>
        <v>0.30805844999999998</v>
      </c>
      <c r="AR161" s="177" t="s">
        <v>137</v>
      </c>
      <c r="AT161" s="178" t="s">
        <v>78</v>
      </c>
      <c r="AU161" s="178" t="s">
        <v>79</v>
      </c>
      <c r="AY161" s="177" t="s">
        <v>129</v>
      </c>
      <c r="BK161" s="179">
        <f>BK162+BK177+BK186</f>
        <v>0</v>
      </c>
    </row>
    <row r="162" spans="2:65" s="11" customFormat="1" ht="22.9" customHeight="1">
      <c r="B162" s="166"/>
      <c r="C162" s="167"/>
      <c r="D162" s="168" t="s">
        <v>78</v>
      </c>
      <c r="E162" s="180" t="s">
        <v>228</v>
      </c>
      <c r="F162" s="180" t="s">
        <v>229</v>
      </c>
      <c r="G162" s="167"/>
      <c r="H162" s="167"/>
      <c r="I162" s="170"/>
      <c r="J162" s="181">
        <f>BK162</f>
        <v>0</v>
      </c>
      <c r="K162" s="167"/>
      <c r="L162" s="172"/>
      <c r="M162" s="173"/>
      <c r="N162" s="174"/>
      <c r="O162" s="174"/>
      <c r="P162" s="175">
        <f>SUM(P163:P176)</f>
        <v>0</v>
      </c>
      <c r="Q162" s="174"/>
      <c r="R162" s="175">
        <f>SUM(R163:R176)</f>
        <v>2.9000000000000001E-2</v>
      </c>
      <c r="S162" s="174"/>
      <c r="T162" s="176">
        <f>SUM(T163:T176)</f>
        <v>0.3</v>
      </c>
      <c r="AR162" s="177" t="s">
        <v>137</v>
      </c>
      <c r="AT162" s="178" t="s">
        <v>78</v>
      </c>
      <c r="AU162" s="178" t="s">
        <v>40</v>
      </c>
      <c r="AY162" s="177" t="s">
        <v>129</v>
      </c>
      <c r="BK162" s="179">
        <f>SUM(BK163:BK176)</f>
        <v>0</v>
      </c>
    </row>
    <row r="163" spans="2:65" s="1" customFormat="1" ht="16.5" customHeight="1">
      <c r="B163" s="36"/>
      <c r="C163" s="182" t="s">
        <v>230</v>
      </c>
      <c r="D163" s="182" t="s">
        <v>131</v>
      </c>
      <c r="E163" s="183" t="s">
        <v>231</v>
      </c>
      <c r="F163" s="184" t="s">
        <v>232</v>
      </c>
      <c r="G163" s="185" t="s">
        <v>233</v>
      </c>
      <c r="H163" s="186">
        <v>10</v>
      </c>
      <c r="I163" s="187"/>
      <c r="J163" s="188">
        <f>ROUND(I163*H163,2)</f>
        <v>0</v>
      </c>
      <c r="K163" s="184" t="s">
        <v>32</v>
      </c>
      <c r="L163" s="40"/>
      <c r="M163" s="189" t="s">
        <v>32</v>
      </c>
      <c r="N163" s="190" t="s">
        <v>51</v>
      </c>
      <c r="O163" s="65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93" t="s">
        <v>234</v>
      </c>
      <c r="AT163" s="193" t="s">
        <v>131</v>
      </c>
      <c r="AU163" s="193" t="s">
        <v>137</v>
      </c>
      <c r="AY163" s="18" t="s">
        <v>129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137</v>
      </c>
      <c r="BK163" s="194">
        <f>ROUND(I163*H163,2)</f>
        <v>0</v>
      </c>
      <c r="BL163" s="18" t="s">
        <v>234</v>
      </c>
      <c r="BM163" s="193" t="s">
        <v>235</v>
      </c>
    </row>
    <row r="164" spans="2:65" s="1" customFormat="1" ht="19.5">
      <c r="B164" s="36"/>
      <c r="C164" s="37"/>
      <c r="D164" s="197" t="s">
        <v>236</v>
      </c>
      <c r="E164" s="37"/>
      <c r="F164" s="249" t="s">
        <v>237</v>
      </c>
      <c r="G164" s="37"/>
      <c r="H164" s="37"/>
      <c r="I164" s="109"/>
      <c r="J164" s="37"/>
      <c r="K164" s="37"/>
      <c r="L164" s="40"/>
      <c r="M164" s="250"/>
      <c r="N164" s="65"/>
      <c r="O164" s="65"/>
      <c r="P164" s="65"/>
      <c r="Q164" s="65"/>
      <c r="R164" s="65"/>
      <c r="S164" s="65"/>
      <c r="T164" s="66"/>
      <c r="AT164" s="18" t="s">
        <v>236</v>
      </c>
      <c r="AU164" s="18" t="s">
        <v>137</v>
      </c>
    </row>
    <row r="165" spans="2:65" s="1" customFormat="1" ht="16.5" customHeight="1">
      <c r="B165" s="36"/>
      <c r="C165" s="182" t="s">
        <v>238</v>
      </c>
      <c r="D165" s="182" t="s">
        <v>131</v>
      </c>
      <c r="E165" s="183" t="s">
        <v>239</v>
      </c>
      <c r="F165" s="184" t="s">
        <v>240</v>
      </c>
      <c r="G165" s="185" t="s">
        <v>233</v>
      </c>
      <c r="H165" s="186">
        <v>5</v>
      </c>
      <c r="I165" s="187"/>
      <c r="J165" s="188">
        <f>ROUND(I165*H165,2)</f>
        <v>0</v>
      </c>
      <c r="K165" s="184" t="s">
        <v>32</v>
      </c>
      <c r="L165" s="40"/>
      <c r="M165" s="189" t="s">
        <v>32</v>
      </c>
      <c r="N165" s="190" t="s">
        <v>51</v>
      </c>
      <c r="O165" s="65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93" t="s">
        <v>234</v>
      </c>
      <c r="AT165" s="193" t="s">
        <v>131</v>
      </c>
      <c r="AU165" s="193" t="s">
        <v>137</v>
      </c>
      <c r="AY165" s="18" t="s">
        <v>129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137</v>
      </c>
      <c r="BK165" s="194">
        <f>ROUND(I165*H165,2)</f>
        <v>0</v>
      </c>
      <c r="BL165" s="18" t="s">
        <v>234</v>
      </c>
      <c r="BM165" s="193" t="s">
        <v>241</v>
      </c>
    </row>
    <row r="166" spans="2:65" s="1" customFormat="1" ht="19.5">
      <c r="B166" s="36"/>
      <c r="C166" s="37"/>
      <c r="D166" s="197" t="s">
        <v>236</v>
      </c>
      <c r="E166" s="37"/>
      <c r="F166" s="249" t="s">
        <v>242</v>
      </c>
      <c r="G166" s="37"/>
      <c r="H166" s="37"/>
      <c r="I166" s="109"/>
      <c r="J166" s="37"/>
      <c r="K166" s="37"/>
      <c r="L166" s="40"/>
      <c r="M166" s="250"/>
      <c r="N166" s="65"/>
      <c r="O166" s="65"/>
      <c r="P166" s="65"/>
      <c r="Q166" s="65"/>
      <c r="R166" s="65"/>
      <c r="S166" s="65"/>
      <c r="T166" s="66"/>
      <c r="AT166" s="18" t="s">
        <v>236</v>
      </c>
      <c r="AU166" s="18" t="s">
        <v>137</v>
      </c>
    </row>
    <row r="167" spans="2:65" s="1" customFormat="1" ht="16.5" customHeight="1">
      <c r="B167" s="36"/>
      <c r="C167" s="182" t="s">
        <v>243</v>
      </c>
      <c r="D167" s="182" t="s">
        <v>131</v>
      </c>
      <c r="E167" s="183" t="s">
        <v>244</v>
      </c>
      <c r="F167" s="184" t="s">
        <v>245</v>
      </c>
      <c r="G167" s="185" t="s">
        <v>246</v>
      </c>
      <c r="H167" s="186">
        <v>15</v>
      </c>
      <c r="I167" s="187"/>
      <c r="J167" s="188">
        <f>ROUND(I167*H167,2)</f>
        <v>0</v>
      </c>
      <c r="K167" s="184" t="s">
        <v>32</v>
      </c>
      <c r="L167" s="40"/>
      <c r="M167" s="189" t="s">
        <v>32</v>
      </c>
      <c r="N167" s="190" t="s">
        <v>51</v>
      </c>
      <c r="O167" s="65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93" t="s">
        <v>234</v>
      </c>
      <c r="AT167" s="193" t="s">
        <v>131</v>
      </c>
      <c r="AU167" s="193" t="s">
        <v>137</v>
      </c>
      <c r="AY167" s="18" t="s">
        <v>129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137</v>
      </c>
      <c r="BK167" s="194">
        <f>ROUND(I167*H167,2)</f>
        <v>0</v>
      </c>
      <c r="BL167" s="18" t="s">
        <v>234</v>
      </c>
      <c r="BM167" s="193" t="s">
        <v>247</v>
      </c>
    </row>
    <row r="168" spans="2:65" s="1" customFormat="1" ht="19.5">
      <c r="B168" s="36"/>
      <c r="C168" s="37"/>
      <c r="D168" s="197" t="s">
        <v>236</v>
      </c>
      <c r="E168" s="37"/>
      <c r="F168" s="249" t="s">
        <v>248</v>
      </c>
      <c r="G168" s="37"/>
      <c r="H168" s="37"/>
      <c r="I168" s="109"/>
      <c r="J168" s="37"/>
      <c r="K168" s="37"/>
      <c r="L168" s="40"/>
      <c r="M168" s="250"/>
      <c r="N168" s="65"/>
      <c r="O168" s="65"/>
      <c r="P168" s="65"/>
      <c r="Q168" s="65"/>
      <c r="R168" s="65"/>
      <c r="S168" s="65"/>
      <c r="T168" s="66"/>
      <c r="AT168" s="18" t="s">
        <v>236</v>
      </c>
      <c r="AU168" s="18" t="s">
        <v>137</v>
      </c>
    </row>
    <row r="169" spans="2:65" s="12" customFormat="1" ht="11.25">
      <c r="B169" s="195"/>
      <c r="C169" s="196"/>
      <c r="D169" s="197" t="s">
        <v>139</v>
      </c>
      <c r="E169" s="198" t="s">
        <v>32</v>
      </c>
      <c r="F169" s="199" t="s">
        <v>249</v>
      </c>
      <c r="G169" s="196"/>
      <c r="H169" s="198" t="s">
        <v>32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139</v>
      </c>
      <c r="AU169" s="205" t="s">
        <v>137</v>
      </c>
      <c r="AV169" s="12" t="s">
        <v>40</v>
      </c>
      <c r="AW169" s="12" t="s">
        <v>39</v>
      </c>
      <c r="AX169" s="12" t="s">
        <v>79</v>
      </c>
      <c r="AY169" s="205" t="s">
        <v>129</v>
      </c>
    </row>
    <row r="170" spans="2:65" s="13" customFormat="1" ht="11.25">
      <c r="B170" s="206"/>
      <c r="C170" s="207"/>
      <c r="D170" s="197" t="s">
        <v>139</v>
      </c>
      <c r="E170" s="208" t="s">
        <v>32</v>
      </c>
      <c r="F170" s="209" t="s">
        <v>250</v>
      </c>
      <c r="G170" s="207"/>
      <c r="H170" s="210">
        <v>15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139</v>
      </c>
      <c r="AU170" s="216" t="s">
        <v>137</v>
      </c>
      <c r="AV170" s="13" t="s">
        <v>137</v>
      </c>
      <c r="AW170" s="13" t="s">
        <v>39</v>
      </c>
      <c r="AX170" s="13" t="s">
        <v>40</v>
      </c>
      <c r="AY170" s="216" t="s">
        <v>129</v>
      </c>
    </row>
    <row r="171" spans="2:65" s="1" customFormat="1" ht="16.5" customHeight="1">
      <c r="B171" s="36"/>
      <c r="C171" s="182" t="s">
        <v>251</v>
      </c>
      <c r="D171" s="182" t="s">
        <v>131</v>
      </c>
      <c r="E171" s="183" t="s">
        <v>252</v>
      </c>
      <c r="F171" s="184" t="s">
        <v>253</v>
      </c>
      <c r="G171" s="185" t="s">
        <v>254</v>
      </c>
      <c r="H171" s="186">
        <v>2</v>
      </c>
      <c r="I171" s="187"/>
      <c r="J171" s="188">
        <f>ROUND(I171*H171,2)</f>
        <v>0</v>
      </c>
      <c r="K171" s="184" t="s">
        <v>32</v>
      </c>
      <c r="L171" s="40"/>
      <c r="M171" s="189" t="s">
        <v>32</v>
      </c>
      <c r="N171" s="190" t="s">
        <v>51</v>
      </c>
      <c r="O171" s="65"/>
      <c r="P171" s="191">
        <f>O171*H171</f>
        <v>0</v>
      </c>
      <c r="Q171" s="191">
        <v>1.4500000000000001E-2</v>
      </c>
      <c r="R171" s="191">
        <f>Q171*H171</f>
        <v>2.9000000000000001E-2</v>
      </c>
      <c r="S171" s="191">
        <v>0</v>
      </c>
      <c r="T171" s="192">
        <f>S171*H171</f>
        <v>0</v>
      </c>
      <c r="AR171" s="193" t="s">
        <v>234</v>
      </c>
      <c r="AT171" s="193" t="s">
        <v>131</v>
      </c>
      <c r="AU171" s="193" t="s">
        <v>137</v>
      </c>
      <c r="AY171" s="18" t="s">
        <v>129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137</v>
      </c>
      <c r="BK171" s="194">
        <f>ROUND(I171*H171,2)</f>
        <v>0</v>
      </c>
      <c r="BL171" s="18" t="s">
        <v>234</v>
      </c>
      <c r="BM171" s="193" t="s">
        <v>255</v>
      </c>
    </row>
    <row r="172" spans="2:65" s="1" customFormat="1" ht="19.5">
      <c r="B172" s="36"/>
      <c r="C172" s="37"/>
      <c r="D172" s="197" t="s">
        <v>236</v>
      </c>
      <c r="E172" s="37"/>
      <c r="F172" s="249" t="s">
        <v>256</v>
      </c>
      <c r="G172" s="37"/>
      <c r="H172" s="37"/>
      <c r="I172" s="109"/>
      <c r="J172" s="37"/>
      <c r="K172" s="37"/>
      <c r="L172" s="40"/>
      <c r="M172" s="250"/>
      <c r="N172" s="65"/>
      <c r="O172" s="65"/>
      <c r="P172" s="65"/>
      <c r="Q172" s="65"/>
      <c r="R172" s="65"/>
      <c r="S172" s="65"/>
      <c r="T172" s="66"/>
      <c r="AT172" s="18" t="s">
        <v>236</v>
      </c>
      <c r="AU172" s="18" t="s">
        <v>137</v>
      </c>
    </row>
    <row r="173" spans="2:65" s="1" customFormat="1" ht="16.5" customHeight="1">
      <c r="B173" s="36"/>
      <c r="C173" s="182" t="s">
        <v>257</v>
      </c>
      <c r="D173" s="182" t="s">
        <v>131</v>
      </c>
      <c r="E173" s="183" t="s">
        <v>258</v>
      </c>
      <c r="F173" s="184" t="s">
        <v>259</v>
      </c>
      <c r="G173" s="185" t="s">
        <v>260</v>
      </c>
      <c r="H173" s="186">
        <v>10</v>
      </c>
      <c r="I173" s="187"/>
      <c r="J173" s="188">
        <f>ROUND(I173*H173,2)</f>
        <v>0</v>
      </c>
      <c r="K173" s="184" t="s">
        <v>135</v>
      </c>
      <c r="L173" s="40"/>
      <c r="M173" s="189" t="s">
        <v>32</v>
      </c>
      <c r="N173" s="190" t="s">
        <v>51</v>
      </c>
      <c r="O173" s="65"/>
      <c r="P173" s="191">
        <f>O173*H173</f>
        <v>0</v>
      </c>
      <c r="Q173" s="191">
        <v>0</v>
      </c>
      <c r="R173" s="191">
        <f>Q173*H173</f>
        <v>0</v>
      </c>
      <c r="S173" s="191">
        <v>0.03</v>
      </c>
      <c r="T173" s="192">
        <f>S173*H173</f>
        <v>0.3</v>
      </c>
      <c r="AR173" s="193" t="s">
        <v>234</v>
      </c>
      <c r="AT173" s="193" t="s">
        <v>131</v>
      </c>
      <c r="AU173" s="193" t="s">
        <v>137</v>
      </c>
      <c r="AY173" s="18" t="s">
        <v>129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137</v>
      </c>
      <c r="BK173" s="194">
        <f>ROUND(I173*H173,2)</f>
        <v>0</v>
      </c>
      <c r="BL173" s="18" t="s">
        <v>234</v>
      </c>
      <c r="BM173" s="193" t="s">
        <v>261</v>
      </c>
    </row>
    <row r="174" spans="2:65" s="12" customFormat="1" ht="11.25">
      <c r="B174" s="195"/>
      <c r="C174" s="196"/>
      <c r="D174" s="197" t="s">
        <v>139</v>
      </c>
      <c r="E174" s="198" t="s">
        <v>32</v>
      </c>
      <c r="F174" s="199" t="s">
        <v>262</v>
      </c>
      <c r="G174" s="196"/>
      <c r="H174" s="198" t="s">
        <v>32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139</v>
      </c>
      <c r="AU174" s="205" t="s">
        <v>137</v>
      </c>
      <c r="AV174" s="12" t="s">
        <v>40</v>
      </c>
      <c r="AW174" s="12" t="s">
        <v>39</v>
      </c>
      <c r="AX174" s="12" t="s">
        <v>79</v>
      </c>
      <c r="AY174" s="205" t="s">
        <v>129</v>
      </c>
    </row>
    <row r="175" spans="2:65" s="13" customFormat="1" ht="11.25">
      <c r="B175" s="206"/>
      <c r="C175" s="207"/>
      <c r="D175" s="197" t="s">
        <v>139</v>
      </c>
      <c r="E175" s="208" t="s">
        <v>32</v>
      </c>
      <c r="F175" s="209" t="s">
        <v>263</v>
      </c>
      <c r="G175" s="207"/>
      <c r="H175" s="210">
        <v>10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139</v>
      </c>
      <c r="AU175" s="216" t="s">
        <v>137</v>
      </c>
      <c r="AV175" s="13" t="s">
        <v>137</v>
      </c>
      <c r="AW175" s="13" t="s">
        <v>39</v>
      </c>
      <c r="AX175" s="13" t="s">
        <v>40</v>
      </c>
      <c r="AY175" s="216" t="s">
        <v>129</v>
      </c>
    </row>
    <row r="176" spans="2:65" s="1" customFormat="1" ht="24" customHeight="1">
      <c r="B176" s="36"/>
      <c r="C176" s="182" t="s">
        <v>264</v>
      </c>
      <c r="D176" s="182" t="s">
        <v>131</v>
      </c>
      <c r="E176" s="183" t="s">
        <v>265</v>
      </c>
      <c r="F176" s="184" t="s">
        <v>266</v>
      </c>
      <c r="G176" s="185" t="s">
        <v>267</v>
      </c>
      <c r="H176" s="251"/>
      <c r="I176" s="187"/>
      <c r="J176" s="188">
        <f>ROUND(I176*H176,2)</f>
        <v>0</v>
      </c>
      <c r="K176" s="184" t="s">
        <v>135</v>
      </c>
      <c r="L176" s="40"/>
      <c r="M176" s="189" t="s">
        <v>32</v>
      </c>
      <c r="N176" s="190" t="s">
        <v>51</v>
      </c>
      <c r="O176" s="65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93" t="s">
        <v>234</v>
      </c>
      <c r="AT176" s="193" t="s">
        <v>131</v>
      </c>
      <c r="AU176" s="193" t="s">
        <v>137</v>
      </c>
      <c r="AY176" s="18" t="s">
        <v>129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137</v>
      </c>
      <c r="BK176" s="194">
        <f>ROUND(I176*H176,2)</f>
        <v>0</v>
      </c>
      <c r="BL176" s="18" t="s">
        <v>234</v>
      </c>
      <c r="BM176" s="193" t="s">
        <v>268</v>
      </c>
    </row>
    <row r="177" spans="2:65" s="11" customFormat="1" ht="22.9" customHeight="1">
      <c r="B177" s="166"/>
      <c r="C177" s="167"/>
      <c r="D177" s="168" t="s">
        <v>78</v>
      </c>
      <c r="E177" s="180" t="s">
        <v>269</v>
      </c>
      <c r="F177" s="180" t="s">
        <v>270</v>
      </c>
      <c r="G177" s="167"/>
      <c r="H177" s="167"/>
      <c r="I177" s="170"/>
      <c r="J177" s="181">
        <f>BK177</f>
        <v>0</v>
      </c>
      <c r="K177" s="167"/>
      <c r="L177" s="172"/>
      <c r="M177" s="173"/>
      <c r="N177" s="174"/>
      <c r="O177" s="174"/>
      <c r="P177" s="175">
        <f>SUM(P178:P185)</f>
        <v>0</v>
      </c>
      <c r="Q177" s="174"/>
      <c r="R177" s="175">
        <f>SUM(R178:R185)</f>
        <v>1.149625E-2</v>
      </c>
      <c r="S177" s="174"/>
      <c r="T177" s="176">
        <f>SUM(T178:T185)</f>
        <v>0</v>
      </c>
      <c r="AR177" s="177" t="s">
        <v>137</v>
      </c>
      <c r="AT177" s="178" t="s">
        <v>78</v>
      </c>
      <c r="AU177" s="178" t="s">
        <v>40</v>
      </c>
      <c r="AY177" s="177" t="s">
        <v>129</v>
      </c>
      <c r="BK177" s="179">
        <f>SUM(BK178:BK185)</f>
        <v>0</v>
      </c>
    </row>
    <row r="178" spans="2:65" s="1" customFormat="1" ht="16.5" customHeight="1">
      <c r="B178" s="36"/>
      <c r="C178" s="182" t="s">
        <v>271</v>
      </c>
      <c r="D178" s="182" t="s">
        <v>131</v>
      </c>
      <c r="E178" s="183" t="s">
        <v>272</v>
      </c>
      <c r="F178" s="184" t="s">
        <v>273</v>
      </c>
      <c r="G178" s="185" t="s">
        <v>134</v>
      </c>
      <c r="H178" s="186">
        <v>25</v>
      </c>
      <c r="I178" s="187"/>
      <c r="J178" s="188">
        <f>ROUND(I178*H178,2)</f>
        <v>0</v>
      </c>
      <c r="K178" s="184" t="s">
        <v>32</v>
      </c>
      <c r="L178" s="40"/>
      <c r="M178" s="189" t="s">
        <v>32</v>
      </c>
      <c r="N178" s="190" t="s">
        <v>51</v>
      </c>
      <c r="O178" s="65"/>
      <c r="P178" s="191">
        <f>O178*H178</f>
        <v>0</v>
      </c>
      <c r="Q178" s="191">
        <v>3.8985000000000002E-4</v>
      </c>
      <c r="R178" s="191">
        <f>Q178*H178</f>
        <v>9.7462499999999997E-3</v>
      </c>
      <c r="S178" s="191">
        <v>0</v>
      </c>
      <c r="T178" s="192">
        <f>S178*H178</f>
        <v>0</v>
      </c>
      <c r="AR178" s="193" t="s">
        <v>234</v>
      </c>
      <c r="AT178" s="193" t="s">
        <v>131</v>
      </c>
      <c r="AU178" s="193" t="s">
        <v>137</v>
      </c>
      <c r="AY178" s="18" t="s">
        <v>129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137</v>
      </c>
      <c r="BK178" s="194">
        <f>ROUND(I178*H178,2)</f>
        <v>0</v>
      </c>
      <c r="BL178" s="18" t="s">
        <v>234</v>
      </c>
      <c r="BM178" s="193" t="s">
        <v>274</v>
      </c>
    </row>
    <row r="179" spans="2:65" s="12" customFormat="1" ht="11.25">
      <c r="B179" s="195"/>
      <c r="C179" s="196"/>
      <c r="D179" s="197" t="s">
        <v>139</v>
      </c>
      <c r="E179" s="198" t="s">
        <v>32</v>
      </c>
      <c r="F179" s="199" t="s">
        <v>275</v>
      </c>
      <c r="G179" s="196"/>
      <c r="H179" s="198" t="s">
        <v>32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139</v>
      </c>
      <c r="AU179" s="205" t="s">
        <v>137</v>
      </c>
      <c r="AV179" s="12" t="s">
        <v>40</v>
      </c>
      <c r="AW179" s="12" t="s">
        <v>39</v>
      </c>
      <c r="AX179" s="12" t="s">
        <v>79</v>
      </c>
      <c r="AY179" s="205" t="s">
        <v>129</v>
      </c>
    </row>
    <row r="180" spans="2:65" s="13" customFormat="1" ht="11.25">
      <c r="B180" s="206"/>
      <c r="C180" s="207"/>
      <c r="D180" s="197" t="s">
        <v>139</v>
      </c>
      <c r="E180" s="208" t="s">
        <v>32</v>
      </c>
      <c r="F180" s="209" t="s">
        <v>276</v>
      </c>
      <c r="G180" s="207"/>
      <c r="H180" s="210">
        <v>25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139</v>
      </c>
      <c r="AU180" s="216" t="s">
        <v>137</v>
      </c>
      <c r="AV180" s="13" t="s">
        <v>137</v>
      </c>
      <c r="AW180" s="13" t="s">
        <v>39</v>
      </c>
      <c r="AX180" s="13" t="s">
        <v>79</v>
      </c>
      <c r="AY180" s="216" t="s">
        <v>129</v>
      </c>
    </row>
    <row r="181" spans="2:65" s="14" customFormat="1" ht="11.25">
      <c r="B181" s="217"/>
      <c r="C181" s="218"/>
      <c r="D181" s="197" t="s">
        <v>139</v>
      </c>
      <c r="E181" s="219" t="s">
        <v>32</v>
      </c>
      <c r="F181" s="220" t="s">
        <v>147</v>
      </c>
      <c r="G181" s="218"/>
      <c r="H181" s="221">
        <v>25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139</v>
      </c>
      <c r="AU181" s="227" t="s">
        <v>137</v>
      </c>
      <c r="AV181" s="14" t="s">
        <v>136</v>
      </c>
      <c r="AW181" s="14" t="s">
        <v>39</v>
      </c>
      <c r="AX181" s="14" t="s">
        <v>40</v>
      </c>
      <c r="AY181" s="227" t="s">
        <v>129</v>
      </c>
    </row>
    <row r="182" spans="2:65" s="1" customFormat="1" ht="16.5" customHeight="1">
      <c r="B182" s="36"/>
      <c r="C182" s="182" t="s">
        <v>277</v>
      </c>
      <c r="D182" s="182" t="s">
        <v>131</v>
      </c>
      <c r="E182" s="183" t="s">
        <v>278</v>
      </c>
      <c r="F182" s="184" t="s">
        <v>279</v>
      </c>
      <c r="G182" s="185" t="s">
        <v>134</v>
      </c>
      <c r="H182" s="186">
        <v>25</v>
      </c>
      <c r="I182" s="187"/>
      <c r="J182" s="188">
        <f>ROUND(I182*H182,2)</f>
        <v>0</v>
      </c>
      <c r="K182" s="184" t="s">
        <v>135</v>
      </c>
      <c r="L182" s="40"/>
      <c r="M182" s="189" t="s">
        <v>32</v>
      </c>
      <c r="N182" s="190" t="s">
        <v>51</v>
      </c>
      <c r="O182" s="65"/>
      <c r="P182" s="191">
        <f>O182*H182</f>
        <v>0</v>
      </c>
      <c r="Q182" s="191">
        <v>6.9999999999999994E-5</v>
      </c>
      <c r="R182" s="191">
        <f>Q182*H182</f>
        <v>1.7499999999999998E-3</v>
      </c>
      <c r="S182" s="191">
        <v>0</v>
      </c>
      <c r="T182" s="192">
        <f>S182*H182</f>
        <v>0</v>
      </c>
      <c r="AR182" s="193" t="s">
        <v>234</v>
      </c>
      <c r="AT182" s="193" t="s">
        <v>131</v>
      </c>
      <c r="AU182" s="193" t="s">
        <v>137</v>
      </c>
      <c r="AY182" s="18" t="s">
        <v>129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137</v>
      </c>
      <c r="BK182" s="194">
        <f>ROUND(I182*H182,2)</f>
        <v>0</v>
      </c>
      <c r="BL182" s="18" t="s">
        <v>234</v>
      </c>
      <c r="BM182" s="193" t="s">
        <v>280</v>
      </c>
    </row>
    <row r="183" spans="2:65" s="12" customFormat="1" ht="11.25">
      <c r="B183" s="195"/>
      <c r="C183" s="196"/>
      <c r="D183" s="197" t="s">
        <v>139</v>
      </c>
      <c r="E183" s="198" t="s">
        <v>32</v>
      </c>
      <c r="F183" s="199" t="s">
        <v>275</v>
      </c>
      <c r="G183" s="196"/>
      <c r="H183" s="198" t="s">
        <v>32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139</v>
      </c>
      <c r="AU183" s="205" t="s">
        <v>137</v>
      </c>
      <c r="AV183" s="12" t="s">
        <v>40</v>
      </c>
      <c r="AW183" s="12" t="s">
        <v>39</v>
      </c>
      <c r="AX183" s="12" t="s">
        <v>79</v>
      </c>
      <c r="AY183" s="205" t="s">
        <v>129</v>
      </c>
    </row>
    <row r="184" spans="2:65" s="13" customFormat="1" ht="11.25">
      <c r="B184" s="206"/>
      <c r="C184" s="207"/>
      <c r="D184" s="197" t="s">
        <v>139</v>
      </c>
      <c r="E184" s="208" t="s">
        <v>32</v>
      </c>
      <c r="F184" s="209" t="s">
        <v>276</v>
      </c>
      <c r="G184" s="207"/>
      <c r="H184" s="210">
        <v>25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139</v>
      </c>
      <c r="AU184" s="216" t="s">
        <v>137</v>
      </c>
      <c r="AV184" s="13" t="s">
        <v>137</v>
      </c>
      <c r="AW184" s="13" t="s">
        <v>39</v>
      </c>
      <c r="AX184" s="13" t="s">
        <v>79</v>
      </c>
      <c r="AY184" s="216" t="s">
        <v>129</v>
      </c>
    </row>
    <row r="185" spans="2:65" s="14" customFormat="1" ht="11.25">
      <c r="B185" s="217"/>
      <c r="C185" s="218"/>
      <c r="D185" s="197" t="s">
        <v>139</v>
      </c>
      <c r="E185" s="219" t="s">
        <v>32</v>
      </c>
      <c r="F185" s="220" t="s">
        <v>147</v>
      </c>
      <c r="G185" s="218"/>
      <c r="H185" s="221">
        <v>25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139</v>
      </c>
      <c r="AU185" s="227" t="s">
        <v>137</v>
      </c>
      <c r="AV185" s="14" t="s">
        <v>136</v>
      </c>
      <c r="AW185" s="14" t="s">
        <v>39</v>
      </c>
      <c r="AX185" s="14" t="s">
        <v>40</v>
      </c>
      <c r="AY185" s="227" t="s">
        <v>129</v>
      </c>
    </row>
    <row r="186" spans="2:65" s="11" customFormat="1" ht="22.9" customHeight="1">
      <c r="B186" s="166"/>
      <c r="C186" s="167"/>
      <c r="D186" s="168" t="s">
        <v>78</v>
      </c>
      <c r="E186" s="180" t="s">
        <v>281</v>
      </c>
      <c r="F186" s="180" t="s">
        <v>282</v>
      </c>
      <c r="G186" s="167"/>
      <c r="H186" s="167"/>
      <c r="I186" s="170"/>
      <c r="J186" s="181">
        <f>BK186</f>
        <v>0</v>
      </c>
      <c r="K186" s="167"/>
      <c r="L186" s="172"/>
      <c r="M186" s="173"/>
      <c r="N186" s="174"/>
      <c r="O186" s="174"/>
      <c r="P186" s="175">
        <f>SUM(P187:P199)</f>
        <v>0</v>
      </c>
      <c r="Q186" s="174"/>
      <c r="R186" s="175">
        <f>SUM(R187:R199)</f>
        <v>3.8689500000000002E-2</v>
      </c>
      <c r="S186" s="174"/>
      <c r="T186" s="176">
        <f>SUM(T187:T199)</f>
        <v>8.05845E-3</v>
      </c>
      <c r="AR186" s="177" t="s">
        <v>137</v>
      </c>
      <c r="AT186" s="178" t="s">
        <v>78</v>
      </c>
      <c r="AU186" s="178" t="s">
        <v>40</v>
      </c>
      <c r="AY186" s="177" t="s">
        <v>129</v>
      </c>
      <c r="BK186" s="179">
        <f>SUM(BK187:BK199)</f>
        <v>0</v>
      </c>
    </row>
    <row r="187" spans="2:65" s="1" customFormat="1" ht="16.5" customHeight="1">
      <c r="B187" s="36"/>
      <c r="C187" s="182" t="s">
        <v>283</v>
      </c>
      <c r="D187" s="182" t="s">
        <v>131</v>
      </c>
      <c r="E187" s="183" t="s">
        <v>284</v>
      </c>
      <c r="F187" s="184" t="s">
        <v>285</v>
      </c>
      <c r="G187" s="185" t="s">
        <v>134</v>
      </c>
      <c r="H187" s="186">
        <v>25.995000000000001</v>
      </c>
      <c r="I187" s="187"/>
      <c r="J187" s="188">
        <f>ROUND(I187*H187,2)</f>
        <v>0</v>
      </c>
      <c r="K187" s="184" t="s">
        <v>135</v>
      </c>
      <c r="L187" s="40"/>
      <c r="M187" s="189" t="s">
        <v>32</v>
      </c>
      <c r="N187" s="190" t="s">
        <v>51</v>
      </c>
      <c r="O187" s="65"/>
      <c r="P187" s="191">
        <f>O187*H187</f>
        <v>0</v>
      </c>
      <c r="Q187" s="191">
        <v>1E-3</v>
      </c>
      <c r="R187" s="191">
        <f>Q187*H187</f>
        <v>2.5995000000000001E-2</v>
      </c>
      <c r="S187" s="191">
        <v>3.1E-4</v>
      </c>
      <c r="T187" s="192">
        <f>S187*H187</f>
        <v>8.05845E-3</v>
      </c>
      <c r="AR187" s="193" t="s">
        <v>234</v>
      </c>
      <c r="AT187" s="193" t="s">
        <v>131</v>
      </c>
      <c r="AU187" s="193" t="s">
        <v>137</v>
      </c>
      <c r="AY187" s="18" t="s">
        <v>129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137</v>
      </c>
      <c r="BK187" s="194">
        <f>ROUND(I187*H187,2)</f>
        <v>0</v>
      </c>
      <c r="BL187" s="18" t="s">
        <v>234</v>
      </c>
      <c r="BM187" s="193" t="s">
        <v>286</v>
      </c>
    </row>
    <row r="188" spans="2:65" s="12" customFormat="1" ht="11.25">
      <c r="B188" s="195"/>
      <c r="C188" s="196"/>
      <c r="D188" s="197" t="s">
        <v>139</v>
      </c>
      <c r="E188" s="198" t="s">
        <v>32</v>
      </c>
      <c r="F188" s="199" t="s">
        <v>287</v>
      </c>
      <c r="G188" s="196"/>
      <c r="H188" s="198" t="s">
        <v>32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139</v>
      </c>
      <c r="AU188" s="205" t="s">
        <v>137</v>
      </c>
      <c r="AV188" s="12" t="s">
        <v>40</v>
      </c>
      <c r="AW188" s="12" t="s">
        <v>39</v>
      </c>
      <c r="AX188" s="12" t="s">
        <v>79</v>
      </c>
      <c r="AY188" s="205" t="s">
        <v>129</v>
      </c>
    </row>
    <row r="189" spans="2:65" s="12" customFormat="1" ht="11.25">
      <c r="B189" s="195"/>
      <c r="C189" s="196"/>
      <c r="D189" s="197" t="s">
        <v>139</v>
      </c>
      <c r="E189" s="198" t="s">
        <v>32</v>
      </c>
      <c r="F189" s="199" t="s">
        <v>288</v>
      </c>
      <c r="G189" s="196"/>
      <c r="H189" s="198" t="s">
        <v>32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139</v>
      </c>
      <c r="AU189" s="205" t="s">
        <v>137</v>
      </c>
      <c r="AV189" s="12" t="s">
        <v>40</v>
      </c>
      <c r="AW189" s="12" t="s">
        <v>39</v>
      </c>
      <c r="AX189" s="12" t="s">
        <v>79</v>
      </c>
      <c r="AY189" s="205" t="s">
        <v>129</v>
      </c>
    </row>
    <row r="190" spans="2:65" s="13" customFormat="1" ht="11.25">
      <c r="B190" s="206"/>
      <c r="C190" s="207"/>
      <c r="D190" s="197" t="s">
        <v>139</v>
      </c>
      <c r="E190" s="208" t="s">
        <v>32</v>
      </c>
      <c r="F190" s="209" t="s">
        <v>289</v>
      </c>
      <c r="G190" s="207"/>
      <c r="H190" s="210">
        <v>4.9950000000000001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139</v>
      </c>
      <c r="AU190" s="216" t="s">
        <v>137</v>
      </c>
      <c r="AV190" s="13" t="s">
        <v>137</v>
      </c>
      <c r="AW190" s="13" t="s">
        <v>39</v>
      </c>
      <c r="AX190" s="13" t="s">
        <v>79</v>
      </c>
      <c r="AY190" s="216" t="s">
        <v>129</v>
      </c>
    </row>
    <row r="191" spans="2:65" s="12" customFormat="1" ht="11.25">
      <c r="B191" s="195"/>
      <c r="C191" s="196"/>
      <c r="D191" s="197" t="s">
        <v>139</v>
      </c>
      <c r="E191" s="198" t="s">
        <v>32</v>
      </c>
      <c r="F191" s="199" t="s">
        <v>290</v>
      </c>
      <c r="G191" s="196"/>
      <c r="H191" s="198" t="s">
        <v>32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139</v>
      </c>
      <c r="AU191" s="205" t="s">
        <v>137</v>
      </c>
      <c r="AV191" s="12" t="s">
        <v>40</v>
      </c>
      <c r="AW191" s="12" t="s">
        <v>39</v>
      </c>
      <c r="AX191" s="12" t="s">
        <v>79</v>
      </c>
      <c r="AY191" s="205" t="s">
        <v>129</v>
      </c>
    </row>
    <row r="192" spans="2:65" s="13" customFormat="1" ht="11.25">
      <c r="B192" s="206"/>
      <c r="C192" s="207"/>
      <c r="D192" s="197" t="s">
        <v>139</v>
      </c>
      <c r="E192" s="208" t="s">
        <v>32</v>
      </c>
      <c r="F192" s="209" t="s">
        <v>291</v>
      </c>
      <c r="G192" s="207"/>
      <c r="H192" s="210">
        <v>21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139</v>
      </c>
      <c r="AU192" s="216" t="s">
        <v>137</v>
      </c>
      <c r="AV192" s="13" t="s">
        <v>137</v>
      </c>
      <c r="AW192" s="13" t="s">
        <v>39</v>
      </c>
      <c r="AX192" s="13" t="s">
        <v>79</v>
      </c>
      <c r="AY192" s="216" t="s">
        <v>129</v>
      </c>
    </row>
    <row r="193" spans="2:65" s="14" customFormat="1" ht="11.25">
      <c r="B193" s="217"/>
      <c r="C193" s="218"/>
      <c r="D193" s="197" t="s">
        <v>139</v>
      </c>
      <c r="E193" s="219" t="s">
        <v>32</v>
      </c>
      <c r="F193" s="220" t="s">
        <v>147</v>
      </c>
      <c r="G193" s="218"/>
      <c r="H193" s="221">
        <v>25.995000000000001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139</v>
      </c>
      <c r="AU193" s="227" t="s">
        <v>137</v>
      </c>
      <c r="AV193" s="14" t="s">
        <v>136</v>
      </c>
      <c r="AW193" s="14" t="s">
        <v>39</v>
      </c>
      <c r="AX193" s="14" t="s">
        <v>40</v>
      </c>
      <c r="AY193" s="227" t="s">
        <v>129</v>
      </c>
    </row>
    <row r="194" spans="2:65" s="1" customFormat="1" ht="16.5" customHeight="1">
      <c r="B194" s="36"/>
      <c r="C194" s="182" t="s">
        <v>292</v>
      </c>
      <c r="D194" s="182" t="s">
        <v>131</v>
      </c>
      <c r="E194" s="183" t="s">
        <v>293</v>
      </c>
      <c r="F194" s="184" t="s">
        <v>294</v>
      </c>
      <c r="G194" s="185" t="s">
        <v>134</v>
      </c>
      <c r="H194" s="186">
        <v>48.825000000000003</v>
      </c>
      <c r="I194" s="187"/>
      <c r="J194" s="188">
        <f>ROUND(I194*H194,2)</f>
        <v>0</v>
      </c>
      <c r="K194" s="184" t="s">
        <v>135</v>
      </c>
      <c r="L194" s="40"/>
      <c r="M194" s="189" t="s">
        <v>32</v>
      </c>
      <c r="N194" s="190" t="s">
        <v>51</v>
      </c>
      <c r="O194" s="65"/>
      <c r="P194" s="191">
        <f>O194*H194</f>
        <v>0</v>
      </c>
      <c r="Q194" s="191">
        <v>2.5999999999999998E-4</v>
      </c>
      <c r="R194" s="191">
        <f>Q194*H194</f>
        <v>1.2694499999999999E-2</v>
      </c>
      <c r="S194" s="191">
        <v>0</v>
      </c>
      <c r="T194" s="192">
        <f>S194*H194</f>
        <v>0</v>
      </c>
      <c r="AR194" s="193" t="s">
        <v>234</v>
      </c>
      <c r="AT194" s="193" t="s">
        <v>131</v>
      </c>
      <c r="AU194" s="193" t="s">
        <v>137</v>
      </c>
      <c r="AY194" s="18" t="s">
        <v>129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137</v>
      </c>
      <c r="BK194" s="194">
        <f>ROUND(I194*H194,2)</f>
        <v>0</v>
      </c>
      <c r="BL194" s="18" t="s">
        <v>234</v>
      </c>
      <c r="BM194" s="193" t="s">
        <v>295</v>
      </c>
    </row>
    <row r="195" spans="2:65" s="12" customFormat="1" ht="11.25">
      <c r="B195" s="195"/>
      <c r="C195" s="196"/>
      <c r="D195" s="197" t="s">
        <v>139</v>
      </c>
      <c r="E195" s="198" t="s">
        <v>32</v>
      </c>
      <c r="F195" s="199" t="s">
        <v>290</v>
      </c>
      <c r="G195" s="196"/>
      <c r="H195" s="198" t="s">
        <v>32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139</v>
      </c>
      <c r="AU195" s="205" t="s">
        <v>137</v>
      </c>
      <c r="AV195" s="12" t="s">
        <v>40</v>
      </c>
      <c r="AW195" s="12" t="s">
        <v>39</v>
      </c>
      <c r="AX195" s="12" t="s">
        <v>79</v>
      </c>
      <c r="AY195" s="205" t="s">
        <v>129</v>
      </c>
    </row>
    <row r="196" spans="2:65" s="13" customFormat="1" ht="11.25">
      <c r="B196" s="206"/>
      <c r="C196" s="207"/>
      <c r="D196" s="197" t="s">
        <v>139</v>
      </c>
      <c r="E196" s="208" t="s">
        <v>32</v>
      </c>
      <c r="F196" s="209" t="s">
        <v>291</v>
      </c>
      <c r="G196" s="207"/>
      <c r="H196" s="210">
        <v>21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139</v>
      </c>
      <c r="AU196" s="216" t="s">
        <v>137</v>
      </c>
      <c r="AV196" s="13" t="s">
        <v>137</v>
      </c>
      <c r="AW196" s="13" t="s">
        <v>39</v>
      </c>
      <c r="AX196" s="13" t="s">
        <v>79</v>
      </c>
      <c r="AY196" s="216" t="s">
        <v>129</v>
      </c>
    </row>
    <row r="197" spans="2:65" s="12" customFormat="1" ht="11.25">
      <c r="B197" s="195"/>
      <c r="C197" s="196"/>
      <c r="D197" s="197" t="s">
        <v>139</v>
      </c>
      <c r="E197" s="198" t="s">
        <v>32</v>
      </c>
      <c r="F197" s="199" t="s">
        <v>296</v>
      </c>
      <c r="G197" s="196"/>
      <c r="H197" s="198" t="s">
        <v>32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139</v>
      </c>
      <c r="AU197" s="205" t="s">
        <v>137</v>
      </c>
      <c r="AV197" s="12" t="s">
        <v>40</v>
      </c>
      <c r="AW197" s="12" t="s">
        <v>39</v>
      </c>
      <c r="AX197" s="12" t="s">
        <v>79</v>
      </c>
      <c r="AY197" s="205" t="s">
        <v>129</v>
      </c>
    </row>
    <row r="198" spans="2:65" s="13" customFormat="1" ht="11.25">
      <c r="B198" s="206"/>
      <c r="C198" s="207"/>
      <c r="D198" s="197" t="s">
        <v>139</v>
      </c>
      <c r="E198" s="208" t="s">
        <v>32</v>
      </c>
      <c r="F198" s="209" t="s">
        <v>297</v>
      </c>
      <c r="G198" s="207"/>
      <c r="H198" s="210">
        <v>27.824999999999999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139</v>
      </c>
      <c r="AU198" s="216" t="s">
        <v>137</v>
      </c>
      <c r="AV198" s="13" t="s">
        <v>137</v>
      </c>
      <c r="AW198" s="13" t="s">
        <v>39</v>
      </c>
      <c r="AX198" s="13" t="s">
        <v>79</v>
      </c>
      <c r="AY198" s="216" t="s">
        <v>129</v>
      </c>
    </row>
    <row r="199" spans="2:65" s="14" customFormat="1" ht="11.25">
      <c r="B199" s="217"/>
      <c r="C199" s="218"/>
      <c r="D199" s="197" t="s">
        <v>139</v>
      </c>
      <c r="E199" s="219" t="s">
        <v>32</v>
      </c>
      <c r="F199" s="220" t="s">
        <v>147</v>
      </c>
      <c r="G199" s="218"/>
      <c r="H199" s="221">
        <v>48.825000000000003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139</v>
      </c>
      <c r="AU199" s="227" t="s">
        <v>137</v>
      </c>
      <c r="AV199" s="14" t="s">
        <v>136</v>
      </c>
      <c r="AW199" s="14" t="s">
        <v>39</v>
      </c>
      <c r="AX199" s="14" t="s">
        <v>40</v>
      </c>
      <c r="AY199" s="227" t="s">
        <v>129</v>
      </c>
    </row>
    <row r="200" spans="2:65" s="11" customFormat="1" ht="25.9" customHeight="1">
      <c r="B200" s="166"/>
      <c r="C200" s="167"/>
      <c r="D200" s="168" t="s">
        <v>78</v>
      </c>
      <c r="E200" s="169" t="s">
        <v>159</v>
      </c>
      <c r="F200" s="169" t="s">
        <v>298</v>
      </c>
      <c r="G200" s="167"/>
      <c r="H200" s="167"/>
      <c r="I200" s="170"/>
      <c r="J200" s="171">
        <f>BK200</f>
        <v>0</v>
      </c>
      <c r="K200" s="167"/>
      <c r="L200" s="172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77" t="s">
        <v>175</v>
      </c>
      <c r="AT200" s="178" t="s">
        <v>78</v>
      </c>
      <c r="AU200" s="178" t="s">
        <v>79</v>
      </c>
      <c r="AY200" s="177" t="s">
        <v>129</v>
      </c>
      <c r="BK200" s="179">
        <f>BK201</f>
        <v>0</v>
      </c>
    </row>
    <row r="201" spans="2:65" s="11" customFormat="1" ht="22.9" customHeight="1">
      <c r="B201" s="166"/>
      <c r="C201" s="167"/>
      <c r="D201" s="168" t="s">
        <v>78</v>
      </c>
      <c r="E201" s="180" t="s">
        <v>299</v>
      </c>
      <c r="F201" s="180" t="s">
        <v>300</v>
      </c>
      <c r="G201" s="167"/>
      <c r="H201" s="167"/>
      <c r="I201" s="170"/>
      <c r="J201" s="181">
        <f>BK201</f>
        <v>0</v>
      </c>
      <c r="K201" s="167"/>
      <c r="L201" s="172"/>
      <c r="M201" s="173"/>
      <c r="N201" s="174"/>
      <c r="O201" s="174"/>
      <c r="P201" s="175">
        <f>SUM(P202:P208)</f>
        <v>0</v>
      </c>
      <c r="Q201" s="174"/>
      <c r="R201" s="175">
        <f>SUM(R202:R208)</f>
        <v>0</v>
      </c>
      <c r="S201" s="174"/>
      <c r="T201" s="176">
        <f>SUM(T202:T208)</f>
        <v>0</v>
      </c>
      <c r="AR201" s="177" t="s">
        <v>175</v>
      </c>
      <c r="AT201" s="178" t="s">
        <v>78</v>
      </c>
      <c r="AU201" s="178" t="s">
        <v>40</v>
      </c>
      <c r="AY201" s="177" t="s">
        <v>129</v>
      </c>
      <c r="BK201" s="179">
        <f>SUM(BK202:BK208)</f>
        <v>0</v>
      </c>
    </row>
    <row r="202" spans="2:65" s="1" customFormat="1" ht="24" customHeight="1">
      <c r="B202" s="36"/>
      <c r="C202" s="182" t="s">
        <v>301</v>
      </c>
      <c r="D202" s="182" t="s">
        <v>131</v>
      </c>
      <c r="E202" s="183" t="s">
        <v>302</v>
      </c>
      <c r="F202" s="184" t="s">
        <v>303</v>
      </c>
      <c r="G202" s="185" t="s">
        <v>260</v>
      </c>
      <c r="H202" s="186">
        <v>48</v>
      </c>
      <c r="I202" s="187"/>
      <c r="J202" s="188">
        <f>ROUND(I202*H202,2)</f>
        <v>0</v>
      </c>
      <c r="K202" s="184" t="s">
        <v>135</v>
      </c>
      <c r="L202" s="40"/>
      <c r="M202" s="189" t="s">
        <v>32</v>
      </c>
      <c r="N202" s="190" t="s">
        <v>51</v>
      </c>
      <c r="O202" s="65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93" t="s">
        <v>304</v>
      </c>
      <c r="AT202" s="193" t="s">
        <v>131</v>
      </c>
      <c r="AU202" s="193" t="s">
        <v>137</v>
      </c>
      <c r="AY202" s="18" t="s">
        <v>129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137</v>
      </c>
      <c r="BK202" s="194">
        <f>ROUND(I202*H202,2)</f>
        <v>0</v>
      </c>
      <c r="BL202" s="18" t="s">
        <v>304</v>
      </c>
      <c r="BM202" s="193" t="s">
        <v>305</v>
      </c>
    </row>
    <row r="203" spans="2:65" s="12" customFormat="1" ht="11.25">
      <c r="B203" s="195"/>
      <c r="C203" s="196"/>
      <c r="D203" s="197" t="s">
        <v>139</v>
      </c>
      <c r="E203" s="198" t="s">
        <v>32</v>
      </c>
      <c r="F203" s="199" t="s">
        <v>306</v>
      </c>
      <c r="G203" s="196"/>
      <c r="H203" s="198" t="s">
        <v>32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139</v>
      </c>
      <c r="AU203" s="205" t="s">
        <v>137</v>
      </c>
      <c r="AV203" s="12" t="s">
        <v>40</v>
      </c>
      <c r="AW203" s="12" t="s">
        <v>39</v>
      </c>
      <c r="AX203" s="12" t="s">
        <v>79</v>
      </c>
      <c r="AY203" s="205" t="s">
        <v>129</v>
      </c>
    </row>
    <row r="204" spans="2:65" s="13" customFormat="1" ht="11.25">
      <c r="B204" s="206"/>
      <c r="C204" s="207"/>
      <c r="D204" s="197" t="s">
        <v>139</v>
      </c>
      <c r="E204" s="208" t="s">
        <v>32</v>
      </c>
      <c r="F204" s="209" t="s">
        <v>307</v>
      </c>
      <c r="G204" s="207"/>
      <c r="H204" s="210">
        <v>48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139</v>
      </c>
      <c r="AU204" s="216" t="s">
        <v>137</v>
      </c>
      <c r="AV204" s="13" t="s">
        <v>137</v>
      </c>
      <c r="AW204" s="13" t="s">
        <v>39</v>
      </c>
      <c r="AX204" s="13" t="s">
        <v>40</v>
      </c>
      <c r="AY204" s="216" t="s">
        <v>129</v>
      </c>
    </row>
    <row r="205" spans="2:65" s="1" customFormat="1" ht="16.5" customHeight="1">
      <c r="B205" s="36"/>
      <c r="C205" s="182" t="s">
        <v>308</v>
      </c>
      <c r="D205" s="182" t="s">
        <v>131</v>
      </c>
      <c r="E205" s="183" t="s">
        <v>309</v>
      </c>
      <c r="F205" s="184" t="s">
        <v>310</v>
      </c>
      <c r="G205" s="185" t="s">
        <v>260</v>
      </c>
      <c r="H205" s="186">
        <v>48</v>
      </c>
      <c r="I205" s="187"/>
      <c r="J205" s="188">
        <f>ROUND(I205*H205,2)</f>
        <v>0</v>
      </c>
      <c r="K205" s="184" t="s">
        <v>135</v>
      </c>
      <c r="L205" s="40"/>
      <c r="M205" s="189" t="s">
        <v>32</v>
      </c>
      <c r="N205" s="190" t="s">
        <v>51</v>
      </c>
      <c r="O205" s="65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93" t="s">
        <v>304</v>
      </c>
      <c r="AT205" s="193" t="s">
        <v>131</v>
      </c>
      <c r="AU205" s="193" t="s">
        <v>137</v>
      </c>
      <c r="AY205" s="18" t="s">
        <v>129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137</v>
      </c>
      <c r="BK205" s="194">
        <f>ROUND(I205*H205,2)</f>
        <v>0</v>
      </c>
      <c r="BL205" s="18" t="s">
        <v>304</v>
      </c>
      <c r="BM205" s="193" t="s">
        <v>311</v>
      </c>
    </row>
    <row r="206" spans="2:65" s="12" customFormat="1" ht="11.25">
      <c r="B206" s="195"/>
      <c r="C206" s="196"/>
      <c r="D206" s="197" t="s">
        <v>139</v>
      </c>
      <c r="E206" s="198" t="s">
        <v>32</v>
      </c>
      <c r="F206" s="199" t="s">
        <v>312</v>
      </c>
      <c r="G206" s="196"/>
      <c r="H206" s="198" t="s">
        <v>32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139</v>
      </c>
      <c r="AU206" s="205" t="s">
        <v>137</v>
      </c>
      <c r="AV206" s="12" t="s">
        <v>40</v>
      </c>
      <c r="AW206" s="12" t="s">
        <v>39</v>
      </c>
      <c r="AX206" s="12" t="s">
        <v>79</v>
      </c>
      <c r="AY206" s="205" t="s">
        <v>129</v>
      </c>
    </row>
    <row r="207" spans="2:65" s="13" customFormat="1" ht="11.25">
      <c r="B207" s="206"/>
      <c r="C207" s="207"/>
      <c r="D207" s="197" t="s">
        <v>139</v>
      </c>
      <c r="E207" s="208" t="s">
        <v>32</v>
      </c>
      <c r="F207" s="209" t="s">
        <v>307</v>
      </c>
      <c r="G207" s="207"/>
      <c r="H207" s="210">
        <v>48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139</v>
      </c>
      <c r="AU207" s="216" t="s">
        <v>137</v>
      </c>
      <c r="AV207" s="13" t="s">
        <v>137</v>
      </c>
      <c r="AW207" s="13" t="s">
        <v>39</v>
      </c>
      <c r="AX207" s="13" t="s">
        <v>40</v>
      </c>
      <c r="AY207" s="216" t="s">
        <v>129</v>
      </c>
    </row>
    <row r="208" spans="2:65" s="1" customFormat="1" ht="24" customHeight="1">
      <c r="B208" s="36"/>
      <c r="C208" s="182" t="s">
        <v>313</v>
      </c>
      <c r="D208" s="182" t="s">
        <v>131</v>
      </c>
      <c r="E208" s="183" t="s">
        <v>314</v>
      </c>
      <c r="F208" s="184" t="s">
        <v>315</v>
      </c>
      <c r="G208" s="185" t="s">
        <v>189</v>
      </c>
      <c r="H208" s="186">
        <v>1</v>
      </c>
      <c r="I208" s="187"/>
      <c r="J208" s="188">
        <f>ROUND(I208*H208,2)</f>
        <v>0</v>
      </c>
      <c r="K208" s="184" t="s">
        <v>135</v>
      </c>
      <c r="L208" s="40"/>
      <c r="M208" s="189" t="s">
        <v>32</v>
      </c>
      <c r="N208" s="190" t="s">
        <v>51</v>
      </c>
      <c r="O208" s="65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93" t="s">
        <v>304</v>
      </c>
      <c r="AT208" s="193" t="s">
        <v>131</v>
      </c>
      <c r="AU208" s="193" t="s">
        <v>137</v>
      </c>
      <c r="AY208" s="18" t="s">
        <v>129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137</v>
      </c>
      <c r="BK208" s="194">
        <f>ROUND(I208*H208,2)</f>
        <v>0</v>
      </c>
      <c r="BL208" s="18" t="s">
        <v>304</v>
      </c>
      <c r="BM208" s="193" t="s">
        <v>316</v>
      </c>
    </row>
    <row r="209" spans="2:65" s="11" customFormat="1" ht="25.9" customHeight="1">
      <c r="B209" s="166"/>
      <c r="C209" s="167"/>
      <c r="D209" s="168" t="s">
        <v>78</v>
      </c>
      <c r="E209" s="169" t="s">
        <v>317</v>
      </c>
      <c r="F209" s="169" t="s">
        <v>318</v>
      </c>
      <c r="G209" s="167"/>
      <c r="H209" s="167"/>
      <c r="I209" s="170"/>
      <c r="J209" s="171">
        <f>BK209</f>
        <v>0</v>
      </c>
      <c r="K209" s="167"/>
      <c r="L209" s="172"/>
      <c r="M209" s="173"/>
      <c r="N209" s="174"/>
      <c r="O209" s="174"/>
      <c r="P209" s="175">
        <f>P210+P212+P231</f>
        <v>0</v>
      </c>
      <c r="Q209" s="174"/>
      <c r="R209" s="175">
        <f>R210+R212+R231</f>
        <v>0</v>
      </c>
      <c r="S209" s="174"/>
      <c r="T209" s="176">
        <f>T210+T212+T231</f>
        <v>0</v>
      </c>
      <c r="AR209" s="177" t="s">
        <v>152</v>
      </c>
      <c r="AT209" s="178" t="s">
        <v>78</v>
      </c>
      <c r="AU209" s="178" t="s">
        <v>79</v>
      </c>
      <c r="AY209" s="177" t="s">
        <v>129</v>
      </c>
      <c r="BK209" s="179">
        <f>BK210+BK212+BK231</f>
        <v>0</v>
      </c>
    </row>
    <row r="210" spans="2:65" s="11" customFormat="1" ht="22.9" customHeight="1">
      <c r="B210" s="166"/>
      <c r="C210" s="167"/>
      <c r="D210" s="168" t="s">
        <v>78</v>
      </c>
      <c r="E210" s="180" t="s">
        <v>319</v>
      </c>
      <c r="F210" s="180" t="s">
        <v>320</v>
      </c>
      <c r="G210" s="167"/>
      <c r="H210" s="167"/>
      <c r="I210" s="170"/>
      <c r="J210" s="181">
        <f>BK210</f>
        <v>0</v>
      </c>
      <c r="K210" s="167"/>
      <c r="L210" s="172"/>
      <c r="M210" s="173"/>
      <c r="N210" s="174"/>
      <c r="O210" s="174"/>
      <c r="P210" s="175">
        <f>P211</f>
        <v>0</v>
      </c>
      <c r="Q210" s="174"/>
      <c r="R210" s="175">
        <f>R211</f>
        <v>0</v>
      </c>
      <c r="S210" s="174"/>
      <c r="T210" s="176">
        <f>T211</f>
        <v>0</v>
      </c>
      <c r="AR210" s="177" t="s">
        <v>152</v>
      </c>
      <c r="AT210" s="178" t="s">
        <v>78</v>
      </c>
      <c r="AU210" s="178" t="s">
        <v>40</v>
      </c>
      <c r="AY210" s="177" t="s">
        <v>129</v>
      </c>
      <c r="BK210" s="179">
        <f>BK211</f>
        <v>0</v>
      </c>
    </row>
    <row r="211" spans="2:65" s="1" customFormat="1" ht="16.5" customHeight="1">
      <c r="B211" s="36"/>
      <c r="C211" s="182" t="s">
        <v>321</v>
      </c>
      <c r="D211" s="182" t="s">
        <v>131</v>
      </c>
      <c r="E211" s="183" t="s">
        <v>322</v>
      </c>
      <c r="F211" s="184" t="s">
        <v>323</v>
      </c>
      <c r="G211" s="185" t="s">
        <v>324</v>
      </c>
      <c r="H211" s="186">
        <v>1</v>
      </c>
      <c r="I211" s="187"/>
      <c r="J211" s="188">
        <f>ROUND(I211*H211,2)</f>
        <v>0</v>
      </c>
      <c r="K211" s="184" t="s">
        <v>135</v>
      </c>
      <c r="L211" s="40"/>
      <c r="M211" s="189" t="s">
        <v>32</v>
      </c>
      <c r="N211" s="190" t="s">
        <v>51</v>
      </c>
      <c r="O211" s="65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93" t="s">
        <v>325</v>
      </c>
      <c r="AT211" s="193" t="s">
        <v>131</v>
      </c>
      <c r="AU211" s="193" t="s">
        <v>137</v>
      </c>
      <c r="AY211" s="18" t="s">
        <v>129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137</v>
      </c>
      <c r="BK211" s="194">
        <f>ROUND(I211*H211,2)</f>
        <v>0</v>
      </c>
      <c r="BL211" s="18" t="s">
        <v>325</v>
      </c>
      <c r="BM211" s="193" t="s">
        <v>326</v>
      </c>
    </row>
    <row r="212" spans="2:65" s="11" customFormat="1" ht="22.9" customHeight="1">
      <c r="B212" s="166"/>
      <c r="C212" s="167"/>
      <c r="D212" s="168" t="s">
        <v>78</v>
      </c>
      <c r="E212" s="180" t="s">
        <v>327</v>
      </c>
      <c r="F212" s="180" t="s">
        <v>328</v>
      </c>
      <c r="G212" s="167"/>
      <c r="H212" s="167"/>
      <c r="I212" s="170"/>
      <c r="J212" s="181">
        <f>BK212</f>
        <v>0</v>
      </c>
      <c r="K212" s="167"/>
      <c r="L212" s="172"/>
      <c r="M212" s="173"/>
      <c r="N212" s="174"/>
      <c r="O212" s="174"/>
      <c r="P212" s="175">
        <f>SUM(P213:P230)</f>
        <v>0</v>
      </c>
      <c r="Q212" s="174"/>
      <c r="R212" s="175">
        <f>SUM(R213:R230)</f>
        <v>0</v>
      </c>
      <c r="S212" s="174"/>
      <c r="T212" s="176">
        <f>SUM(T213:T230)</f>
        <v>0</v>
      </c>
      <c r="AR212" s="177" t="s">
        <v>152</v>
      </c>
      <c r="AT212" s="178" t="s">
        <v>78</v>
      </c>
      <c r="AU212" s="178" t="s">
        <v>40</v>
      </c>
      <c r="AY212" s="177" t="s">
        <v>129</v>
      </c>
      <c r="BK212" s="179">
        <f>SUM(BK213:BK230)</f>
        <v>0</v>
      </c>
    </row>
    <row r="213" spans="2:65" s="1" customFormat="1" ht="16.5" customHeight="1">
      <c r="B213" s="36"/>
      <c r="C213" s="182" t="s">
        <v>329</v>
      </c>
      <c r="D213" s="182" t="s">
        <v>131</v>
      </c>
      <c r="E213" s="183" t="s">
        <v>330</v>
      </c>
      <c r="F213" s="184" t="s">
        <v>331</v>
      </c>
      <c r="G213" s="185" t="s">
        <v>254</v>
      </c>
      <c r="H213" s="186">
        <v>1</v>
      </c>
      <c r="I213" s="187"/>
      <c r="J213" s="188">
        <f>ROUND(I213*H213,2)</f>
        <v>0</v>
      </c>
      <c r="K213" s="184" t="s">
        <v>135</v>
      </c>
      <c r="L213" s="40"/>
      <c r="M213" s="189" t="s">
        <v>32</v>
      </c>
      <c r="N213" s="190" t="s">
        <v>51</v>
      </c>
      <c r="O213" s="65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93" t="s">
        <v>325</v>
      </c>
      <c r="AT213" s="193" t="s">
        <v>131</v>
      </c>
      <c r="AU213" s="193" t="s">
        <v>137</v>
      </c>
      <c r="AY213" s="18" t="s">
        <v>129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137</v>
      </c>
      <c r="BK213" s="194">
        <f>ROUND(I213*H213,2)</f>
        <v>0</v>
      </c>
      <c r="BL213" s="18" t="s">
        <v>325</v>
      </c>
      <c r="BM213" s="193" t="s">
        <v>332</v>
      </c>
    </row>
    <row r="214" spans="2:65" s="1" customFormat="1" ht="19.5">
      <c r="B214" s="36"/>
      <c r="C214" s="37"/>
      <c r="D214" s="197" t="s">
        <v>236</v>
      </c>
      <c r="E214" s="37"/>
      <c r="F214" s="249" t="s">
        <v>333</v>
      </c>
      <c r="G214" s="37"/>
      <c r="H214" s="37"/>
      <c r="I214" s="109"/>
      <c r="J214" s="37"/>
      <c r="K214" s="37"/>
      <c r="L214" s="40"/>
      <c r="M214" s="250"/>
      <c r="N214" s="65"/>
      <c r="O214" s="65"/>
      <c r="P214" s="65"/>
      <c r="Q214" s="65"/>
      <c r="R214" s="65"/>
      <c r="S214" s="65"/>
      <c r="T214" s="66"/>
      <c r="AT214" s="18" t="s">
        <v>236</v>
      </c>
      <c r="AU214" s="18" t="s">
        <v>137</v>
      </c>
    </row>
    <row r="215" spans="2:65" s="1" customFormat="1" ht="16.5" customHeight="1">
      <c r="B215" s="36"/>
      <c r="C215" s="182" t="s">
        <v>334</v>
      </c>
      <c r="D215" s="182" t="s">
        <v>131</v>
      </c>
      <c r="E215" s="183" t="s">
        <v>335</v>
      </c>
      <c r="F215" s="184" t="s">
        <v>336</v>
      </c>
      <c r="G215" s="185" t="s">
        <v>260</v>
      </c>
      <c r="H215" s="186">
        <v>223.15</v>
      </c>
      <c r="I215" s="187"/>
      <c r="J215" s="188">
        <f>ROUND(I215*H215,2)</f>
        <v>0</v>
      </c>
      <c r="K215" s="184" t="s">
        <v>135</v>
      </c>
      <c r="L215" s="40"/>
      <c r="M215" s="189" t="s">
        <v>32</v>
      </c>
      <c r="N215" s="190" t="s">
        <v>51</v>
      </c>
      <c r="O215" s="65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93" t="s">
        <v>325</v>
      </c>
      <c r="AT215" s="193" t="s">
        <v>131</v>
      </c>
      <c r="AU215" s="193" t="s">
        <v>137</v>
      </c>
      <c r="AY215" s="18" t="s">
        <v>129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137</v>
      </c>
      <c r="BK215" s="194">
        <f>ROUND(I215*H215,2)</f>
        <v>0</v>
      </c>
      <c r="BL215" s="18" t="s">
        <v>325</v>
      </c>
      <c r="BM215" s="193" t="s">
        <v>337</v>
      </c>
    </row>
    <row r="216" spans="2:65" s="12" customFormat="1" ht="11.25">
      <c r="B216" s="195"/>
      <c r="C216" s="196"/>
      <c r="D216" s="197" t="s">
        <v>139</v>
      </c>
      <c r="E216" s="198" t="s">
        <v>32</v>
      </c>
      <c r="F216" s="199" t="s">
        <v>141</v>
      </c>
      <c r="G216" s="196"/>
      <c r="H216" s="198" t="s">
        <v>32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139</v>
      </c>
      <c r="AU216" s="205" t="s">
        <v>137</v>
      </c>
      <c r="AV216" s="12" t="s">
        <v>40</v>
      </c>
      <c r="AW216" s="12" t="s">
        <v>39</v>
      </c>
      <c r="AX216" s="12" t="s">
        <v>79</v>
      </c>
      <c r="AY216" s="205" t="s">
        <v>129</v>
      </c>
    </row>
    <row r="217" spans="2:65" s="13" customFormat="1" ht="11.25">
      <c r="B217" s="206"/>
      <c r="C217" s="207"/>
      <c r="D217" s="197" t="s">
        <v>139</v>
      </c>
      <c r="E217" s="208" t="s">
        <v>32</v>
      </c>
      <c r="F217" s="209" t="s">
        <v>338</v>
      </c>
      <c r="G217" s="207"/>
      <c r="H217" s="210">
        <v>75.7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139</v>
      </c>
      <c r="AU217" s="216" t="s">
        <v>137</v>
      </c>
      <c r="AV217" s="13" t="s">
        <v>137</v>
      </c>
      <c r="AW217" s="13" t="s">
        <v>39</v>
      </c>
      <c r="AX217" s="13" t="s">
        <v>79</v>
      </c>
      <c r="AY217" s="216" t="s">
        <v>129</v>
      </c>
    </row>
    <row r="218" spans="2:65" s="12" customFormat="1" ht="11.25">
      <c r="B218" s="195"/>
      <c r="C218" s="196"/>
      <c r="D218" s="197" t="s">
        <v>139</v>
      </c>
      <c r="E218" s="198" t="s">
        <v>32</v>
      </c>
      <c r="F218" s="199" t="s">
        <v>143</v>
      </c>
      <c r="G218" s="196"/>
      <c r="H218" s="198" t="s">
        <v>32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139</v>
      </c>
      <c r="AU218" s="205" t="s">
        <v>137</v>
      </c>
      <c r="AV218" s="12" t="s">
        <v>40</v>
      </c>
      <c r="AW218" s="12" t="s">
        <v>39</v>
      </c>
      <c r="AX218" s="12" t="s">
        <v>79</v>
      </c>
      <c r="AY218" s="205" t="s">
        <v>129</v>
      </c>
    </row>
    <row r="219" spans="2:65" s="13" customFormat="1" ht="11.25">
      <c r="B219" s="206"/>
      <c r="C219" s="207"/>
      <c r="D219" s="197" t="s">
        <v>139</v>
      </c>
      <c r="E219" s="208" t="s">
        <v>32</v>
      </c>
      <c r="F219" s="209" t="s">
        <v>339</v>
      </c>
      <c r="G219" s="207"/>
      <c r="H219" s="210">
        <v>75.7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139</v>
      </c>
      <c r="AU219" s="216" t="s">
        <v>137</v>
      </c>
      <c r="AV219" s="13" t="s">
        <v>137</v>
      </c>
      <c r="AW219" s="13" t="s">
        <v>39</v>
      </c>
      <c r="AX219" s="13" t="s">
        <v>79</v>
      </c>
      <c r="AY219" s="216" t="s">
        <v>129</v>
      </c>
    </row>
    <row r="220" spans="2:65" s="12" customFormat="1" ht="11.25">
      <c r="B220" s="195"/>
      <c r="C220" s="196"/>
      <c r="D220" s="197" t="s">
        <v>139</v>
      </c>
      <c r="E220" s="198" t="s">
        <v>32</v>
      </c>
      <c r="F220" s="199" t="s">
        <v>145</v>
      </c>
      <c r="G220" s="196"/>
      <c r="H220" s="198" t="s">
        <v>32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139</v>
      </c>
      <c r="AU220" s="205" t="s">
        <v>137</v>
      </c>
      <c r="AV220" s="12" t="s">
        <v>40</v>
      </c>
      <c r="AW220" s="12" t="s">
        <v>39</v>
      </c>
      <c r="AX220" s="12" t="s">
        <v>79</v>
      </c>
      <c r="AY220" s="205" t="s">
        <v>129</v>
      </c>
    </row>
    <row r="221" spans="2:65" s="13" customFormat="1" ht="11.25">
      <c r="B221" s="206"/>
      <c r="C221" s="207"/>
      <c r="D221" s="197" t="s">
        <v>139</v>
      </c>
      <c r="E221" s="208" t="s">
        <v>32</v>
      </c>
      <c r="F221" s="209" t="s">
        <v>340</v>
      </c>
      <c r="G221" s="207"/>
      <c r="H221" s="210">
        <v>71.75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139</v>
      </c>
      <c r="AU221" s="216" t="s">
        <v>137</v>
      </c>
      <c r="AV221" s="13" t="s">
        <v>137</v>
      </c>
      <c r="AW221" s="13" t="s">
        <v>39</v>
      </c>
      <c r="AX221" s="13" t="s">
        <v>79</v>
      </c>
      <c r="AY221" s="216" t="s">
        <v>129</v>
      </c>
    </row>
    <row r="222" spans="2:65" s="14" customFormat="1" ht="11.25">
      <c r="B222" s="217"/>
      <c r="C222" s="218"/>
      <c r="D222" s="197" t="s">
        <v>139</v>
      </c>
      <c r="E222" s="219" t="s">
        <v>32</v>
      </c>
      <c r="F222" s="220" t="s">
        <v>147</v>
      </c>
      <c r="G222" s="218"/>
      <c r="H222" s="221">
        <v>223.15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139</v>
      </c>
      <c r="AU222" s="227" t="s">
        <v>137</v>
      </c>
      <c r="AV222" s="14" t="s">
        <v>136</v>
      </c>
      <c r="AW222" s="14" t="s">
        <v>39</v>
      </c>
      <c r="AX222" s="14" t="s">
        <v>40</v>
      </c>
      <c r="AY222" s="227" t="s">
        <v>129</v>
      </c>
    </row>
    <row r="223" spans="2:65" s="1" customFormat="1" ht="16.5" customHeight="1">
      <c r="B223" s="36"/>
      <c r="C223" s="182" t="s">
        <v>341</v>
      </c>
      <c r="D223" s="182" t="s">
        <v>131</v>
      </c>
      <c r="E223" s="183" t="s">
        <v>342</v>
      </c>
      <c r="F223" s="184" t="s">
        <v>343</v>
      </c>
      <c r="G223" s="185" t="s">
        <v>134</v>
      </c>
      <c r="H223" s="186">
        <v>501.625</v>
      </c>
      <c r="I223" s="187"/>
      <c r="J223" s="188">
        <f>ROUND(I223*H223,2)</f>
        <v>0</v>
      </c>
      <c r="K223" s="184" t="s">
        <v>135</v>
      </c>
      <c r="L223" s="40"/>
      <c r="M223" s="189" t="s">
        <v>32</v>
      </c>
      <c r="N223" s="190" t="s">
        <v>51</v>
      </c>
      <c r="O223" s="65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93" t="s">
        <v>325</v>
      </c>
      <c r="AT223" s="193" t="s">
        <v>131</v>
      </c>
      <c r="AU223" s="193" t="s">
        <v>137</v>
      </c>
      <c r="AY223" s="18" t="s">
        <v>129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8" t="s">
        <v>137</v>
      </c>
      <c r="BK223" s="194">
        <f>ROUND(I223*H223,2)</f>
        <v>0</v>
      </c>
      <c r="BL223" s="18" t="s">
        <v>325</v>
      </c>
      <c r="BM223" s="193" t="s">
        <v>344</v>
      </c>
    </row>
    <row r="224" spans="2:65" s="12" customFormat="1" ht="11.25">
      <c r="B224" s="195"/>
      <c r="C224" s="196"/>
      <c r="D224" s="197" t="s">
        <v>139</v>
      </c>
      <c r="E224" s="198" t="s">
        <v>32</v>
      </c>
      <c r="F224" s="199" t="s">
        <v>141</v>
      </c>
      <c r="G224" s="196"/>
      <c r="H224" s="198" t="s">
        <v>32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139</v>
      </c>
      <c r="AU224" s="205" t="s">
        <v>137</v>
      </c>
      <c r="AV224" s="12" t="s">
        <v>40</v>
      </c>
      <c r="AW224" s="12" t="s">
        <v>39</v>
      </c>
      <c r="AX224" s="12" t="s">
        <v>79</v>
      </c>
      <c r="AY224" s="205" t="s">
        <v>129</v>
      </c>
    </row>
    <row r="225" spans="2:65" s="13" customFormat="1" ht="11.25">
      <c r="B225" s="206"/>
      <c r="C225" s="207"/>
      <c r="D225" s="197" t="s">
        <v>139</v>
      </c>
      <c r="E225" s="208" t="s">
        <v>32</v>
      </c>
      <c r="F225" s="209" t="s">
        <v>345</v>
      </c>
      <c r="G225" s="207"/>
      <c r="H225" s="210">
        <v>170.5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139</v>
      </c>
      <c r="AU225" s="216" t="s">
        <v>137</v>
      </c>
      <c r="AV225" s="13" t="s">
        <v>137</v>
      </c>
      <c r="AW225" s="13" t="s">
        <v>39</v>
      </c>
      <c r="AX225" s="13" t="s">
        <v>79</v>
      </c>
      <c r="AY225" s="216" t="s">
        <v>129</v>
      </c>
    </row>
    <row r="226" spans="2:65" s="12" customFormat="1" ht="11.25">
      <c r="B226" s="195"/>
      <c r="C226" s="196"/>
      <c r="D226" s="197" t="s">
        <v>139</v>
      </c>
      <c r="E226" s="198" t="s">
        <v>32</v>
      </c>
      <c r="F226" s="199" t="s">
        <v>143</v>
      </c>
      <c r="G226" s="196"/>
      <c r="H226" s="198" t="s">
        <v>32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139</v>
      </c>
      <c r="AU226" s="205" t="s">
        <v>137</v>
      </c>
      <c r="AV226" s="12" t="s">
        <v>40</v>
      </c>
      <c r="AW226" s="12" t="s">
        <v>39</v>
      </c>
      <c r="AX226" s="12" t="s">
        <v>79</v>
      </c>
      <c r="AY226" s="205" t="s">
        <v>129</v>
      </c>
    </row>
    <row r="227" spans="2:65" s="13" customFormat="1" ht="11.25">
      <c r="B227" s="206"/>
      <c r="C227" s="207"/>
      <c r="D227" s="197" t="s">
        <v>139</v>
      </c>
      <c r="E227" s="208" t="s">
        <v>32</v>
      </c>
      <c r="F227" s="209" t="s">
        <v>346</v>
      </c>
      <c r="G227" s="207"/>
      <c r="H227" s="210">
        <v>170.5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139</v>
      </c>
      <c r="AU227" s="216" t="s">
        <v>137</v>
      </c>
      <c r="AV227" s="13" t="s">
        <v>137</v>
      </c>
      <c r="AW227" s="13" t="s">
        <v>39</v>
      </c>
      <c r="AX227" s="13" t="s">
        <v>79</v>
      </c>
      <c r="AY227" s="216" t="s">
        <v>129</v>
      </c>
    </row>
    <row r="228" spans="2:65" s="12" customFormat="1" ht="11.25">
      <c r="B228" s="195"/>
      <c r="C228" s="196"/>
      <c r="D228" s="197" t="s">
        <v>139</v>
      </c>
      <c r="E228" s="198" t="s">
        <v>32</v>
      </c>
      <c r="F228" s="199" t="s">
        <v>145</v>
      </c>
      <c r="G228" s="196"/>
      <c r="H228" s="198" t="s">
        <v>32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139</v>
      </c>
      <c r="AU228" s="205" t="s">
        <v>137</v>
      </c>
      <c r="AV228" s="12" t="s">
        <v>40</v>
      </c>
      <c r="AW228" s="12" t="s">
        <v>39</v>
      </c>
      <c r="AX228" s="12" t="s">
        <v>79</v>
      </c>
      <c r="AY228" s="205" t="s">
        <v>129</v>
      </c>
    </row>
    <row r="229" spans="2:65" s="13" customFormat="1" ht="11.25">
      <c r="B229" s="206"/>
      <c r="C229" s="207"/>
      <c r="D229" s="197" t="s">
        <v>139</v>
      </c>
      <c r="E229" s="208" t="s">
        <v>32</v>
      </c>
      <c r="F229" s="209" t="s">
        <v>347</v>
      </c>
      <c r="G229" s="207"/>
      <c r="H229" s="210">
        <v>160.625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139</v>
      </c>
      <c r="AU229" s="216" t="s">
        <v>137</v>
      </c>
      <c r="AV229" s="13" t="s">
        <v>137</v>
      </c>
      <c r="AW229" s="13" t="s">
        <v>39</v>
      </c>
      <c r="AX229" s="13" t="s">
        <v>79</v>
      </c>
      <c r="AY229" s="216" t="s">
        <v>129</v>
      </c>
    </row>
    <row r="230" spans="2:65" s="14" customFormat="1" ht="11.25">
      <c r="B230" s="217"/>
      <c r="C230" s="218"/>
      <c r="D230" s="197" t="s">
        <v>139</v>
      </c>
      <c r="E230" s="219" t="s">
        <v>32</v>
      </c>
      <c r="F230" s="220" t="s">
        <v>147</v>
      </c>
      <c r="G230" s="218"/>
      <c r="H230" s="221">
        <v>501.625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139</v>
      </c>
      <c r="AU230" s="227" t="s">
        <v>137</v>
      </c>
      <c r="AV230" s="14" t="s">
        <v>136</v>
      </c>
      <c r="AW230" s="14" t="s">
        <v>39</v>
      </c>
      <c r="AX230" s="14" t="s">
        <v>40</v>
      </c>
      <c r="AY230" s="227" t="s">
        <v>129</v>
      </c>
    </row>
    <row r="231" spans="2:65" s="11" customFormat="1" ht="22.9" customHeight="1">
      <c r="B231" s="166"/>
      <c r="C231" s="167"/>
      <c r="D231" s="168" t="s">
        <v>78</v>
      </c>
      <c r="E231" s="180" t="s">
        <v>348</v>
      </c>
      <c r="F231" s="180" t="s">
        <v>349</v>
      </c>
      <c r="G231" s="167"/>
      <c r="H231" s="167"/>
      <c r="I231" s="170"/>
      <c r="J231" s="181">
        <f>BK231</f>
        <v>0</v>
      </c>
      <c r="K231" s="167"/>
      <c r="L231" s="172"/>
      <c r="M231" s="173"/>
      <c r="N231" s="174"/>
      <c r="O231" s="174"/>
      <c r="P231" s="175">
        <f>P232</f>
        <v>0</v>
      </c>
      <c r="Q231" s="174"/>
      <c r="R231" s="175">
        <f>R232</f>
        <v>0</v>
      </c>
      <c r="S231" s="174"/>
      <c r="T231" s="176">
        <f>T232</f>
        <v>0</v>
      </c>
      <c r="AR231" s="177" t="s">
        <v>152</v>
      </c>
      <c r="AT231" s="178" t="s">
        <v>78</v>
      </c>
      <c r="AU231" s="178" t="s">
        <v>40</v>
      </c>
      <c r="AY231" s="177" t="s">
        <v>129</v>
      </c>
      <c r="BK231" s="179">
        <f>BK232</f>
        <v>0</v>
      </c>
    </row>
    <row r="232" spans="2:65" s="1" customFormat="1" ht="16.5" customHeight="1">
      <c r="B232" s="36"/>
      <c r="C232" s="182" t="s">
        <v>350</v>
      </c>
      <c r="D232" s="182" t="s">
        <v>131</v>
      </c>
      <c r="E232" s="183" t="s">
        <v>351</v>
      </c>
      <c r="F232" s="184" t="s">
        <v>352</v>
      </c>
      <c r="G232" s="185" t="s">
        <v>324</v>
      </c>
      <c r="H232" s="186">
        <v>1</v>
      </c>
      <c r="I232" s="187"/>
      <c r="J232" s="188">
        <f>ROUND(I232*H232,2)</f>
        <v>0</v>
      </c>
      <c r="K232" s="184" t="s">
        <v>135</v>
      </c>
      <c r="L232" s="40"/>
      <c r="M232" s="252" t="s">
        <v>32</v>
      </c>
      <c r="N232" s="253" t="s">
        <v>51</v>
      </c>
      <c r="O232" s="254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AR232" s="193" t="s">
        <v>325</v>
      </c>
      <c r="AT232" s="193" t="s">
        <v>131</v>
      </c>
      <c r="AU232" s="193" t="s">
        <v>137</v>
      </c>
      <c r="AY232" s="18" t="s">
        <v>129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137</v>
      </c>
      <c r="BK232" s="194">
        <f>ROUND(I232*H232,2)</f>
        <v>0</v>
      </c>
      <c r="BL232" s="18" t="s">
        <v>325</v>
      </c>
      <c r="BM232" s="193" t="s">
        <v>353</v>
      </c>
    </row>
    <row r="233" spans="2:65" s="1" customFormat="1" ht="6.95" customHeight="1">
      <c r="B233" s="48"/>
      <c r="C233" s="49"/>
      <c r="D233" s="49"/>
      <c r="E233" s="49"/>
      <c r="F233" s="49"/>
      <c r="G233" s="49"/>
      <c r="H233" s="49"/>
      <c r="I233" s="133"/>
      <c r="J233" s="49"/>
      <c r="K233" s="49"/>
      <c r="L233" s="40"/>
    </row>
  </sheetData>
  <sheetProtection algorithmName="SHA-512" hashValue="9fw9Cg52VtZuyzeRluoDIh8QZCAQ8RYpZyWSAbpwzo/veaibB9XN0kSdClJzECQCsi0xkN3Opq+MNQdM+wI3uQ==" saltValue="YdBgN2h2axBcet94z9vexr3WUrHMlhhRk8mftC/GGTFlHhZmi3bkYIvZLvJm3v3DGpJU/0Av8Y2LB0dYyYkmww==" spinCount="100000" sheet="1" objects="1" scenarios="1" formatColumns="0" formatRows="0" autoFilter="0"/>
  <autoFilter ref="C95:K232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3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3" customWidth="1"/>
    <col min="9" max="9" width="20.1640625" style="10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89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40</v>
      </c>
    </row>
    <row r="4" spans="2:46" ht="24.95" customHeight="1">
      <c r="B4" s="21"/>
      <c r="D4" s="106" t="s">
        <v>90</v>
      </c>
      <c r="L4" s="21"/>
      <c r="M4" s="10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5" t="str">
        <f>'Rekapitulace stavby'!K6</f>
        <v>Revitalizace bytového domu na ul. Horní č.p. 1111-1113 - zateplení obvodového pláště-REV1</v>
      </c>
      <c r="F7" s="376"/>
      <c r="G7" s="376"/>
      <c r="H7" s="376"/>
      <c r="L7" s="21"/>
    </row>
    <row r="8" spans="2:46" s="1" customFormat="1" ht="12" customHeight="1">
      <c r="B8" s="40"/>
      <c r="D8" s="108" t="s">
        <v>91</v>
      </c>
      <c r="I8" s="109"/>
      <c r="L8" s="40"/>
    </row>
    <row r="9" spans="2:46" s="1" customFormat="1" ht="36.950000000000003" customHeight="1">
      <c r="B9" s="40"/>
      <c r="E9" s="377" t="s">
        <v>354</v>
      </c>
      <c r="F9" s="378"/>
      <c r="G9" s="378"/>
      <c r="H9" s="378"/>
      <c r="I9" s="109"/>
      <c r="L9" s="40"/>
    </row>
    <row r="10" spans="2:46" s="1" customFormat="1" ht="11.25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32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16. 7. 2019</v>
      </c>
      <c r="L12" s="40"/>
    </row>
    <row r="13" spans="2:46" s="1" customFormat="1" ht="10.9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32</v>
      </c>
      <c r="L15" s="40"/>
    </row>
    <row r="16" spans="2:46" s="1" customFormat="1" ht="6.95" customHeight="1">
      <c r="B16" s="40"/>
      <c r="I16" s="109"/>
      <c r="L16" s="40"/>
    </row>
    <row r="17" spans="2:12" s="1" customFormat="1" ht="12" customHeight="1">
      <c r="B17" s="40"/>
      <c r="D17" s="108" t="s">
        <v>35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79" t="str">
        <f>'Rekapitulace stavby'!E14</f>
        <v>Vyplň údaj</v>
      </c>
      <c r="F18" s="380"/>
      <c r="G18" s="380"/>
      <c r="H18" s="380"/>
      <c r="I18" s="111" t="s">
        <v>34</v>
      </c>
      <c r="J18" s="31" t="str">
        <f>'Rekapitulace stavby'!AN14</f>
        <v>Vyplň údaj</v>
      </c>
      <c r="L18" s="40"/>
    </row>
    <row r="19" spans="2:12" s="1" customFormat="1" ht="6.95" customHeight="1">
      <c r="B19" s="40"/>
      <c r="I19" s="109"/>
      <c r="L19" s="40"/>
    </row>
    <row r="20" spans="2:12" s="1" customFormat="1" ht="12" customHeight="1">
      <c r="B20" s="40"/>
      <c r="D20" s="108" t="s">
        <v>37</v>
      </c>
      <c r="I20" s="111" t="s">
        <v>31</v>
      </c>
      <c r="J20" s="110" t="s">
        <v>32</v>
      </c>
      <c r="L20" s="40"/>
    </row>
    <row r="21" spans="2:12" s="1" customFormat="1" ht="18" customHeight="1">
      <c r="B21" s="40"/>
      <c r="E21" s="110" t="s">
        <v>38</v>
      </c>
      <c r="I21" s="111" t="s">
        <v>34</v>
      </c>
      <c r="J21" s="110" t="s">
        <v>32</v>
      </c>
      <c r="L21" s="40"/>
    </row>
    <row r="22" spans="2:12" s="1" customFormat="1" ht="6.95" customHeight="1">
      <c r="B22" s="40"/>
      <c r="I22" s="109"/>
      <c r="L22" s="40"/>
    </row>
    <row r="23" spans="2:12" s="1" customFormat="1" ht="12" customHeight="1">
      <c r="B23" s="40"/>
      <c r="D23" s="108" t="s">
        <v>41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5" customHeight="1">
      <c r="B25" s="40"/>
      <c r="I25" s="109"/>
      <c r="L25" s="40"/>
    </row>
    <row r="26" spans="2:12" s="1" customFormat="1" ht="12" customHeight="1">
      <c r="B26" s="40"/>
      <c r="D26" s="108" t="s">
        <v>43</v>
      </c>
      <c r="I26" s="109"/>
      <c r="L26" s="40"/>
    </row>
    <row r="27" spans="2:12" s="7" customFormat="1" ht="16.5" customHeight="1">
      <c r="B27" s="113"/>
      <c r="E27" s="381" t="s">
        <v>32</v>
      </c>
      <c r="F27" s="381"/>
      <c r="G27" s="381"/>
      <c r="H27" s="381"/>
      <c r="I27" s="114"/>
      <c r="L27" s="113"/>
    </row>
    <row r="28" spans="2:12" s="1" customFormat="1" ht="6.95" customHeight="1">
      <c r="B28" s="40"/>
      <c r="I28" s="109"/>
      <c r="L28" s="40"/>
    </row>
    <row r="29" spans="2:12" s="1" customFormat="1" ht="6.95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45</v>
      </c>
      <c r="I30" s="109"/>
      <c r="J30" s="117">
        <f>ROUND(J95, 0)</f>
        <v>0</v>
      </c>
      <c r="L30" s="40"/>
    </row>
    <row r="31" spans="2:12" s="1" customFormat="1" ht="6.95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5" customHeight="1">
      <c r="B32" s="40"/>
      <c r="F32" s="118" t="s">
        <v>47</v>
      </c>
      <c r="I32" s="119" t="s">
        <v>46</v>
      </c>
      <c r="J32" s="118" t="s">
        <v>48</v>
      </c>
      <c r="L32" s="40"/>
    </row>
    <row r="33" spans="2:12" s="1" customFormat="1" ht="14.45" customHeight="1">
      <c r="B33" s="40"/>
      <c r="D33" s="120" t="s">
        <v>49</v>
      </c>
      <c r="E33" s="108" t="s">
        <v>50</v>
      </c>
      <c r="F33" s="121">
        <f>ROUND((SUM(BE95:BE1032)),  0)</f>
        <v>0</v>
      </c>
      <c r="I33" s="122">
        <v>0.21</v>
      </c>
      <c r="J33" s="121">
        <f>ROUND(((SUM(BE95:BE1032))*I33),  0)</f>
        <v>0</v>
      </c>
      <c r="L33" s="40"/>
    </row>
    <row r="34" spans="2:12" s="1" customFormat="1" ht="14.45" customHeight="1">
      <c r="B34" s="40"/>
      <c r="E34" s="108" t="s">
        <v>51</v>
      </c>
      <c r="F34" s="121">
        <f>ROUND((SUM(BF95:BF1032)),  0)</f>
        <v>0</v>
      </c>
      <c r="I34" s="122">
        <v>0.15</v>
      </c>
      <c r="J34" s="121">
        <f>ROUND(((SUM(BF95:BF1032))*I34),  0)</f>
        <v>0</v>
      </c>
      <c r="L34" s="40"/>
    </row>
    <row r="35" spans="2:12" s="1" customFormat="1" ht="14.45" hidden="1" customHeight="1">
      <c r="B35" s="40"/>
      <c r="E35" s="108" t="s">
        <v>52</v>
      </c>
      <c r="F35" s="121">
        <f>ROUND((SUM(BG95:BG1032)),  0)</f>
        <v>0</v>
      </c>
      <c r="I35" s="122">
        <v>0.21</v>
      </c>
      <c r="J35" s="121">
        <f>0</f>
        <v>0</v>
      </c>
      <c r="L35" s="40"/>
    </row>
    <row r="36" spans="2:12" s="1" customFormat="1" ht="14.45" hidden="1" customHeight="1">
      <c r="B36" s="40"/>
      <c r="E36" s="108" t="s">
        <v>53</v>
      </c>
      <c r="F36" s="121">
        <f>ROUND((SUM(BH95:BH1032)),  0)</f>
        <v>0</v>
      </c>
      <c r="I36" s="122">
        <v>0.15</v>
      </c>
      <c r="J36" s="121">
        <f>0</f>
        <v>0</v>
      </c>
      <c r="L36" s="40"/>
    </row>
    <row r="37" spans="2:12" s="1" customFormat="1" ht="14.45" hidden="1" customHeight="1">
      <c r="B37" s="40"/>
      <c r="E37" s="108" t="s">
        <v>54</v>
      </c>
      <c r="F37" s="121">
        <f>ROUND((SUM(BI95:BI1032)),  0)</f>
        <v>0</v>
      </c>
      <c r="I37" s="122">
        <v>0</v>
      </c>
      <c r="J37" s="121">
        <f>0</f>
        <v>0</v>
      </c>
      <c r="L37" s="40"/>
    </row>
    <row r="38" spans="2:12" s="1" customFormat="1" ht="6.95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55</v>
      </c>
      <c r="E39" s="125"/>
      <c r="F39" s="125"/>
      <c r="G39" s="126" t="s">
        <v>56</v>
      </c>
      <c r="H39" s="127" t="s">
        <v>57</v>
      </c>
      <c r="I39" s="128"/>
      <c r="J39" s="129">
        <f>SUM(J30:J37)</f>
        <v>0</v>
      </c>
      <c r="K39" s="130"/>
      <c r="L39" s="40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5" customHeight="1">
      <c r="B45" s="36"/>
      <c r="C45" s="24" t="s">
        <v>93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5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82" t="str">
        <f>E7</f>
        <v>Revitalizace bytového domu na ul. Horní č.p. 1111-1113 - zateplení obvodového pláště-REV1</v>
      </c>
      <c r="F48" s="383"/>
      <c r="G48" s="383"/>
      <c r="H48" s="383"/>
      <c r="I48" s="109"/>
      <c r="J48" s="37"/>
      <c r="K48" s="37"/>
      <c r="L48" s="40"/>
    </row>
    <row r="49" spans="2:47" s="1" customFormat="1" ht="12" customHeight="1">
      <c r="B49" s="36"/>
      <c r="C49" s="30" t="s">
        <v>91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55" t="str">
        <f>E9</f>
        <v>VZ - Architektonicko stavební řešení - výdaje způsobilé-REV1</v>
      </c>
      <c r="F50" s="384"/>
      <c r="G50" s="384"/>
      <c r="H50" s="384"/>
      <c r="I50" s="109"/>
      <c r="J50" s="37"/>
      <c r="K50" s="37"/>
      <c r="L50" s="40"/>
    </row>
    <row r="51" spans="2:47" s="1" customFormat="1" ht="6.95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Kopřivnice</v>
      </c>
      <c r="G52" s="37"/>
      <c r="H52" s="37"/>
      <c r="I52" s="111" t="s">
        <v>24</v>
      </c>
      <c r="J52" s="60" t="str">
        <f>IF(J12="","",J12)</f>
        <v>16. 7. 2019</v>
      </c>
      <c r="K52" s="37"/>
      <c r="L52" s="40"/>
    </row>
    <row r="53" spans="2:47" s="1" customFormat="1" ht="6.95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43.15" customHeight="1">
      <c r="B54" s="36"/>
      <c r="C54" s="30" t="s">
        <v>30</v>
      </c>
      <c r="D54" s="37"/>
      <c r="E54" s="37"/>
      <c r="F54" s="28" t="str">
        <f>E15</f>
        <v>Město Kopřivnice</v>
      </c>
      <c r="G54" s="37"/>
      <c r="H54" s="37"/>
      <c r="I54" s="111" t="s">
        <v>37</v>
      </c>
      <c r="J54" s="34" t="str">
        <f>E21</f>
        <v>Havířovská inženýrská kancelář</v>
      </c>
      <c r="K54" s="37"/>
      <c r="L54" s="40"/>
    </row>
    <row r="55" spans="2:47" s="1" customFormat="1" ht="15.2" customHeight="1">
      <c r="B55" s="36"/>
      <c r="C55" s="30" t="s">
        <v>35</v>
      </c>
      <c r="D55" s="37"/>
      <c r="E55" s="37"/>
      <c r="F55" s="28" t="str">
        <f>IF(E18="","",E18)</f>
        <v>Vyplň údaj</v>
      </c>
      <c r="G55" s="37"/>
      <c r="H55" s="37"/>
      <c r="I55" s="111" t="s">
        <v>41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94</v>
      </c>
      <c r="D57" s="138"/>
      <c r="E57" s="138"/>
      <c r="F57" s="138"/>
      <c r="G57" s="138"/>
      <c r="H57" s="138"/>
      <c r="I57" s="139"/>
      <c r="J57" s="140" t="s">
        <v>95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" customHeight="1">
      <c r="B59" s="36"/>
      <c r="C59" s="141" t="s">
        <v>77</v>
      </c>
      <c r="D59" s="37"/>
      <c r="E59" s="37"/>
      <c r="F59" s="37"/>
      <c r="G59" s="37"/>
      <c r="H59" s="37"/>
      <c r="I59" s="109"/>
      <c r="J59" s="78">
        <f>J95</f>
        <v>0</v>
      </c>
      <c r="K59" s="37"/>
      <c r="L59" s="40"/>
      <c r="AU59" s="18" t="s">
        <v>96</v>
      </c>
    </row>
    <row r="60" spans="2:47" s="8" customFormat="1" ht="24.95" customHeight="1">
      <c r="B60" s="142"/>
      <c r="C60" s="143"/>
      <c r="D60" s="144" t="s">
        <v>97</v>
      </c>
      <c r="E60" s="145"/>
      <c r="F60" s="145"/>
      <c r="G60" s="145"/>
      <c r="H60" s="145"/>
      <c r="I60" s="146"/>
      <c r="J60" s="147">
        <f>J96</f>
        <v>0</v>
      </c>
      <c r="K60" s="143"/>
      <c r="L60" s="148"/>
    </row>
    <row r="61" spans="2:47" s="9" customFormat="1" ht="19.899999999999999" customHeight="1">
      <c r="B61" s="149"/>
      <c r="C61" s="150"/>
      <c r="D61" s="151" t="s">
        <v>355</v>
      </c>
      <c r="E61" s="152"/>
      <c r="F61" s="152"/>
      <c r="G61" s="152"/>
      <c r="H61" s="152"/>
      <c r="I61" s="153"/>
      <c r="J61" s="154">
        <f>J97</f>
        <v>0</v>
      </c>
      <c r="K61" s="150"/>
      <c r="L61" s="155"/>
    </row>
    <row r="62" spans="2:47" s="9" customFormat="1" ht="19.899999999999999" customHeight="1">
      <c r="B62" s="149"/>
      <c r="C62" s="150"/>
      <c r="D62" s="151" t="s">
        <v>100</v>
      </c>
      <c r="E62" s="152"/>
      <c r="F62" s="152"/>
      <c r="G62" s="152"/>
      <c r="H62" s="152"/>
      <c r="I62" s="153"/>
      <c r="J62" s="154">
        <f>J110</f>
        <v>0</v>
      </c>
      <c r="K62" s="150"/>
      <c r="L62" s="155"/>
    </row>
    <row r="63" spans="2:47" s="9" customFormat="1" ht="19.899999999999999" customHeight="1">
      <c r="B63" s="149"/>
      <c r="C63" s="150"/>
      <c r="D63" s="151" t="s">
        <v>101</v>
      </c>
      <c r="E63" s="152"/>
      <c r="F63" s="152"/>
      <c r="G63" s="152"/>
      <c r="H63" s="152"/>
      <c r="I63" s="153"/>
      <c r="J63" s="154">
        <f>J719</f>
        <v>0</v>
      </c>
      <c r="K63" s="150"/>
      <c r="L63" s="155"/>
    </row>
    <row r="64" spans="2:47" s="9" customFormat="1" ht="19.899999999999999" customHeight="1">
      <c r="B64" s="149"/>
      <c r="C64" s="150"/>
      <c r="D64" s="151" t="s">
        <v>102</v>
      </c>
      <c r="E64" s="152"/>
      <c r="F64" s="152"/>
      <c r="G64" s="152"/>
      <c r="H64" s="152"/>
      <c r="I64" s="153"/>
      <c r="J64" s="154">
        <f>J793</f>
        <v>0</v>
      </c>
      <c r="K64" s="150"/>
      <c r="L64" s="155"/>
    </row>
    <row r="65" spans="2:12" s="9" customFormat="1" ht="19.899999999999999" customHeight="1">
      <c r="B65" s="149"/>
      <c r="C65" s="150"/>
      <c r="D65" s="151" t="s">
        <v>103</v>
      </c>
      <c r="E65" s="152"/>
      <c r="F65" s="152"/>
      <c r="G65" s="152"/>
      <c r="H65" s="152"/>
      <c r="I65" s="153"/>
      <c r="J65" s="154">
        <f>J798</f>
        <v>0</v>
      </c>
      <c r="K65" s="150"/>
      <c r="L65" s="155"/>
    </row>
    <row r="66" spans="2:12" s="8" customFormat="1" ht="24.95" customHeight="1">
      <c r="B66" s="142"/>
      <c r="C66" s="143"/>
      <c r="D66" s="144" t="s">
        <v>104</v>
      </c>
      <c r="E66" s="145"/>
      <c r="F66" s="145"/>
      <c r="G66" s="145"/>
      <c r="H66" s="145"/>
      <c r="I66" s="146"/>
      <c r="J66" s="147">
        <f>J800</f>
        <v>0</v>
      </c>
      <c r="K66" s="143"/>
      <c r="L66" s="148"/>
    </row>
    <row r="67" spans="2:12" s="9" customFormat="1" ht="19.899999999999999" customHeight="1">
      <c r="B67" s="149"/>
      <c r="C67" s="150"/>
      <c r="D67" s="151" t="s">
        <v>356</v>
      </c>
      <c r="E67" s="152"/>
      <c r="F67" s="152"/>
      <c r="G67" s="152"/>
      <c r="H67" s="152"/>
      <c r="I67" s="153"/>
      <c r="J67" s="154">
        <f>J801</f>
        <v>0</v>
      </c>
      <c r="K67" s="150"/>
      <c r="L67" s="155"/>
    </row>
    <row r="68" spans="2:12" s="9" customFormat="1" ht="19.899999999999999" customHeight="1">
      <c r="B68" s="149"/>
      <c r="C68" s="150"/>
      <c r="D68" s="151" t="s">
        <v>357</v>
      </c>
      <c r="E68" s="152"/>
      <c r="F68" s="152"/>
      <c r="G68" s="152"/>
      <c r="H68" s="152"/>
      <c r="I68" s="153"/>
      <c r="J68" s="154">
        <f>J822</f>
        <v>0</v>
      </c>
      <c r="K68" s="150"/>
      <c r="L68" s="155"/>
    </row>
    <row r="69" spans="2:12" s="9" customFormat="1" ht="19.899999999999999" customHeight="1">
      <c r="B69" s="149"/>
      <c r="C69" s="150"/>
      <c r="D69" s="151" t="s">
        <v>358</v>
      </c>
      <c r="E69" s="152"/>
      <c r="F69" s="152"/>
      <c r="G69" s="152"/>
      <c r="H69" s="152"/>
      <c r="I69" s="153"/>
      <c r="J69" s="154">
        <f>J832</f>
        <v>0</v>
      </c>
      <c r="K69" s="150"/>
      <c r="L69" s="155"/>
    </row>
    <row r="70" spans="2:12" s="9" customFormat="1" ht="19.899999999999999" customHeight="1">
      <c r="B70" s="149"/>
      <c r="C70" s="150"/>
      <c r="D70" s="151" t="s">
        <v>359</v>
      </c>
      <c r="E70" s="152"/>
      <c r="F70" s="152"/>
      <c r="G70" s="152"/>
      <c r="H70" s="152"/>
      <c r="I70" s="153"/>
      <c r="J70" s="154">
        <f>J843</f>
        <v>0</v>
      </c>
      <c r="K70" s="150"/>
      <c r="L70" s="155"/>
    </row>
    <row r="71" spans="2:12" s="9" customFormat="1" ht="19.899999999999999" customHeight="1">
      <c r="B71" s="149"/>
      <c r="C71" s="150"/>
      <c r="D71" s="151" t="s">
        <v>360</v>
      </c>
      <c r="E71" s="152"/>
      <c r="F71" s="152"/>
      <c r="G71" s="152"/>
      <c r="H71" s="152"/>
      <c r="I71" s="153"/>
      <c r="J71" s="154">
        <f>J925</f>
        <v>0</v>
      </c>
      <c r="K71" s="150"/>
      <c r="L71" s="155"/>
    </row>
    <row r="72" spans="2:12" s="9" customFormat="1" ht="19.899999999999999" customHeight="1">
      <c r="B72" s="149"/>
      <c r="C72" s="150"/>
      <c r="D72" s="151" t="s">
        <v>105</v>
      </c>
      <c r="E72" s="152"/>
      <c r="F72" s="152"/>
      <c r="G72" s="152"/>
      <c r="H72" s="152"/>
      <c r="I72" s="153"/>
      <c r="J72" s="154">
        <f>J938</f>
        <v>0</v>
      </c>
      <c r="K72" s="150"/>
      <c r="L72" s="155"/>
    </row>
    <row r="73" spans="2:12" s="9" customFormat="1" ht="19.899999999999999" customHeight="1">
      <c r="B73" s="149"/>
      <c r="C73" s="150"/>
      <c r="D73" s="151" t="s">
        <v>361</v>
      </c>
      <c r="E73" s="152"/>
      <c r="F73" s="152"/>
      <c r="G73" s="152"/>
      <c r="H73" s="152"/>
      <c r="I73" s="153"/>
      <c r="J73" s="154">
        <f>J957</f>
        <v>0</v>
      </c>
      <c r="K73" s="150"/>
      <c r="L73" s="155"/>
    </row>
    <row r="74" spans="2:12" s="8" customFormat="1" ht="24.95" customHeight="1">
      <c r="B74" s="142"/>
      <c r="C74" s="143"/>
      <c r="D74" s="144" t="s">
        <v>108</v>
      </c>
      <c r="E74" s="145"/>
      <c r="F74" s="145"/>
      <c r="G74" s="145"/>
      <c r="H74" s="145"/>
      <c r="I74" s="146"/>
      <c r="J74" s="147">
        <f>J1028</f>
        <v>0</v>
      </c>
      <c r="K74" s="143"/>
      <c r="L74" s="148"/>
    </row>
    <row r="75" spans="2:12" s="9" customFormat="1" ht="19.899999999999999" customHeight="1">
      <c r="B75" s="149"/>
      <c r="C75" s="150"/>
      <c r="D75" s="151" t="s">
        <v>109</v>
      </c>
      <c r="E75" s="152"/>
      <c r="F75" s="152"/>
      <c r="G75" s="152"/>
      <c r="H75" s="152"/>
      <c r="I75" s="153"/>
      <c r="J75" s="154">
        <f>J1029</f>
        <v>0</v>
      </c>
      <c r="K75" s="150"/>
      <c r="L75" s="155"/>
    </row>
    <row r="76" spans="2:12" s="1" customFormat="1" ht="21.75" customHeight="1">
      <c r="B76" s="36"/>
      <c r="C76" s="37"/>
      <c r="D76" s="37"/>
      <c r="E76" s="37"/>
      <c r="F76" s="37"/>
      <c r="G76" s="37"/>
      <c r="H76" s="37"/>
      <c r="I76" s="109"/>
      <c r="J76" s="37"/>
      <c r="K76" s="37"/>
      <c r="L76" s="40"/>
    </row>
    <row r="77" spans="2:12" s="1" customFormat="1" ht="6.95" customHeight="1">
      <c r="B77" s="48"/>
      <c r="C77" s="49"/>
      <c r="D77" s="49"/>
      <c r="E77" s="49"/>
      <c r="F77" s="49"/>
      <c r="G77" s="49"/>
      <c r="H77" s="49"/>
      <c r="I77" s="133"/>
      <c r="J77" s="49"/>
      <c r="K77" s="49"/>
      <c r="L77" s="40"/>
    </row>
    <row r="81" spans="2:63" s="1" customFormat="1" ht="6.95" customHeight="1">
      <c r="B81" s="50"/>
      <c r="C81" s="51"/>
      <c r="D81" s="51"/>
      <c r="E81" s="51"/>
      <c r="F81" s="51"/>
      <c r="G81" s="51"/>
      <c r="H81" s="51"/>
      <c r="I81" s="136"/>
      <c r="J81" s="51"/>
      <c r="K81" s="51"/>
      <c r="L81" s="40"/>
    </row>
    <row r="82" spans="2:63" s="1" customFormat="1" ht="24.95" customHeight="1">
      <c r="B82" s="36"/>
      <c r="C82" s="24" t="s">
        <v>114</v>
      </c>
      <c r="D82" s="37"/>
      <c r="E82" s="37"/>
      <c r="F82" s="37"/>
      <c r="G82" s="37"/>
      <c r="H82" s="37"/>
      <c r="I82" s="109"/>
      <c r="J82" s="37"/>
      <c r="K82" s="37"/>
      <c r="L82" s="40"/>
    </row>
    <row r="83" spans="2:63" s="1" customFormat="1" ht="6.95" customHeight="1">
      <c r="B83" s="36"/>
      <c r="C83" s="37"/>
      <c r="D83" s="37"/>
      <c r="E83" s="37"/>
      <c r="F83" s="37"/>
      <c r="G83" s="37"/>
      <c r="H83" s="37"/>
      <c r="I83" s="109"/>
      <c r="J83" s="37"/>
      <c r="K83" s="37"/>
      <c r="L83" s="40"/>
    </row>
    <row r="84" spans="2:63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09"/>
      <c r="J84" s="37"/>
      <c r="K84" s="37"/>
      <c r="L84" s="40"/>
    </row>
    <row r="85" spans="2:63" s="1" customFormat="1" ht="16.5" customHeight="1">
      <c r="B85" s="36"/>
      <c r="C85" s="37"/>
      <c r="D85" s="37"/>
      <c r="E85" s="382" t="str">
        <f>E7</f>
        <v>Revitalizace bytového domu na ul. Horní č.p. 1111-1113 - zateplení obvodového pláště-REV1</v>
      </c>
      <c r="F85" s="383"/>
      <c r="G85" s="383"/>
      <c r="H85" s="383"/>
      <c r="I85" s="109"/>
      <c r="J85" s="37"/>
      <c r="K85" s="37"/>
      <c r="L85" s="40"/>
    </row>
    <row r="86" spans="2:63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09"/>
      <c r="J86" s="37"/>
      <c r="K86" s="37"/>
      <c r="L86" s="40"/>
    </row>
    <row r="87" spans="2:63" s="1" customFormat="1" ht="16.5" customHeight="1">
      <c r="B87" s="36"/>
      <c r="C87" s="37"/>
      <c r="D87" s="37"/>
      <c r="E87" s="355" t="str">
        <f>E9</f>
        <v>VZ - Architektonicko stavební řešení - výdaje způsobilé-REV1</v>
      </c>
      <c r="F87" s="384"/>
      <c r="G87" s="384"/>
      <c r="H87" s="384"/>
      <c r="I87" s="109"/>
      <c r="J87" s="37"/>
      <c r="K87" s="37"/>
      <c r="L87" s="40"/>
    </row>
    <row r="88" spans="2:63" s="1" customFormat="1" ht="6.95" customHeight="1">
      <c r="B88" s="36"/>
      <c r="C88" s="37"/>
      <c r="D88" s="37"/>
      <c r="E88" s="37"/>
      <c r="F88" s="37"/>
      <c r="G88" s="37"/>
      <c r="H88" s="37"/>
      <c r="I88" s="109"/>
      <c r="J88" s="37"/>
      <c r="K88" s="37"/>
      <c r="L88" s="40"/>
    </row>
    <row r="89" spans="2:63" s="1" customFormat="1" ht="12" customHeight="1">
      <c r="B89" s="36"/>
      <c r="C89" s="30" t="s">
        <v>22</v>
      </c>
      <c r="D89" s="37"/>
      <c r="E89" s="37"/>
      <c r="F89" s="28" t="str">
        <f>F12</f>
        <v>Kopřivnice</v>
      </c>
      <c r="G89" s="37"/>
      <c r="H89" s="37"/>
      <c r="I89" s="111" t="s">
        <v>24</v>
      </c>
      <c r="J89" s="60" t="str">
        <f>IF(J12="","",J12)</f>
        <v>16. 7. 2019</v>
      </c>
      <c r="K89" s="37"/>
      <c r="L89" s="40"/>
    </row>
    <row r="90" spans="2:63" s="1" customFormat="1" ht="6.95" customHeight="1">
      <c r="B90" s="36"/>
      <c r="C90" s="37"/>
      <c r="D90" s="37"/>
      <c r="E90" s="37"/>
      <c r="F90" s="37"/>
      <c r="G90" s="37"/>
      <c r="H90" s="37"/>
      <c r="I90" s="109"/>
      <c r="J90" s="37"/>
      <c r="K90" s="37"/>
      <c r="L90" s="40"/>
    </row>
    <row r="91" spans="2:63" s="1" customFormat="1" ht="43.15" customHeight="1">
      <c r="B91" s="36"/>
      <c r="C91" s="30" t="s">
        <v>30</v>
      </c>
      <c r="D91" s="37"/>
      <c r="E91" s="37"/>
      <c r="F91" s="28" t="str">
        <f>E15</f>
        <v>Město Kopřivnice</v>
      </c>
      <c r="G91" s="37"/>
      <c r="H91" s="37"/>
      <c r="I91" s="111" t="s">
        <v>37</v>
      </c>
      <c r="J91" s="34" t="str">
        <f>E21</f>
        <v>Havířovská inženýrská kancelář</v>
      </c>
      <c r="K91" s="37"/>
      <c r="L91" s="40"/>
    </row>
    <row r="92" spans="2:63" s="1" customFormat="1" ht="15.2" customHeight="1">
      <c r="B92" s="36"/>
      <c r="C92" s="30" t="s">
        <v>35</v>
      </c>
      <c r="D92" s="37"/>
      <c r="E92" s="37"/>
      <c r="F92" s="28" t="str">
        <f>IF(E18="","",E18)</f>
        <v>Vyplň údaj</v>
      </c>
      <c r="G92" s="37"/>
      <c r="H92" s="37"/>
      <c r="I92" s="111" t="s">
        <v>41</v>
      </c>
      <c r="J92" s="34" t="str">
        <f>E24</f>
        <v xml:space="preserve"> </v>
      </c>
      <c r="K92" s="37"/>
      <c r="L92" s="40"/>
    </row>
    <row r="93" spans="2:63" s="1" customFormat="1" ht="10.35" customHeight="1">
      <c r="B93" s="36"/>
      <c r="C93" s="37"/>
      <c r="D93" s="37"/>
      <c r="E93" s="37"/>
      <c r="F93" s="37"/>
      <c r="G93" s="37"/>
      <c r="H93" s="37"/>
      <c r="I93" s="109"/>
      <c r="J93" s="37"/>
      <c r="K93" s="37"/>
      <c r="L93" s="40"/>
    </row>
    <row r="94" spans="2:63" s="10" customFormat="1" ht="29.25" customHeight="1">
      <c r="B94" s="156"/>
      <c r="C94" s="157" t="s">
        <v>115</v>
      </c>
      <c r="D94" s="158" t="s">
        <v>64</v>
      </c>
      <c r="E94" s="158" t="s">
        <v>60</v>
      </c>
      <c r="F94" s="158" t="s">
        <v>61</v>
      </c>
      <c r="G94" s="158" t="s">
        <v>116</v>
      </c>
      <c r="H94" s="158" t="s">
        <v>117</v>
      </c>
      <c r="I94" s="159" t="s">
        <v>118</v>
      </c>
      <c r="J94" s="158" t="s">
        <v>95</v>
      </c>
      <c r="K94" s="160" t="s">
        <v>119</v>
      </c>
      <c r="L94" s="161"/>
      <c r="M94" s="69" t="s">
        <v>32</v>
      </c>
      <c r="N94" s="70" t="s">
        <v>49</v>
      </c>
      <c r="O94" s="70" t="s">
        <v>120</v>
      </c>
      <c r="P94" s="70" t="s">
        <v>121</v>
      </c>
      <c r="Q94" s="70" t="s">
        <v>122</v>
      </c>
      <c r="R94" s="70" t="s">
        <v>123</v>
      </c>
      <c r="S94" s="70" t="s">
        <v>124</v>
      </c>
      <c r="T94" s="71" t="s">
        <v>125</v>
      </c>
    </row>
    <row r="95" spans="2:63" s="1" customFormat="1" ht="22.9" customHeight="1">
      <c r="B95" s="36"/>
      <c r="C95" s="76" t="s">
        <v>126</v>
      </c>
      <c r="D95" s="37"/>
      <c r="E95" s="37"/>
      <c r="F95" s="37"/>
      <c r="G95" s="37"/>
      <c r="H95" s="37"/>
      <c r="I95" s="109"/>
      <c r="J95" s="162">
        <f>BK95</f>
        <v>0</v>
      </c>
      <c r="K95" s="37"/>
      <c r="L95" s="40"/>
      <c r="M95" s="72"/>
      <c r="N95" s="73"/>
      <c r="O95" s="73"/>
      <c r="P95" s="163">
        <f>P96+P800+P1028</f>
        <v>0</v>
      </c>
      <c r="Q95" s="73"/>
      <c r="R95" s="163">
        <f>R96+R800+R1028</f>
        <v>64.915878499040005</v>
      </c>
      <c r="S95" s="73"/>
      <c r="T95" s="164">
        <f>T96+T800+T1028</f>
        <v>36.110895249999999</v>
      </c>
      <c r="AT95" s="18" t="s">
        <v>78</v>
      </c>
      <c r="AU95" s="18" t="s">
        <v>96</v>
      </c>
      <c r="BK95" s="165">
        <f>BK96+BK800+BK1028</f>
        <v>0</v>
      </c>
    </row>
    <row r="96" spans="2:63" s="11" customFormat="1" ht="25.9" customHeight="1">
      <c r="B96" s="166"/>
      <c r="C96" s="167"/>
      <c r="D96" s="168" t="s">
        <v>78</v>
      </c>
      <c r="E96" s="169" t="s">
        <v>127</v>
      </c>
      <c r="F96" s="169" t="s">
        <v>128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P97+P110+P719+P793+P798</f>
        <v>0</v>
      </c>
      <c r="Q96" s="174"/>
      <c r="R96" s="175">
        <f>R97+R110+R719+R793+R798</f>
        <v>58.01458165204</v>
      </c>
      <c r="S96" s="174"/>
      <c r="T96" s="176">
        <f>T97+T110+T719+T793+T798</f>
        <v>26.290007000000003</v>
      </c>
      <c r="AR96" s="177" t="s">
        <v>40</v>
      </c>
      <c r="AT96" s="178" t="s">
        <v>78</v>
      </c>
      <c r="AU96" s="178" t="s">
        <v>79</v>
      </c>
      <c r="AY96" s="177" t="s">
        <v>129</v>
      </c>
      <c r="BK96" s="179">
        <f>BK97+BK110+BK719+BK793+BK798</f>
        <v>0</v>
      </c>
    </row>
    <row r="97" spans="2:65" s="11" customFormat="1" ht="22.9" customHeight="1">
      <c r="B97" s="166"/>
      <c r="C97" s="167"/>
      <c r="D97" s="168" t="s">
        <v>78</v>
      </c>
      <c r="E97" s="180" t="s">
        <v>362</v>
      </c>
      <c r="F97" s="180" t="s">
        <v>363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SUM(P98:P109)</f>
        <v>0</v>
      </c>
      <c r="Q97" s="174"/>
      <c r="R97" s="175">
        <f>SUM(R98:R109)</f>
        <v>3.7606281599999996</v>
      </c>
      <c r="S97" s="174"/>
      <c r="T97" s="176">
        <f>SUM(T98:T109)</f>
        <v>0</v>
      </c>
      <c r="AR97" s="177" t="s">
        <v>40</v>
      </c>
      <c r="AT97" s="178" t="s">
        <v>78</v>
      </c>
      <c r="AU97" s="178" t="s">
        <v>40</v>
      </c>
      <c r="AY97" s="177" t="s">
        <v>129</v>
      </c>
      <c r="BK97" s="179">
        <f>SUM(BK98:BK109)</f>
        <v>0</v>
      </c>
    </row>
    <row r="98" spans="2:65" s="1" customFormat="1" ht="24" customHeight="1">
      <c r="B98" s="36"/>
      <c r="C98" s="182" t="s">
        <v>175</v>
      </c>
      <c r="D98" s="182" t="s">
        <v>131</v>
      </c>
      <c r="E98" s="183" t="s">
        <v>364</v>
      </c>
      <c r="F98" s="184" t="s">
        <v>365</v>
      </c>
      <c r="G98" s="185" t="s">
        <v>134</v>
      </c>
      <c r="H98" s="186">
        <v>14.599</v>
      </c>
      <c r="I98" s="187"/>
      <c r="J98" s="188">
        <f>ROUND(I98*H98,2)</f>
        <v>0</v>
      </c>
      <c r="K98" s="184" t="s">
        <v>135</v>
      </c>
      <c r="L98" s="40"/>
      <c r="M98" s="189" t="s">
        <v>32</v>
      </c>
      <c r="N98" s="190" t="s">
        <v>51</v>
      </c>
      <c r="O98" s="65"/>
      <c r="P98" s="191">
        <f>O98*H98</f>
        <v>0</v>
      </c>
      <c r="Q98" s="191">
        <v>0.23483999999999999</v>
      </c>
      <c r="R98" s="191">
        <f>Q98*H98</f>
        <v>3.4284291599999999</v>
      </c>
      <c r="S98" s="191">
        <v>0</v>
      </c>
      <c r="T98" s="192">
        <f>S98*H98</f>
        <v>0</v>
      </c>
      <c r="AR98" s="193" t="s">
        <v>136</v>
      </c>
      <c r="AT98" s="193" t="s">
        <v>131</v>
      </c>
      <c r="AU98" s="193" t="s">
        <v>137</v>
      </c>
      <c r="AY98" s="18" t="s">
        <v>129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137</v>
      </c>
      <c r="BK98" s="194">
        <f>ROUND(I98*H98,2)</f>
        <v>0</v>
      </c>
      <c r="BL98" s="18" t="s">
        <v>136</v>
      </c>
      <c r="BM98" s="193" t="s">
        <v>366</v>
      </c>
    </row>
    <row r="99" spans="2:65" s="12" customFormat="1" ht="11.25">
      <c r="B99" s="195"/>
      <c r="C99" s="196"/>
      <c r="D99" s="197" t="s">
        <v>139</v>
      </c>
      <c r="E99" s="198" t="s">
        <v>32</v>
      </c>
      <c r="F99" s="199" t="s">
        <v>367</v>
      </c>
      <c r="G99" s="196"/>
      <c r="H99" s="198" t="s">
        <v>32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139</v>
      </c>
      <c r="AU99" s="205" t="s">
        <v>137</v>
      </c>
      <c r="AV99" s="12" t="s">
        <v>40</v>
      </c>
      <c r="AW99" s="12" t="s">
        <v>39</v>
      </c>
      <c r="AX99" s="12" t="s">
        <v>79</v>
      </c>
      <c r="AY99" s="205" t="s">
        <v>129</v>
      </c>
    </row>
    <row r="100" spans="2:65" s="13" customFormat="1" ht="11.25">
      <c r="B100" s="206"/>
      <c r="C100" s="207"/>
      <c r="D100" s="197" t="s">
        <v>139</v>
      </c>
      <c r="E100" s="208" t="s">
        <v>32</v>
      </c>
      <c r="F100" s="209" t="s">
        <v>368</v>
      </c>
      <c r="G100" s="207"/>
      <c r="H100" s="210">
        <v>14.599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139</v>
      </c>
      <c r="AU100" s="216" t="s">
        <v>137</v>
      </c>
      <c r="AV100" s="13" t="s">
        <v>137</v>
      </c>
      <c r="AW100" s="13" t="s">
        <v>39</v>
      </c>
      <c r="AX100" s="13" t="s">
        <v>40</v>
      </c>
      <c r="AY100" s="216" t="s">
        <v>129</v>
      </c>
    </row>
    <row r="101" spans="2:65" s="1" customFormat="1" ht="24" customHeight="1">
      <c r="B101" s="36"/>
      <c r="C101" s="182" t="s">
        <v>136</v>
      </c>
      <c r="D101" s="182" t="s">
        <v>131</v>
      </c>
      <c r="E101" s="183" t="s">
        <v>369</v>
      </c>
      <c r="F101" s="184" t="s">
        <v>370</v>
      </c>
      <c r="G101" s="185" t="s">
        <v>189</v>
      </c>
      <c r="H101" s="186">
        <v>3</v>
      </c>
      <c r="I101" s="187"/>
      <c r="J101" s="188">
        <f>ROUND(I101*H101,2)</f>
        <v>0</v>
      </c>
      <c r="K101" s="184" t="s">
        <v>135</v>
      </c>
      <c r="L101" s="40"/>
      <c r="M101" s="189" t="s">
        <v>32</v>
      </c>
      <c r="N101" s="190" t="s">
        <v>51</v>
      </c>
      <c r="O101" s="65"/>
      <c r="P101" s="191">
        <f>O101*H101</f>
        <v>0</v>
      </c>
      <c r="Q101" s="191">
        <v>0.10931</v>
      </c>
      <c r="R101" s="191">
        <f>Q101*H101</f>
        <v>0.32793</v>
      </c>
      <c r="S101" s="191">
        <v>0</v>
      </c>
      <c r="T101" s="192">
        <f>S101*H101</f>
        <v>0</v>
      </c>
      <c r="AR101" s="193" t="s">
        <v>136</v>
      </c>
      <c r="AT101" s="193" t="s">
        <v>131</v>
      </c>
      <c r="AU101" s="193" t="s">
        <v>137</v>
      </c>
      <c r="AY101" s="18" t="s">
        <v>129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137</v>
      </c>
      <c r="BK101" s="194">
        <f>ROUND(I101*H101,2)</f>
        <v>0</v>
      </c>
      <c r="BL101" s="18" t="s">
        <v>136</v>
      </c>
      <c r="BM101" s="193" t="s">
        <v>371</v>
      </c>
    </row>
    <row r="102" spans="2:65" s="12" customFormat="1" ht="11.25">
      <c r="B102" s="195"/>
      <c r="C102" s="196"/>
      <c r="D102" s="197" t="s">
        <v>139</v>
      </c>
      <c r="E102" s="198" t="s">
        <v>32</v>
      </c>
      <c r="F102" s="199" t="s">
        <v>372</v>
      </c>
      <c r="G102" s="196"/>
      <c r="H102" s="198" t="s">
        <v>32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139</v>
      </c>
      <c r="AU102" s="205" t="s">
        <v>137</v>
      </c>
      <c r="AV102" s="12" t="s">
        <v>40</v>
      </c>
      <c r="AW102" s="12" t="s">
        <v>39</v>
      </c>
      <c r="AX102" s="12" t="s">
        <v>79</v>
      </c>
      <c r="AY102" s="205" t="s">
        <v>129</v>
      </c>
    </row>
    <row r="103" spans="2:65" s="13" customFormat="1" ht="11.25">
      <c r="B103" s="206"/>
      <c r="C103" s="207"/>
      <c r="D103" s="197" t="s">
        <v>139</v>
      </c>
      <c r="E103" s="208" t="s">
        <v>32</v>
      </c>
      <c r="F103" s="209" t="s">
        <v>175</v>
      </c>
      <c r="G103" s="207"/>
      <c r="H103" s="210">
        <v>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139</v>
      </c>
      <c r="AU103" s="216" t="s">
        <v>137</v>
      </c>
      <c r="AV103" s="13" t="s">
        <v>137</v>
      </c>
      <c r="AW103" s="13" t="s">
        <v>39</v>
      </c>
      <c r="AX103" s="13" t="s">
        <v>40</v>
      </c>
      <c r="AY103" s="216" t="s">
        <v>129</v>
      </c>
    </row>
    <row r="104" spans="2:65" s="1" customFormat="1" ht="16.5" customHeight="1">
      <c r="B104" s="36"/>
      <c r="C104" s="182" t="s">
        <v>152</v>
      </c>
      <c r="D104" s="182" t="s">
        <v>131</v>
      </c>
      <c r="E104" s="183" t="s">
        <v>373</v>
      </c>
      <c r="F104" s="184" t="s">
        <v>374</v>
      </c>
      <c r="G104" s="185" t="s">
        <v>260</v>
      </c>
      <c r="H104" s="186">
        <v>9.0749999999999993</v>
      </c>
      <c r="I104" s="187"/>
      <c r="J104" s="188">
        <f>ROUND(I104*H104,2)</f>
        <v>0</v>
      </c>
      <c r="K104" s="184" t="s">
        <v>135</v>
      </c>
      <c r="L104" s="40"/>
      <c r="M104" s="189" t="s">
        <v>32</v>
      </c>
      <c r="N104" s="190" t="s">
        <v>51</v>
      </c>
      <c r="O104" s="65"/>
      <c r="P104" s="191">
        <f>O104*H104</f>
        <v>0</v>
      </c>
      <c r="Q104" s="191">
        <v>1.2E-4</v>
      </c>
      <c r="R104" s="191">
        <f>Q104*H104</f>
        <v>1.0889999999999999E-3</v>
      </c>
      <c r="S104" s="191">
        <v>0</v>
      </c>
      <c r="T104" s="192">
        <f>S104*H104</f>
        <v>0</v>
      </c>
      <c r="AR104" s="193" t="s">
        <v>136</v>
      </c>
      <c r="AT104" s="193" t="s">
        <v>131</v>
      </c>
      <c r="AU104" s="193" t="s">
        <v>137</v>
      </c>
      <c r="AY104" s="18" t="s">
        <v>129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137</v>
      </c>
      <c r="BK104" s="194">
        <f>ROUND(I104*H104,2)</f>
        <v>0</v>
      </c>
      <c r="BL104" s="18" t="s">
        <v>136</v>
      </c>
      <c r="BM104" s="193" t="s">
        <v>375</v>
      </c>
    </row>
    <row r="105" spans="2:65" s="12" customFormat="1" ht="11.25">
      <c r="B105" s="195"/>
      <c r="C105" s="196"/>
      <c r="D105" s="197" t="s">
        <v>139</v>
      </c>
      <c r="E105" s="198" t="s">
        <v>32</v>
      </c>
      <c r="F105" s="199" t="s">
        <v>376</v>
      </c>
      <c r="G105" s="196"/>
      <c r="H105" s="198" t="s">
        <v>32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139</v>
      </c>
      <c r="AU105" s="205" t="s">
        <v>137</v>
      </c>
      <c r="AV105" s="12" t="s">
        <v>40</v>
      </c>
      <c r="AW105" s="12" t="s">
        <v>39</v>
      </c>
      <c r="AX105" s="12" t="s">
        <v>79</v>
      </c>
      <c r="AY105" s="205" t="s">
        <v>129</v>
      </c>
    </row>
    <row r="106" spans="2:65" s="13" customFormat="1" ht="11.25">
      <c r="B106" s="206"/>
      <c r="C106" s="207"/>
      <c r="D106" s="197" t="s">
        <v>139</v>
      </c>
      <c r="E106" s="208" t="s">
        <v>32</v>
      </c>
      <c r="F106" s="209" t="s">
        <v>377</v>
      </c>
      <c r="G106" s="207"/>
      <c r="H106" s="210">
        <v>9.0749999999999993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139</v>
      </c>
      <c r="AU106" s="216" t="s">
        <v>137</v>
      </c>
      <c r="AV106" s="13" t="s">
        <v>137</v>
      </c>
      <c r="AW106" s="13" t="s">
        <v>39</v>
      </c>
      <c r="AX106" s="13" t="s">
        <v>40</v>
      </c>
      <c r="AY106" s="216" t="s">
        <v>129</v>
      </c>
    </row>
    <row r="107" spans="2:65" s="1" customFormat="1" ht="16.5" customHeight="1">
      <c r="B107" s="36"/>
      <c r="C107" s="182" t="s">
        <v>167</v>
      </c>
      <c r="D107" s="182" t="s">
        <v>131</v>
      </c>
      <c r="E107" s="183" t="s">
        <v>378</v>
      </c>
      <c r="F107" s="184" t="s">
        <v>379</v>
      </c>
      <c r="G107" s="185" t="s">
        <v>260</v>
      </c>
      <c r="H107" s="186">
        <v>15.9</v>
      </c>
      <c r="I107" s="187"/>
      <c r="J107" s="188">
        <f>ROUND(I107*H107,2)</f>
        <v>0</v>
      </c>
      <c r="K107" s="184" t="s">
        <v>135</v>
      </c>
      <c r="L107" s="40"/>
      <c r="M107" s="189" t="s">
        <v>32</v>
      </c>
      <c r="N107" s="190" t="s">
        <v>51</v>
      </c>
      <c r="O107" s="65"/>
      <c r="P107" s="191">
        <f>O107*H107</f>
        <v>0</v>
      </c>
      <c r="Q107" s="191">
        <v>2.0000000000000001E-4</v>
      </c>
      <c r="R107" s="191">
        <f>Q107*H107</f>
        <v>3.1800000000000001E-3</v>
      </c>
      <c r="S107" s="191">
        <v>0</v>
      </c>
      <c r="T107" s="192">
        <f>S107*H107</f>
        <v>0</v>
      </c>
      <c r="AR107" s="193" t="s">
        <v>136</v>
      </c>
      <c r="AT107" s="193" t="s">
        <v>131</v>
      </c>
      <c r="AU107" s="193" t="s">
        <v>137</v>
      </c>
      <c r="AY107" s="18" t="s">
        <v>129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137</v>
      </c>
      <c r="BK107" s="194">
        <f>ROUND(I107*H107,2)</f>
        <v>0</v>
      </c>
      <c r="BL107" s="18" t="s">
        <v>136</v>
      </c>
      <c r="BM107" s="193" t="s">
        <v>380</v>
      </c>
    </row>
    <row r="108" spans="2:65" s="12" customFormat="1" ht="11.25">
      <c r="B108" s="195"/>
      <c r="C108" s="196"/>
      <c r="D108" s="197" t="s">
        <v>139</v>
      </c>
      <c r="E108" s="198" t="s">
        <v>32</v>
      </c>
      <c r="F108" s="199" t="s">
        <v>381</v>
      </c>
      <c r="G108" s="196"/>
      <c r="H108" s="198" t="s">
        <v>32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139</v>
      </c>
      <c r="AU108" s="205" t="s">
        <v>137</v>
      </c>
      <c r="AV108" s="12" t="s">
        <v>40</v>
      </c>
      <c r="AW108" s="12" t="s">
        <v>39</v>
      </c>
      <c r="AX108" s="12" t="s">
        <v>79</v>
      </c>
      <c r="AY108" s="205" t="s">
        <v>129</v>
      </c>
    </row>
    <row r="109" spans="2:65" s="13" customFormat="1" ht="11.25">
      <c r="B109" s="206"/>
      <c r="C109" s="207"/>
      <c r="D109" s="197" t="s">
        <v>139</v>
      </c>
      <c r="E109" s="208" t="s">
        <v>32</v>
      </c>
      <c r="F109" s="209" t="s">
        <v>382</v>
      </c>
      <c r="G109" s="207"/>
      <c r="H109" s="210">
        <v>15.9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139</v>
      </c>
      <c r="AU109" s="216" t="s">
        <v>137</v>
      </c>
      <c r="AV109" s="13" t="s">
        <v>137</v>
      </c>
      <c r="AW109" s="13" t="s">
        <v>39</v>
      </c>
      <c r="AX109" s="13" t="s">
        <v>40</v>
      </c>
      <c r="AY109" s="216" t="s">
        <v>129</v>
      </c>
    </row>
    <row r="110" spans="2:65" s="11" customFormat="1" ht="22.9" customHeight="1">
      <c r="B110" s="166"/>
      <c r="C110" s="167"/>
      <c r="D110" s="168" t="s">
        <v>78</v>
      </c>
      <c r="E110" s="180" t="s">
        <v>167</v>
      </c>
      <c r="F110" s="180" t="s">
        <v>168</v>
      </c>
      <c r="G110" s="167"/>
      <c r="H110" s="167"/>
      <c r="I110" s="170"/>
      <c r="J110" s="181">
        <f>BK110</f>
        <v>0</v>
      </c>
      <c r="K110" s="167"/>
      <c r="L110" s="172"/>
      <c r="M110" s="173"/>
      <c r="N110" s="174"/>
      <c r="O110" s="174"/>
      <c r="P110" s="175">
        <f>SUM(P111:P718)</f>
        <v>0</v>
      </c>
      <c r="Q110" s="174"/>
      <c r="R110" s="175">
        <f>SUM(R111:R718)</f>
        <v>53.581617272040006</v>
      </c>
      <c r="S110" s="174"/>
      <c r="T110" s="176">
        <f>SUM(T111:T718)</f>
        <v>0</v>
      </c>
      <c r="AR110" s="177" t="s">
        <v>40</v>
      </c>
      <c r="AT110" s="178" t="s">
        <v>78</v>
      </c>
      <c r="AU110" s="178" t="s">
        <v>40</v>
      </c>
      <c r="AY110" s="177" t="s">
        <v>129</v>
      </c>
      <c r="BK110" s="179">
        <f>SUM(BK111:BK718)</f>
        <v>0</v>
      </c>
    </row>
    <row r="111" spans="2:65" s="1" customFormat="1" ht="16.5" customHeight="1">
      <c r="B111" s="36"/>
      <c r="C111" s="182" t="s">
        <v>178</v>
      </c>
      <c r="D111" s="182" t="s">
        <v>131</v>
      </c>
      <c r="E111" s="183" t="s">
        <v>383</v>
      </c>
      <c r="F111" s="184" t="s">
        <v>384</v>
      </c>
      <c r="G111" s="185" t="s">
        <v>134</v>
      </c>
      <c r="H111" s="186">
        <v>42.430999999999997</v>
      </c>
      <c r="I111" s="187"/>
      <c r="J111" s="188">
        <f>ROUND(I111*H111,2)</f>
        <v>0</v>
      </c>
      <c r="K111" s="184" t="s">
        <v>135</v>
      </c>
      <c r="L111" s="40"/>
      <c r="M111" s="189" t="s">
        <v>32</v>
      </c>
      <c r="N111" s="190" t="s">
        <v>51</v>
      </c>
      <c r="O111" s="65"/>
      <c r="P111" s="191">
        <f>O111*H111</f>
        <v>0</v>
      </c>
      <c r="Q111" s="191">
        <v>2.5999999999999998E-4</v>
      </c>
      <c r="R111" s="191">
        <f>Q111*H111</f>
        <v>1.1032059999999998E-2</v>
      </c>
      <c r="S111" s="191">
        <v>0</v>
      </c>
      <c r="T111" s="192">
        <f>S111*H111</f>
        <v>0</v>
      </c>
      <c r="AR111" s="193" t="s">
        <v>136</v>
      </c>
      <c r="AT111" s="193" t="s">
        <v>131</v>
      </c>
      <c r="AU111" s="193" t="s">
        <v>137</v>
      </c>
      <c r="AY111" s="18" t="s">
        <v>129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137</v>
      </c>
      <c r="BK111" s="194">
        <f>ROUND(I111*H111,2)</f>
        <v>0</v>
      </c>
      <c r="BL111" s="18" t="s">
        <v>136</v>
      </c>
      <c r="BM111" s="193" t="s">
        <v>385</v>
      </c>
    </row>
    <row r="112" spans="2:65" s="12" customFormat="1" ht="11.25">
      <c r="B112" s="195"/>
      <c r="C112" s="196"/>
      <c r="D112" s="197" t="s">
        <v>139</v>
      </c>
      <c r="E112" s="198" t="s">
        <v>32</v>
      </c>
      <c r="F112" s="199" t="s">
        <v>386</v>
      </c>
      <c r="G112" s="196"/>
      <c r="H112" s="198" t="s">
        <v>32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139</v>
      </c>
      <c r="AU112" s="205" t="s">
        <v>137</v>
      </c>
      <c r="AV112" s="12" t="s">
        <v>40</v>
      </c>
      <c r="AW112" s="12" t="s">
        <v>39</v>
      </c>
      <c r="AX112" s="12" t="s">
        <v>79</v>
      </c>
      <c r="AY112" s="205" t="s">
        <v>129</v>
      </c>
    </row>
    <row r="113" spans="2:65" s="13" customFormat="1" ht="11.25">
      <c r="B113" s="206"/>
      <c r="C113" s="207"/>
      <c r="D113" s="197" t="s">
        <v>139</v>
      </c>
      <c r="E113" s="208" t="s">
        <v>32</v>
      </c>
      <c r="F113" s="209" t="s">
        <v>387</v>
      </c>
      <c r="G113" s="207"/>
      <c r="H113" s="210">
        <v>17.155999999999999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139</v>
      </c>
      <c r="AU113" s="216" t="s">
        <v>137</v>
      </c>
      <c r="AV113" s="13" t="s">
        <v>137</v>
      </c>
      <c r="AW113" s="13" t="s">
        <v>39</v>
      </c>
      <c r="AX113" s="13" t="s">
        <v>79</v>
      </c>
      <c r="AY113" s="216" t="s">
        <v>129</v>
      </c>
    </row>
    <row r="114" spans="2:65" s="12" customFormat="1" ht="11.25">
      <c r="B114" s="195"/>
      <c r="C114" s="196"/>
      <c r="D114" s="197" t="s">
        <v>139</v>
      </c>
      <c r="E114" s="198" t="s">
        <v>32</v>
      </c>
      <c r="F114" s="199" t="s">
        <v>388</v>
      </c>
      <c r="G114" s="196"/>
      <c r="H114" s="198" t="s">
        <v>32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139</v>
      </c>
      <c r="AU114" s="205" t="s">
        <v>137</v>
      </c>
      <c r="AV114" s="12" t="s">
        <v>40</v>
      </c>
      <c r="AW114" s="12" t="s">
        <v>39</v>
      </c>
      <c r="AX114" s="12" t="s">
        <v>79</v>
      </c>
      <c r="AY114" s="205" t="s">
        <v>129</v>
      </c>
    </row>
    <row r="115" spans="2:65" s="13" customFormat="1" ht="11.25">
      <c r="B115" s="206"/>
      <c r="C115" s="207"/>
      <c r="D115" s="197" t="s">
        <v>139</v>
      </c>
      <c r="E115" s="208" t="s">
        <v>32</v>
      </c>
      <c r="F115" s="209" t="s">
        <v>389</v>
      </c>
      <c r="G115" s="207"/>
      <c r="H115" s="210">
        <v>4.2750000000000004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139</v>
      </c>
      <c r="AU115" s="216" t="s">
        <v>137</v>
      </c>
      <c r="AV115" s="13" t="s">
        <v>137</v>
      </c>
      <c r="AW115" s="13" t="s">
        <v>39</v>
      </c>
      <c r="AX115" s="13" t="s">
        <v>79</v>
      </c>
      <c r="AY115" s="216" t="s">
        <v>129</v>
      </c>
    </row>
    <row r="116" spans="2:65" s="12" customFormat="1" ht="11.25">
      <c r="B116" s="195"/>
      <c r="C116" s="196"/>
      <c r="D116" s="197" t="s">
        <v>139</v>
      </c>
      <c r="E116" s="198" t="s">
        <v>32</v>
      </c>
      <c r="F116" s="199" t="s">
        <v>390</v>
      </c>
      <c r="G116" s="196"/>
      <c r="H116" s="198" t="s">
        <v>32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139</v>
      </c>
      <c r="AU116" s="205" t="s">
        <v>137</v>
      </c>
      <c r="AV116" s="12" t="s">
        <v>40</v>
      </c>
      <c r="AW116" s="12" t="s">
        <v>39</v>
      </c>
      <c r="AX116" s="12" t="s">
        <v>79</v>
      </c>
      <c r="AY116" s="205" t="s">
        <v>129</v>
      </c>
    </row>
    <row r="117" spans="2:65" s="13" customFormat="1" ht="11.25">
      <c r="B117" s="206"/>
      <c r="C117" s="207"/>
      <c r="D117" s="197" t="s">
        <v>139</v>
      </c>
      <c r="E117" s="208" t="s">
        <v>32</v>
      </c>
      <c r="F117" s="209" t="s">
        <v>291</v>
      </c>
      <c r="G117" s="207"/>
      <c r="H117" s="210">
        <v>21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139</v>
      </c>
      <c r="AU117" s="216" t="s">
        <v>137</v>
      </c>
      <c r="AV117" s="13" t="s">
        <v>137</v>
      </c>
      <c r="AW117" s="13" t="s">
        <v>39</v>
      </c>
      <c r="AX117" s="13" t="s">
        <v>79</v>
      </c>
      <c r="AY117" s="216" t="s">
        <v>129</v>
      </c>
    </row>
    <row r="118" spans="2:65" s="14" customFormat="1" ht="11.25">
      <c r="B118" s="217"/>
      <c r="C118" s="218"/>
      <c r="D118" s="197" t="s">
        <v>139</v>
      </c>
      <c r="E118" s="219" t="s">
        <v>32</v>
      </c>
      <c r="F118" s="220" t="s">
        <v>147</v>
      </c>
      <c r="G118" s="218"/>
      <c r="H118" s="221">
        <v>42.430999999999997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139</v>
      </c>
      <c r="AU118" s="227" t="s">
        <v>137</v>
      </c>
      <c r="AV118" s="14" t="s">
        <v>136</v>
      </c>
      <c r="AW118" s="14" t="s">
        <v>39</v>
      </c>
      <c r="AX118" s="14" t="s">
        <v>40</v>
      </c>
      <c r="AY118" s="227" t="s">
        <v>129</v>
      </c>
    </row>
    <row r="119" spans="2:65" s="1" customFormat="1" ht="24" customHeight="1">
      <c r="B119" s="36"/>
      <c r="C119" s="182" t="s">
        <v>391</v>
      </c>
      <c r="D119" s="182" t="s">
        <v>131</v>
      </c>
      <c r="E119" s="183" t="s">
        <v>392</v>
      </c>
      <c r="F119" s="184" t="s">
        <v>393</v>
      </c>
      <c r="G119" s="185" t="s">
        <v>134</v>
      </c>
      <c r="H119" s="186">
        <v>21.431000000000001</v>
      </c>
      <c r="I119" s="187"/>
      <c r="J119" s="188">
        <f>ROUND(I119*H119,2)</f>
        <v>0</v>
      </c>
      <c r="K119" s="184" t="s">
        <v>135</v>
      </c>
      <c r="L119" s="40"/>
      <c r="M119" s="189" t="s">
        <v>32</v>
      </c>
      <c r="N119" s="190" t="s">
        <v>51</v>
      </c>
      <c r="O119" s="65"/>
      <c r="P119" s="191">
        <f>O119*H119</f>
        <v>0</v>
      </c>
      <c r="Q119" s="191">
        <v>4.0000000000000001E-3</v>
      </c>
      <c r="R119" s="191">
        <f>Q119*H119</f>
        <v>8.5724000000000009E-2</v>
      </c>
      <c r="S119" s="191">
        <v>0</v>
      </c>
      <c r="T119" s="192">
        <f>S119*H119</f>
        <v>0</v>
      </c>
      <c r="AR119" s="193" t="s">
        <v>136</v>
      </c>
      <c r="AT119" s="193" t="s">
        <v>131</v>
      </c>
      <c r="AU119" s="193" t="s">
        <v>137</v>
      </c>
      <c r="AY119" s="18" t="s">
        <v>129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137</v>
      </c>
      <c r="BK119" s="194">
        <f>ROUND(I119*H119,2)</f>
        <v>0</v>
      </c>
      <c r="BL119" s="18" t="s">
        <v>136</v>
      </c>
      <c r="BM119" s="193" t="s">
        <v>394</v>
      </c>
    </row>
    <row r="120" spans="2:65" s="12" customFormat="1" ht="11.25">
      <c r="B120" s="195"/>
      <c r="C120" s="196"/>
      <c r="D120" s="197" t="s">
        <v>139</v>
      </c>
      <c r="E120" s="198" t="s">
        <v>32</v>
      </c>
      <c r="F120" s="199" t="s">
        <v>386</v>
      </c>
      <c r="G120" s="196"/>
      <c r="H120" s="198" t="s">
        <v>32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139</v>
      </c>
      <c r="AU120" s="205" t="s">
        <v>137</v>
      </c>
      <c r="AV120" s="12" t="s">
        <v>40</v>
      </c>
      <c r="AW120" s="12" t="s">
        <v>39</v>
      </c>
      <c r="AX120" s="12" t="s">
        <v>79</v>
      </c>
      <c r="AY120" s="205" t="s">
        <v>129</v>
      </c>
    </row>
    <row r="121" spans="2:65" s="13" customFormat="1" ht="11.25">
      <c r="B121" s="206"/>
      <c r="C121" s="207"/>
      <c r="D121" s="197" t="s">
        <v>139</v>
      </c>
      <c r="E121" s="208" t="s">
        <v>32</v>
      </c>
      <c r="F121" s="209" t="s">
        <v>387</v>
      </c>
      <c r="G121" s="207"/>
      <c r="H121" s="210">
        <v>17.155999999999999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139</v>
      </c>
      <c r="AU121" s="216" t="s">
        <v>137</v>
      </c>
      <c r="AV121" s="13" t="s">
        <v>137</v>
      </c>
      <c r="AW121" s="13" t="s">
        <v>39</v>
      </c>
      <c r="AX121" s="13" t="s">
        <v>79</v>
      </c>
      <c r="AY121" s="216" t="s">
        <v>129</v>
      </c>
    </row>
    <row r="122" spans="2:65" s="12" customFormat="1" ht="11.25">
      <c r="B122" s="195"/>
      <c r="C122" s="196"/>
      <c r="D122" s="197" t="s">
        <v>139</v>
      </c>
      <c r="E122" s="198" t="s">
        <v>32</v>
      </c>
      <c r="F122" s="199" t="s">
        <v>388</v>
      </c>
      <c r="G122" s="196"/>
      <c r="H122" s="198" t="s">
        <v>32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139</v>
      </c>
      <c r="AU122" s="205" t="s">
        <v>137</v>
      </c>
      <c r="AV122" s="12" t="s">
        <v>40</v>
      </c>
      <c r="AW122" s="12" t="s">
        <v>39</v>
      </c>
      <c r="AX122" s="12" t="s">
        <v>79</v>
      </c>
      <c r="AY122" s="205" t="s">
        <v>129</v>
      </c>
    </row>
    <row r="123" spans="2:65" s="13" customFormat="1" ht="11.25">
      <c r="B123" s="206"/>
      <c r="C123" s="207"/>
      <c r="D123" s="197" t="s">
        <v>139</v>
      </c>
      <c r="E123" s="208" t="s">
        <v>32</v>
      </c>
      <c r="F123" s="209" t="s">
        <v>389</v>
      </c>
      <c r="G123" s="207"/>
      <c r="H123" s="210">
        <v>4.2750000000000004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139</v>
      </c>
      <c r="AU123" s="216" t="s">
        <v>137</v>
      </c>
      <c r="AV123" s="13" t="s">
        <v>137</v>
      </c>
      <c r="AW123" s="13" t="s">
        <v>39</v>
      </c>
      <c r="AX123" s="13" t="s">
        <v>79</v>
      </c>
      <c r="AY123" s="216" t="s">
        <v>129</v>
      </c>
    </row>
    <row r="124" spans="2:65" s="14" customFormat="1" ht="11.25">
      <c r="B124" s="217"/>
      <c r="C124" s="218"/>
      <c r="D124" s="197" t="s">
        <v>139</v>
      </c>
      <c r="E124" s="219" t="s">
        <v>32</v>
      </c>
      <c r="F124" s="220" t="s">
        <v>147</v>
      </c>
      <c r="G124" s="218"/>
      <c r="H124" s="221">
        <v>21.431000000000001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139</v>
      </c>
      <c r="AU124" s="227" t="s">
        <v>137</v>
      </c>
      <c r="AV124" s="14" t="s">
        <v>136</v>
      </c>
      <c r="AW124" s="14" t="s">
        <v>39</v>
      </c>
      <c r="AX124" s="14" t="s">
        <v>40</v>
      </c>
      <c r="AY124" s="227" t="s">
        <v>129</v>
      </c>
    </row>
    <row r="125" spans="2:65" s="1" customFormat="1" ht="16.5" customHeight="1">
      <c r="B125" s="36"/>
      <c r="C125" s="228" t="s">
        <v>21</v>
      </c>
      <c r="D125" s="228" t="s">
        <v>159</v>
      </c>
      <c r="E125" s="229" t="s">
        <v>395</v>
      </c>
      <c r="F125" s="230" t="s">
        <v>396</v>
      </c>
      <c r="G125" s="231" t="s">
        <v>260</v>
      </c>
      <c r="H125" s="232">
        <v>12.6</v>
      </c>
      <c r="I125" s="233"/>
      <c r="J125" s="234">
        <f>ROUND(I125*H125,2)</f>
        <v>0</v>
      </c>
      <c r="K125" s="230" t="s">
        <v>135</v>
      </c>
      <c r="L125" s="235"/>
      <c r="M125" s="236" t="s">
        <v>32</v>
      </c>
      <c r="N125" s="237" t="s">
        <v>51</v>
      </c>
      <c r="O125" s="65"/>
      <c r="P125" s="191">
        <f>O125*H125</f>
        <v>0</v>
      </c>
      <c r="Q125" s="191">
        <v>3.0000000000000001E-5</v>
      </c>
      <c r="R125" s="191">
        <f>Q125*H125</f>
        <v>3.7799999999999997E-4</v>
      </c>
      <c r="S125" s="191">
        <v>0</v>
      </c>
      <c r="T125" s="192">
        <f>S125*H125</f>
        <v>0</v>
      </c>
      <c r="AR125" s="193" t="s">
        <v>158</v>
      </c>
      <c r="AT125" s="193" t="s">
        <v>159</v>
      </c>
      <c r="AU125" s="193" t="s">
        <v>137</v>
      </c>
      <c r="AY125" s="18" t="s">
        <v>129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137</v>
      </c>
      <c r="BK125" s="194">
        <f>ROUND(I125*H125,2)</f>
        <v>0</v>
      </c>
      <c r="BL125" s="18" t="s">
        <v>136</v>
      </c>
      <c r="BM125" s="193" t="s">
        <v>397</v>
      </c>
    </row>
    <row r="126" spans="2:65" s="12" customFormat="1" ht="11.25">
      <c r="B126" s="195"/>
      <c r="C126" s="196"/>
      <c r="D126" s="197" t="s">
        <v>139</v>
      </c>
      <c r="E126" s="198" t="s">
        <v>32</v>
      </c>
      <c r="F126" s="199" t="s">
        <v>398</v>
      </c>
      <c r="G126" s="196"/>
      <c r="H126" s="198" t="s">
        <v>32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139</v>
      </c>
      <c r="AU126" s="205" t="s">
        <v>137</v>
      </c>
      <c r="AV126" s="12" t="s">
        <v>40</v>
      </c>
      <c r="AW126" s="12" t="s">
        <v>39</v>
      </c>
      <c r="AX126" s="12" t="s">
        <v>79</v>
      </c>
      <c r="AY126" s="205" t="s">
        <v>129</v>
      </c>
    </row>
    <row r="127" spans="2:65" s="13" customFormat="1" ht="11.25">
      <c r="B127" s="206"/>
      <c r="C127" s="207"/>
      <c r="D127" s="197" t="s">
        <v>139</v>
      </c>
      <c r="E127" s="208" t="s">
        <v>32</v>
      </c>
      <c r="F127" s="209" t="s">
        <v>399</v>
      </c>
      <c r="G127" s="207"/>
      <c r="H127" s="210">
        <v>12.6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139</v>
      </c>
      <c r="AU127" s="216" t="s">
        <v>137</v>
      </c>
      <c r="AV127" s="13" t="s">
        <v>137</v>
      </c>
      <c r="AW127" s="13" t="s">
        <v>39</v>
      </c>
      <c r="AX127" s="13" t="s">
        <v>40</v>
      </c>
      <c r="AY127" s="216" t="s">
        <v>129</v>
      </c>
    </row>
    <row r="128" spans="2:65" s="1" customFormat="1" ht="16.5" customHeight="1">
      <c r="B128" s="36"/>
      <c r="C128" s="182" t="s">
        <v>400</v>
      </c>
      <c r="D128" s="182" t="s">
        <v>131</v>
      </c>
      <c r="E128" s="183" t="s">
        <v>401</v>
      </c>
      <c r="F128" s="184" t="s">
        <v>402</v>
      </c>
      <c r="G128" s="185" t="s">
        <v>134</v>
      </c>
      <c r="H128" s="186">
        <v>21</v>
      </c>
      <c r="I128" s="187"/>
      <c r="J128" s="188">
        <f>ROUND(I128*H128,2)</f>
        <v>0</v>
      </c>
      <c r="K128" s="184" t="s">
        <v>135</v>
      </c>
      <c r="L128" s="40"/>
      <c r="M128" s="189" t="s">
        <v>32</v>
      </c>
      <c r="N128" s="190" t="s">
        <v>51</v>
      </c>
      <c r="O128" s="65"/>
      <c r="P128" s="191">
        <f>O128*H128</f>
        <v>0</v>
      </c>
      <c r="Q128" s="191">
        <v>3.3579999999999999E-2</v>
      </c>
      <c r="R128" s="191">
        <f>Q128*H128</f>
        <v>0.70517999999999992</v>
      </c>
      <c r="S128" s="191">
        <v>0</v>
      </c>
      <c r="T128" s="192">
        <f>S128*H128</f>
        <v>0</v>
      </c>
      <c r="AR128" s="193" t="s">
        <v>136</v>
      </c>
      <c r="AT128" s="193" t="s">
        <v>131</v>
      </c>
      <c r="AU128" s="193" t="s">
        <v>137</v>
      </c>
      <c r="AY128" s="18" t="s">
        <v>129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8" t="s">
        <v>137</v>
      </c>
      <c r="BK128" s="194">
        <f>ROUND(I128*H128,2)</f>
        <v>0</v>
      </c>
      <c r="BL128" s="18" t="s">
        <v>136</v>
      </c>
      <c r="BM128" s="193" t="s">
        <v>403</v>
      </c>
    </row>
    <row r="129" spans="2:65" s="12" customFormat="1" ht="11.25">
      <c r="B129" s="195"/>
      <c r="C129" s="196"/>
      <c r="D129" s="197" t="s">
        <v>139</v>
      </c>
      <c r="E129" s="198" t="s">
        <v>32</v>
      </c>
      <c r="F129" s="199" t="s">
        <v>390</v>
      </c>
      <c r="G129" s="196"/>
      <c r="H129" s="198" t="s">
        <v>32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139</v>
      </c>
      <c r="AU129" s="205" t="s">
        <v>137</v>
      </c>
      <c r="AV129" s="12" t="s">
        <v>40</v>
      </c>
      <c r="AW129" s="12" t="s">
        <v>39</v>
      </c>
      <c r="AX129" s="12" t="s">
        <v>79</v>
      </c>
      <c r="AY129" s="205" t="s">
        <v>129</v>
      </c>
    </row>
    <row r="130" spans="2:65" s="13" customFormat="1" ht="11.25">
      <c r="B130" s="206"/>
      <c r="C130" s="207"/>
      <c r="D130" s="197" t="s">
        <v>139</v>
      </c>
      <c r="E130" s="208" t="s">
        <v>32</v>
      </c>
      <c r="F130" s="209" t="s">
        <v>291</v>
      </c>
      <c r="G130" s="207"/>
      <c r="H130" s="210">
        <v>21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137</v>
      </c>
      <c r="AV130" s="13" t="s">
        <v>137</v>
      </c>
      <c r="AW130" s="13" t="s">
        <v>39</v>
      </c>
      <c r="AX130" s="13" t="s">
        <v>40</v>
      </c>
      <c r="AY130" s="216" t="s">
        <v>129</v>
      </c>
    </row>
    <row r="131" spans="2:65" s="1" customFormat="1" ht="24" customHeight="1">
      <c r="B131" s="36"/>
      <c r="C131" s="182" t="s">
        <v>404</v>
      </c>
      <c r="D131" s="182" t="s">
        <v>131</v>
      </c>
      <c r="E131" s="183" t="s">
        <v>405</v>
      </c>
      <c r="F131" s="184" t="s">
        <v>406</v>
      </c>
      <c r="G131" s="185" t="s">
        <v>134</v>
      </c>
      <c r="H131" s="186">
        <v>21.431000000000001</v>
      </c>
      <c r="I131" s="187"/>
      <c r="J131" s="188">
        <f>ROUND(I131*H131,2)</f>
        <v>0</v>
      </c>
      <c r="K131" s="184" t="s">
        <v>135</v>
      </c>
      <c r="L131" s="40"/>
      <c r="M131" s="189" t="s">
        <v>32</v>
      </c>
      <c r="N131" s="190" t="s">
        <v>51</v>
      </c>
      <c r="O131" s="65"/>
      <c r="P131" s="191">
        <f>O131*H131</f>
        <v>0</v>
      </c>
      <c r="Q131" s="191">
        <v>1.103E-2</v>
      </c>
      <c r="R131" s="191">
        <f>Q131*H131</f>
        <v>0.23638393000000002</v>
      </c>
      <c r="S131" s="191">
        <v>0</v>
      </c>
      <c r="T131" s="192">
        <f>S131*H131</f>
        <v>0</v>
      </c>
      <c r="AR131" s="193" t="s">
        <v>136</v>
      </c>
      <c r="AT131" s="193" t="s">
        <v>131</v>
      </c>
      <c r="AU131" s="193" t="s">
        <v>137</v>
      </c>
      <c r="AY131" s="18" t="s">
        <v>129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137</v>
      </c>
      <c r="BK131" s="194">
        <f>ROUND(I131*H131,2)</f>
        <v>0</v>
      </c>
      <c r="BL131" s="18" t="s">
        <v>136</v>
      </c>
      <c r="BM131" s="193" t="s">
        <v>407</v>
      </c>
    </row>
    <row r="132" spans="2:65" s="12" customFormat="1" ht="11.25">
      <c r="B132" s="195"/>
      <c r="C132" s="196"/>
      <c r="D132" s="197" t="s">
        <v>139</v>
      </c>
      <c r="E132" s="198" t="s">
        <v>32</v>
      </c>
      <c r="F132" s="199" t="s">
        <v>386</v>
      </c>
      <c r="G132" s="196"/>
      <c r="H132" s="198" t="s">
        <v>32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139</v>
      </c>
      <c r="AU132" s="205" t="s">
        <v>137</v>
      </c>
      <c r="AV132" s="12" t="s">
        <v>40</v>
      </c>
      <c r="AW132" s="12" t="s">
        <v>39</v>
      </c>
      <c r="AX132" s="12" t="s">
        <v>79</v>
      </c>
      <c r="AY132" s="205" t="s">
        <v>129</v>
      </c>
    </row>
    <row r="133" spans="2:65" s="13" customFormat="1" ht="11.25">
      <c r="B133" s="206"/>
      <c r="C133" s="207"/>
      <c r="D133" s="197" t="s">
        <v>139</v>
      </c>
      <c r="E133" s="208" t="s">
        <v>32</v>
      </c>
      <c r="F133" s="209" t="s">
        <v>387</v>
      </c>
      <c r="G133" s="207"/>
      <c r="H133" s="210">
        <v>17.155999999999999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139</v>
      </c>
      <c r="AU133" s="216" t="s">
        <v>137</v>
      </c>
      <c r="AV133" s="13" t="s">
        <v>137</v>
      </c>
      <c r="AW133" s="13" t="s">
        <v>39</v>
      </c>
      <c r="AX133" s="13" t="s">
        <v>79</v>
      </c>
      <c r="AY133" s="216" t="s">
        <v>129</v>
      </c>
    </row>
    <row r="134" spans="2:65" s="12" customFormat="1" ht="11.25">
      <c r="B134" s="195"/>
      <c r="C134" s="196"/>
      <c r="D134" s="197" t="s">
        <v>139</v>
      </c>
      <c r="E134" s="198" t="s">
        <v>32</v>
      </c>
      <c r="F134" s="199" t="s">
        <v>388</v>
      </c>
      <c r="G134" s="196"/>
      <c r="H134" s="198" t="s">
        <v>32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139</v>
      </c>
      <c r="AU134" s="205" t="s">
        <v>137</v>
      </c>
      <c r="AV134" s="12" t="s">
        <v>40</v>
      </c>
      <c r="AW134" s="12" t="s">
        <v>39</v>
      </c>
      <c r="AX134" s="12" t="s">
        <v>79</v>
      </c>
      <c r="AY134" s="205" t="s">
        <v>129</v>
      </c>
    </row>
    <row r="135" spans="2:65" s="13" customFormat="1" ht="11.25">
      <c r="B135" s="206"/>
      <c r="C135" s="207"/>
      <c r="D135" s="197" t="s">
        <v>139</v>
      </c>
      <c r="E135" s="208" t="s">
        <v>32</v>
      </c>
      <c r="F135" s="209" t="s">
        <v>389</v>
      </c>
      <c r="G135" s="207"/>
      <c r="H135" s="210">
        <v>4.2750000000000004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139</v>
      </c>
      <c r="AU135" s="216" t="s">
        <v>137</v>
      </c>
      <c r="AV135" s="13" t="s">
        <v>137</v>
      </c>
      <c r="AW135" s="13" t="s">
        <v>39</v>
      </c>
      <c r="AX135" s="13" t="s">
        <v>79</v>
      </c>
      <c r="AY135" s="216" t="s">
        <v>129</v>
      </c>
    </row>
    <row r="136" spans="2:65" s="14" customFormat="1" ht="11.25">
      <c r="B136" s="217"/>
      <c r="C136" s="218"/>
      <c r="D136" s="197" t="s">
        <v>139</v>
      </c>
      <c r="E136" s="219" t="s">
        <v>32</v>
      </c>
      <c r="F136" s="220" t="s">
        <v>147</v>
      </c>
      <c r="G136" s="218"/>
      <c r="H136" s="221">
        <v>21.431000000000001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139</v>
      </c>
      <c r="AU136" s="227" t="s">
        <v>137</v>
      </c>
      <c r="AV136" s="14" t="s">
        <v>136</v>
      </c>
      <c r="AW136" s="14" t="s">
        <v>39</v>
      </c>
      <c r="AX136" s="14" t="s">
        <v>40</v>
      </c>
      <c r="AY136" s="227" t="s">
        <v>129</v>
      </c>
    </row>
    <row r="137" spans="2:65" s="1" customFormat="1" ht="16.5" customHeight="1">
      <c r="B137" s="36"/>
      <c r="C137" s="182" t="s">
        <v>408</v>
      </c>
      <c r="D137" s="182" t="s">
        <v>131</v>
      </c>
      <c r="E137" s="183" t="s">
        <v>409</v>
      </c>
      <c r="F137" s="184" t="s">
        <v>410</v>
      </c>
      <c r="G137" s="185" t="s">
        <v>260</v>
      </c>
      <c r="H137" s="186">
        <v>80.138000000000005</v>
      </c>
      <c r="I137" s="187"/>
      <c r="J137" s="188">
        <f>ROUND(I137*H137,2)</f>
        <v>0</v>
      </c>
      <c r="K137" s="184" t="s">
        <v>135</v>
      </c>
      <c r="L137" s="40"/>
      <c r="M137" s="189" t="s">
        <v>32</v>
      </c>
      <c r="N137" s="190" t="s">
        <v>51</v>
      </c>
      <c r="O137" s="65"/>
      <c r="P137" s="191">
        <f>O137*H137</f>
        <v>0</v>
      </c>
      <c r="Q137" s="191">
        <v>1.5E-3</v>
      </c>
      <c r="R137" s="191">
        <f>Q137*H137</f>
        <v>0.12020700000000001</v>
      </c>
      <c r="S137" s="191">
        <v>0</v>
      </c>
      <c r="T137" s="192">
        <f>S137*H137</f>
        <v>0</v>
      </c>
      <c r="AR137" s="193" t="s">
        <v>136</v>
      </c>
      <c r="AT137" s="193" t="s">
        <v>131</v>
      </c>
      <c r="AU137" s="193" t="s">
        <v>137</v>
      </c>
      <c r="AY137" s="18" t="s">
        <v>129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137</v>
      </c>
      <c r="BK137" s="194">
        <f>ROUND(I137*H137,2)</f>
        <v>0</v>
      </c>
      <c r="BL137" s="18" t="s">
        <v>136</v>
      </c>
      <c r="BM137" s="193" t="s">
        <v>411</v>
      </c>
    </row>
    <row r="138" spans="2:65" s="12" customFormat="1" ht="11.25">
      <c r="B138" s="195"/>
      <c r="C138" s="196"/>
      <c r="D138" s="197" t="s">
        <v>139</v>
      </c>
      <c r="E138" s="198" t="s">
        <v>32</v>
      </c>
      <c r="F138" s="199" t="s">
        <v>412</v>
      </c>
      <c r="G138" s="196"/>
      <c r="H138" s="198" t="s">
        <v>32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139</v>
      </c>
      <c r="AU138" s="205" t="s">
        <v>137</v>
      </c>
      <c r="AV138" s="12" t="s">
        <v>40</v>
      </c>
      <c r="AW138" s="12" t="s">
        <v>39</v>
      </c>
      <c r="AX138" s="12" t="s">
        <v>79</v>
      </c>
      <c r="AY138" s="205" t="s">
        <v>129</v>
      </c>
    </row>
    <row r="139" spans="2:65" s="13" customFormat="1" ht="11.25">
      <c r="B139" s="206"/>
      <c r="C139" s="207"/>
      <c r="D139" s="197" t="s">
        <v>139</v>
      </c>
      <c r="E139" s="208" t="s">
        <v>32</v>
      </c>
      <c r="F139" s="209" t="s">
        <v>413</v>
      </c>
      <c r="G139" s="207"/>
      <c r="H139" s="210">
        <v>24.975000000000001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139</v>
      </c>
      <c r="AU139" s="216" t="s">
        <v>137</v>
      </c>
      <c r="AV139" s="13" t="s">
        <v>137</v>
      </c>
      <c r="AW139" s="13" t="s">
        <v>39</v>
      </c>
      <c r="AX139" s="13" t="s">
        <v>79</v>
      </c>
      <c r="AY139" s="216" t="s">
        <v>129</v>
      </c>
    </row>
    <row r="140" spans="2:65" s="12" customFormat="1" ht="11.25">
      <c r="B140" s="195"/>
      <c r="C140" s="196"/>
      <c r="D140" s="197" t="s">
        <v>139</v>
      </c>
      <c r="E140" s="198" t="s">
        <v>32</v>
      </c>
      <c r="F140" s="199" t="s">
        <v>414</v>
      </c>
      <c r="G140" s="196"/>
      <c r="H140" s="198" t="s">
        <v>32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139</v>
      </c>
      <c r="AU140" s="205" t="s">
        <v>137</v>
      </c>
      <c r="AV140" s="12" t="s">
        <v>40</v>
      </c>
      <c r="AW140" s="12" t="s">
        <v>39</v>
      </c>
      <c r="AX140" s="12" t="s">
        <v>79</v>
      </c>
      <c r="AY140" s="205" t="s">
        <v>129</v>
      </c>
    </row>
    <row r="141" spans="2:65" s="12" customFormat="1" ht="11.25">
      <c r="B141" s="195"/>
      <c r="C141" s="196"/>
      <c r="D141" s="197" t="s">
        <v>139</v>
      </c>
      <c r="E141" s="198" t="s">
        <v>32</v>
      </c>
      <c r="F141" s="199" t="s">
        <v>415</v>
      </c>
      <c r="G141" s="196"/>
      <c r="H141" s="198" t="s">
        <v>32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139</v>
      </c>
      <c r="AU141" s="205" t="s">
        <v>137</v>
      </c>
      <c r="AV141" s="12" t="s">
        <v>40</v>
      </c>
      <c r="AW141" s="12" t="s">
        <v>39</v>
      </c>
      <c r="AX141" s="12" t="s">
        <v>79</v>
      </c>
      <c r="AY141" s="205" t="s">
        <v>129</v>
      </c>
    </row>
    <row r="142" spans="2:65" s="13" customFormat="1" ht="11.25">
      <c r="B142" s="206"/>
      <c r="C142" s="207"/>
      <c r="D142" s="197" t="s">
        <v>139</v>
      </c>
      <c r="E142" s="208" t="s">
        <v>32</v>
      </c>
      <c r="F142" s="209" t="s">
        <v>416</v>
      </c>
      <c r="G142" s="207"/>
      <c r="H142" s="210">
        <v>42.9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137</v>
      </c>
      <c r="AV142" s="13" t="s">
        <v>137</v>
      </c>
      <c r="AW142" s="13" t="s">
        <v>39</v>
      </c>
      <c r="AX142" s="13" t="s">
        <v>79</v>
      </c>
      <c r="AY142" s="216" t="s">
        <v>129</v>
      </c>
    </row>
    <row r="143" spans="2:65" s="12" customFormat="1" ht="11.25">
      <c r="B143" s="195"/>
      <c r="C143" s="196"/>
      <c r="D143" s="197" t="s">
        <v>139</v>
      </c>
      <c r="E143" s="198" t="s">
        <v>32</v>
      </c>
      <c r="F143" s="199" t="s">
        <v>417</v>
      </c>
      <c r="G143" s="196"/>
      <c r="H143" s="198" t="s">
        <v>32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139</v>
      </c>
      <c r="AU143" s="205" t="s">
        <v>137</v>
      </c>
      <c r="AV143" s="12" t="s">
        <v>40</v>
      </c>
      <c r="AW143" s="12" t="s">
        <v>39</v>
      </c>
      <c r="AX143" s="12" t="s">
        <v>79</v>
      </c>
      <c r="AY143" s="205" t="s">
        <v>129</v>
      </c>
    </row>
    <row r="144" spans="2:65" s="13" customFormat="1" ht="11.25">
      <c r="B144" s="206"/>
      <c r="C144" s="207"/>
      <c r="D144" s="197" t="s">
        <v>139</v>
      </c>
      <c r="E144" s="208" t="s">
        <v>32</v>
      </c>
      <c r="F144" s="209" t="s">
        <v>418</v>
      </c>
      <c r="G144" s="207"/>
      <c r="H144" s="210">
        <v>12.263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137</v>
      </c>
      <c r="AV144" s="13" t="s">
        <v>137</v>
      </c>
      <c r="AW144" s="13" t="s">
        <v>39</v>
      </c>
      <c r="AX144" s="13" t="s">
        <v>79</v>
      </c>
      <c r="AY144" s="216" t="s">
        <v>129</v>
      </c>
    </row>
    <row r="145" spans="2:65" s="14" customFormat="1" ht="11.25">
      <c r="B145" s="217"/>
      <c r="C145" s="218"/>
      <c r="D145" s="197" t="s">
        <v>139</v>
      </c>
      <c r="E145" s="219" t="s">
        <v>32</v>
      </c>
      <c r="F145" s="220" t="s">
        <v>147</v>
      </c>
      <c r="G145" s="218"/>
      <c r="H145" s="221">
        <v>80.138000000000005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139</v>
      </c>
      <c r="AU145" s="227" t="s">
        <v>137</v>
      </c>
      <c r="AV145" s="14" t="s">
        <v>136</v>
      </c>
      <c r="AW145" s="14" t="s">
        <v>39</v>
      </c>
      <c r="AX145" s="14" t="s">
        <v>40</v>
      </c>
      <c r="AY145" s="227" t="s">
        <v>129</v>
      </c>
    </row>
    <row r="146" spans="2:65" s="1" customFormat="1" ht="24" customHeight="1">
      <c r="B146" s="36"/>
      <c r="C146" s="182" t="s">
        <v>419</v>
      </c>
      <c r="D146" s="182" t="s">
        <v>131</v>
      </c>
      <c r="E146" s="183" t="s">
        <v>420</v>
      </c>
      <c r="F146" s="184" t="s">
        <v>421</v>
      </c>
      <c r="G146" s="185" t="s">
        <v>134</v>
      </c>
      <c r="H146" s="186">
        <v>152.96799999999999</v>
      </c>
      <c r="I146" s="187"/>
      <c r="J146" s="188">
        <f>ROUND(I146*H146,2)</f>
        <v>0</v>
      </c>
      <c r="K146" s="184" t="s">
        <v>135</v>
      </c>
      <c r="L146" s="40"/>
      <c r="M146" s="189" t="s">
        <v>32</v>
      </c>
      <c r="N146" s="190" t="s">
        <v>51</v>
      </c>
      <c r="O146" s="65"/>
      <c r="P146" s="191">
        <f>O146*H146</f>
        <v>0</v>
      </c>
      <c r="Q146" s="191">
        <v>0.01</v>
      </c>
      <c r="R146" s="191">
        <f>Q146*H146</f>
        <v>1.5296799999999999</v>
      </c>
      <c r="S146" s="191">
        <v>0</v>
      </c>
      <c r="T146" s="192">
        <f>S146*H146</f>
        <v>0</v>
      </c>
      <c r="AR146" s="193" t="s">
        <v>136</v>
      </c>
      <c r="AT146" s="193" t="s">
        <v>131</v>
      </c>
      <c r="AU146" s="193" t="s">
        <v>137</v>
      </c>
      <c r="AY146" s="18" t="s">
        <v>129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137</v>
      </c>
      <c r="BK146" s="194">
        <f>ROUND(I146*H146,2)</f>
        <v>0</v>
      </c>
      <c r="BL146" s="18" t="s">
        <v>136</v>
      </c>
      <c r="BM146" s="193" t="s">
        <v>422</v>
      </c>
    </row>
    <row r="147" spans="2:65" s="12" customFormat="1" ht="11.25">
      <c r="B147" s="195"/>
      <c r="C147" s="196"/>
      <c r="D147" s="197" t="s">
        <v>139</v>
      </c>
      <c r="E147" s="198" t="s">
        <v>32</v>
      </c>
      <c r="F147" s="199" t="s">
        <v>423</v>
      </c>
      <c r="G147" s="196"/>
      <c r="H147" s="198" t="s">
        <v>32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139</v>
      </c>
      <c r="AU147" s="205" t="s">
        <v>137</v>
      </c>
      <c r="AV147" s="12" t="s">
        <v>40</v>
      </c>
      <c r="AW147" s="12" t="s">
        <v>39</v>
      </c>
      <c r="AX147" s="12" t="s">
        <v>79</v>
      </c>
      <c r="AY147" s="205" t="s">
        <v>129</v>
      </c>
    </row>
    <row r="148" spans="2:65" s="13" customFormat="1" ht="11.25">
      <c r="B148" s="206"/>
      <c r="C148" s="207"/>
      <c r="D148" s="197" t="s">
        <v>139</v>
      </c>
      <c r="E148" s="208" t="s">
        <v>32</v>
      </c>
      <c r="F148" s="209" t="s">
        <v>424</v>
      </c>
      <c r="G148" s="207"/>
      <c r="H148" s="210">
        <v>21.465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137</v>
      </c>
      <c r="AV148" s="13" t="s">
        <v>137</v>
      </c>
      <c r="AW148" s="13" t="s">
        <v>39</v>
      </c>
      <c r="AX148" s="13" t="s">
        <v>79</v>
      </c>
      <c r="AY148" s="216" t="s">
        <v>129</v>
      </c>
    </row>
    <row r="149" spans="2:65" s="12" customFormat="1" ht="11.25">
      <c r="B149" s="195"/>
      <c r="C149" s="196"/>
      <c r="D149" s="197" t="s">
        <v>139</v>
      </c>
      <c r="E149" s="198" t="s">
        <v>32</v>
      </c>
      <c r="F149" s="199" t="s">
        <v>425</v>
      </c>
      <c r="G149" s="196"/>
      <c r="H149" s="198" t="s">
        <v>32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139</v>
      </c>
      <c r="AU149" s="205" t="s">
        <v>137</v>
      </c>
      <c r="AV149" s="12" t="s">
        <v>40</v>
      </c>
      <c r="AW149" s="12" t="s">
        <v>39</v>
      </c>
      <c r="AX149" s="12" t="s">
        <v>79</v>
      </c>
      <c r="AY149" s="205" t="s">
        <v>129</v>
      </c>
    </row>
    <row r="150" spans="2:65" s="13" customFormat="1" ht="11.25">
      <c r="B150" s="206"/>
      <c r="C150" s="207"/>
      <c r="D150" s="197" t="s">
        <v>139</v>
      </c>
      <c r="E150" s="208" t="s">
        <v>32</v>
      </c>
      <c r="F150" s="209" t="s">
        <v>426</v>
      </c>
      <c r="G150" s="207"/>
      <c r="H150" s="210">
        <v>131.50299999999999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137</v>
      </c>
      <c r="AV150" s="13" t="s">
        <v>137</v>
      </c>
      <c r="AW150" s="13" t="s">
        <v>39</v>
      </c>
      <c r="AX150" s="13" t="s">
        <v>79</v>
      </c>
      <c r="AY150" s="216" t="s">
        <v>129</v>
      </c>
    </row>
    <row r="151" spans="2:65" s="14" customFormat="1" ht="11.25">
      <c r="B151" s="217"/>
      <c r="C151" s="218"/>
      <c r="D151" s="197" t="s">
        <v>139</v>
      </c>
      <c r="E151" s="219" t="s">
        <v>32</v>
      </c>
      <c r="F151" s="220" t="s">
        <v>147</v>
      </c>
      <c r="G151" s="218"/>
      <c r="H151" s="221">
        <v>152.96799999999999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139</v>
      </c>
      <c r="AU151" s="227" t="s">
        <v>137</v>
      </c>
      <c r="AV151" s="14" t="s">
        <v>136</v>
      </c>
      <c r="AW151" s="14" t="s">
        <v>39</v>
      </c>
      <c r="AX151" s="14" t="s">
        <v>40</v>
      </c>
      <c r="AY151" s="227" t="s">
        <v>129</v>
      </c>
    </row>
    <row r="152" spans="2:65" s="1" customFormat="1" ht="16.5" customHeight="1">
      <c r="B152" s="36"/>
      <c r="C152" s="228" t="s">
        <v>427</v>
      </c>
      <c r="D152" s="228" t="s">
        <v>159</v>
      </c>
      <c r="E152" s="229" t="s">
        <v>428</v>
      </c>
      <c r="F152" s="230" t="s">
        <v>429</v>
      </c>
      <c r="G152" s="231" t="s">
        <v>134</v>
      </c>
      <c r="H152" s="232">
        <v>160.61600000000001</v>
      </c>
      <c r="I152" s="233"/>
      <c r="J152" s="234">
        <f>ROUND(I152*H152,2)</f>
        <v>0</v>
      </c>
      <c r="K152" s="230" t="s">
        <v>135</v>
      </c>
      <c r="L152" s="235"/>
      <c r="M152" s="236" t="s">
        <v>32</v>
      </c>
      <c r="N152" s="237" t="s">
        <v>51</v>
      </c>
      <c r="O152" s="65"/>
      <c r="P152" s="191">
        <f>O152*H152</f>
        <v>0</v>
      </c>
      <c r="Q152" s="191">
        <v>4.8300000000000001E-3</v>
      </c>
      <c r="R152" s="191">
        <f>Q152*H152</f>
        <v>0.77577528000000007</v>
      </c>
      <c r="S152" s="191">
        <v>0</v>
      </c>
      <c r="T152" s="192">
        <f>S152*H152</f>
        <v>0</v>
      </c>
      <c r="AR152" s="193" t="s">
        <v>158</v>
      </c>
      <c r="AT152" s="193" t="s">
        <v>159</v>
      </c>
      <c r="AU152" s="193" t="s">
        <v>137</v>
      </c>
      <c r="AY152" s="18" t="s">
        <v>129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137</v>
      </c>
      <c r="BK152" s="194">
        <f>ROUND(I152*H152,2)</f>
        <v>0</v>
      </c>
      <c r="BL152" s="18" t="s">
        <v>136</v>
      </c>
      <c r="BM152" s="193" t="s">
        <v>430</v>
      </c>
    </row>
    <row r="153" spans="2:65" s="13" customFormat="1" ht="11.25">
      <c r="B153" s="206"/>
      <c r="C153" s="207"/>
      <c r="D153" s="197" t="s">
        <v>139</v>
      </c>
      <c r="E153" s="208" t="s">
        <v>32</v>
      </c>
      <c r="F153" s="209" t="s">
        <v>431</v>
      </c>
      <c r="G153" s="207"/>
      <c r="H153" s="210">
        <v>160.61600000000001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137</v>
      </c>
      <c r="AV153" s="13" t="s">
        <v>137</v>
      </c>
      <c r="AW153" s="13" t="s">
        <v>39</v>
      </c>
      <c r="AX153" s="13" t="s">
        <v>40</v>
      </c>
      <c r="AY153" s="216" t="s">
        <v>129</v>
      </c>
    </row>
    <row r="154" spans="2:65" s="1" customFormat="1" ht="16.5" customHeight="1">
      <c r="B154" s="36"/>
      <c r="C154" s="182" t="s">
        <v>8</v>
      </c>
      <c r="D154" s="182" t="s">
        <v>131</v>
      </c>
      <c r="E154" s="183" t="s">
        <v>432</v>
      </c>
      <c r="F154" s="184" t="s">
        <v>433</v>
      </c>
      <c r="G154" s="185" t="s">
        <v>134</v>
      </c>
      <c r="H154" s="186">
        <v>1622.7270000000001</v>
      </c>
      <c r="I154" s="187"/>
      <c r="J154" s="188">
        <f>ROUND(I154*H154,2)</f>
        <v>0</v>
      </c>
      <c r="K154" s="184" t="s">
        <v>135</v>
      </c>
      <c r="L154" s="40"/>
      <c r="M154" s="189" t="s">
        <v>32</v>
      </c>
      <c r="N154" s="190" t="s">
        <v>51</v>
      </c>
      <c r="O154" s="65"/>
      <c r="P154" s="191">
        <f>O154*H154</f>
        <v>0</v>
      </c>
      <c r="Q154" s="191">
        <v>2.5999999999999998E-4</v>
      </c>
      <c r="R154" s="191">
        <f>Q154*H154</f>
        <v>0.42190901999999997</v>
      </c>
      <c r="S154" s="191">
        <v>0</v>
      </c>
      <c r="T154" s="192">
        <f>S154*H154</f>
        <v>0</v>
      </c>
      <c r="AR154" s="193" t="s">
        <v>136</v>
      </c>
      <c r="AT154" s="193" t="s">
        <v>131</v>
      </c>
      <c r="AU154" s="193" t="s">
        <v>137</v>
      </c>
      <c r="AY154" s="18" t="s">
        <v>129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137</v>
      </c>
      <c r="BK154" s="194">
        <f>ROUND(I154*H154,2)</f>
        <v>0</v>
      </c>
      <c r="BL154" s="18" t="s">
        <v>136</v>
      </c>
      <c r="BM154" s="193" t="s">
        <v>434</v>
      </c>
    </row>
    <row r="155" spans="2:65" s="12" customFormat="1" ht="11.25">
      <c r="B155" s="195"/>
      <c r="C155" s="196"/>
      <c r="D155" s="197" t="s">
        <v>139</v>
      </c>
      <c r="E155" s="198" t="s">
        <v>32</v>
      </c>
      <c r="F155" s="199" t="s">
        <v>435</v>
      </c>
      <c r="G155" s="196"/>
      <c r="H155" s="198" t="s">
        <v>32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139</v>
      </c>
      <c r="AU155" s="205" t="s">
        <v>137</v>
      </c>
      <c r="AV155" s="12" t="s">
        <v>40</v>
      </c>
      <c r="AW155" s="12" t="s">
        <v>39</v>
      </c>
      <c r="AX155" s="12" t="s">
        <v>79</v>
      </c>
      <c r="AY155" s="205" t="s">
        <v>129</v>
      </c>
    </row>
    <row r="156" spans="2:65" s="13" customFormat="1" ht="11.25">
      <c r="B156" s="206"/>
      <c r="C156" s="207"/>
      <c r="D156" s="197" t="s">
        <v>139</v>
      </c>
      <c r="E156" s="208" t="s">
        <v>32</v>
      </c>
      <c r="F156" s="209" t="s">
        <v>436</v>
      </c>
      <c r="G156" s="207"/>
      <c r="H156" s="210">
        <v>1622.7270000000001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139</v>
      </c>
      <c r="AU156" s="216" t="s">
        <v>137</v>
      </c>
      <c r="AV156" s="13" t="s">
        <v>137</v>
      </c>
      <c r="AW156" s="13" t="s">
        <v>39</v>
      </c>
      <c r="AX156" s="13" t="s">
        <v>40</v>
      </c>
      <c r="AY156" s="216" t="s">
        <v>129</v>
      </c>
    </row>
    <row r="157" spans="2:65" s="1" customFormat="1" ht="24" customHeight="1">
      <c r="B157" s="36"/>
      <c r="C157" s="182" t="s">
        <v>234</v>
      </c>
      <c r="D157" s="182" t="s">
        <v>131</v>
      </c>
      <c r="E157" s="183" t="s">
        <v>437</v>
      </c>
      <c r="F157" s="184" t="s">
        <v>438</v>
      </c>
      <c r="G157" s="185" t="s">
        <v>134</v>
      </c>
      <c r="H157" s="186">
        <v>14.81</v>
      </c>
      <c r="I157" s="187"/>
      <c r="J157" s="188">
        <f>ROUND(I157*H157,2)</f>
        <v>0</v>
      </c>
      <c r="K157" s="184" t="s">
        <v>135</v>
      </c>
      <c r="L157" s="40"/>
      <c r="M157" s="189" t="s">
        <v>32</v>
      </c>
      <c r="N157" s="190" t="s">
        <v>51</v>
      </c>
      <c r="O157" s="65"/>
      <c r="P157" s="191">
        <f>O157*H157</f>
        <v>0</v>
      </c>
      <c r="Q157" s="191">
        <v>5.0000000000000001E-3</v>
      </c>
      <c r="R157" s="191">
        <f>Q157*H157</f>
        <v>7.4050000000000005E-2</v>
      </c>
      <c r="S157" s="191">
        <v>0</v>
      </c>
      <c r="T157" s="192">
        <f>S157*H157</f>
        <v>0</v>
      </c>
      <c r="AR157" s="193" t="s">
        <v>136</v>
      </c>
      <c r="AT157" s="193" t="s">
        <v>131</v>
      </c>
      <c r="AU157" s="193" t="s">
        <v>137</v>
      </c>
      <c r="AY157" s="18" t="s">
        <v>129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137</v>
      </c>
      <c r="BK157" s="194">
        <f>ROUND(I157*H157,2)</f>
        <v>0</v>
      </c>
      <c r="BL157" s="18" t="s">
        <v>136</v>
      </c>
      <c r="BM157" s="193" t="s">
        <v>439</v>
      </c>
    </row>
    <row r="158" spans="2:65" s="12" customFormat="1" ht="11.25">
      <c r="B158" s="195"/>
      <c r="C158" s="196"/>
      <c r="D158" s="197" t="s">
        <v>139</v>
      </c>
      <c r="E158" s="198" t="s">
        <v>32</v>
      </c>
      <c r="F158" s="199" t="s">
        <v>440</v>
      </c>
      <c r="G158" s="196"/>
      <c r="H158" s="198" t="s">
        <v>32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139</v>
      </c>
      <c r="AU158" s="205" t="s">
        <v>137</v>
      </c>
      <c r="AV158" s="12" t="s">
        <v>40</v>
      </c>
      <c r="AW158" s="12" t="s">
        <v>39</v>
      </c>
      <c r="AX158" s="12" t="s">
        <v>79</v>
      </c>
      <c r="AY158" s="205" t="s">
        <v>129</v>
      </c>
    </row>
    <row r="159" spans="2:65" s="12" customFormat="1" ht="11.25">
      <c r="B159" s="195"/>
      <c r="C159" s="196"/>
      <c r="D159" s="197" t="s">
        <v>139</v>
      </c>
      <c r="E159" s="198" t="s">
        <v>32</v>
      </c>
      <c r="F159" s="199" t="s">
        <v>441</v>
      </c>
      <c r="G159" s="196"/>
      <c r="H159" s="198" t="s">
        <v>32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139</v>
      </c>
      <c r="AU159" s="205" t="s">
        <v>137</v>
      </c>
      <c r="AV159" s="12" t="s">
        <v>40</v>
      </c>
      <c r="AW159" s="12" t="s">
        <v>39</v>
      </c>
      <c r="AX159" s="12" t="s">
        <v>79</v>
      </c>
      <c r="AY159" s="205" t="s">
        <v>129</v>
      </c>
    </row>
    <row r="160" spans="2:65" s="13" customFormat="1" ht="11.25">
      <c r="B160" s="206"/>
      <c r="C160" s="207"/>
      <c r="D160" s="197" t="s">
        <v>139</v>
      </c>
      <c r="E160" s="208" t="s">
        <v>32</v>
      </c>
      <c r="F160" s="209" t="s">
        <v>442</v>
      </c>
      <c r="G160" s="207"/>
      <c r="H160" s="210">
        <v>5.46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137</v>
      </c>
      <c r="AV160" s="13" t="s">
        <v>137</v>
      </c>
      <c r="AW160" s="13" t="s">
        <v>39</v>
      </c>
      <c r="AX160" s="13" t="s">
        <v>79</v>
      </c>
      <c r="AY160" s="216" t="s">
        <v>129</v>
      </c>
    </row>
    <row r="161" spans="2:65" s="12" customFormat="1" ht="11.25">
      <c r="B161" s="195"/>
      <c r="C161" s="196"/>
      <c r="D161" s="197" t="s">
        <v>139</v>
      </c>
      <c r="E161" s="198" t="s">
        <v>32</v>
      </c>
      <c r="F161" s="199" t="s">
        <v>443</v>
      </c>
      <c r="G161" s="196"/>
      <c r="H161" s="198" t="s">
        <v>32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139</v>
      </c>
      <c r="AU161" s="205" t="s">
        <v>137</v>
      </c>
      <c r="AV161" s="12" t="s">
        <v>40</v>
      </c>
      <c r="AW161" s="12" t="s">
        <v>39</v>
      </c>
      <c r="AX161" s="12" t="s">
        <v>79</v>
      </c>
      <c r="AY161" s="205" t="s">
        <v>129</v>
      </c>
    </row>
    <row r="162" spans="2:65" s="13" customFormat="1" ht="11.25">
      <c r="B162" s="206"/>
      <c r="C162" s="207"/>
      <c r="D162" s="197" t="s">
        <v>139</v>
      </c>
      <c r="E162" s="208" t="s">
        <v>32</v>
      </c>
      <c r="F162" s="209" t="s">
        <v>444</v>
      </c>
      <c r="G162" s="207"/>
      <c r="H162" s="210">
        <v>2.4500000000000002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139</v>
      </c>
      <c r="AU162" s="216" t="s">
        <v>137</v>
      </c>
      <c r="AV162" s="13" t="s">
        <v>137</v>
      </c>
      <c r="AW162" s="13" t="s">
        <v>39</v>
      </c>
      <c r="AX162" s="13" t="s">
        <v>79</v>
      </c>
      <c r="AY162" s="216" t="s">
        <v>129</v>
      </c>
    </row>
    <row r="163" spans="2:65" s="12" customFormat="1" ht="11.25">
      <c r="B163" s="195"/>
      <c r="C163" s="196"/>
      <c r="D163" s="197" t="s">
        <v>139</v>
      </c>
      <c r="E163" s="198" t="s">
        <v>32</v>
      </c>
      <c r="F163" s="199" t="s">
        <v>445</v>
      </c>
      <c r="G163" s="196"/>
      <c r="H163" s="198" t="s">
        <v>32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139</v>
      </c>
      <c r="AU163" s="205" t="s">
        <v>137</v>
      </c>
      <c r="AV163" s="12" t="s">
        <v>40</v>
      </c>
      <c r="AW163" s="12" t="s">
        <v>39</v>
      </c>
      <c r="AX163" s="12" t="s">
        <v>79</v>
      </c>
      <c r="AY163" s="205" t="s">
        <v>129</v>
      </c>
    </row>
    <row r="164" spans="2:65" s="13" customFormat="1" ht="11.25">
      <c r="B164" s="206"/>
      <c r="C164" s="207"/>
      <c r="D164" s="197" t="s">
        <v>139</v>
      </c>
      <c r="E164" s="208" t="s">
        <v>32</v>
      </c>
      <c r="F164" s="209" t="s">
        <v>446</v>
      </c>
      <c r="G164" s="207"/>
      <c r="H164" s="210">
        <v>3.54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139</v>
      </c>
      <c r="AU164" s="216" t="s">
        <v>137</v>
      </c>
      <c r="AV164" s="13" t="s">
        <v>137</v>
      </c>
      <c r="AW164" s="13" t="s">
        <v>39</v>
      </c>
      <c r="AX164" s="13" t="s">
        <v>79</v>
      </c>
      <c r="AY164" s="216" t="s">
        <v>129</v>
      </c>
    </row>
    <row r="165" spans="2:65" s="12" customFormat="1" ht="11.25">
      <c r="B165" s="195"/>
      <c r="C165" s="196"/>
      <c r="D165" s="197" t="s">
        <v>139</v>
      </c>
      <c r="E165" s="198" t="s">
        <v>32</v>
      </c>
      <c r="F165" s="199" t="s">
        <v>447</v>
      </c>
      <c r="G165" s="196"/>
      <c r="H165" s="198" t="s">
        <v>32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139</v>
      </c>
      <c r="AU165" s="205" t="s">
        <v>137</v>
      </c>
      <c r="AV165" s="12" t="s">
        <v>40</v>
      </c>
      <c r="AW165" s="12" t="s">
        <v>39</v>
      </c>
      <c r="AX165" s="12" t="s">
        <v>79</v>
      </c>
      <c r="AY165" s="205" t="s">
        <v>129</v>
      </c>
    </row>
    <row r="166" spans="2:65" s="13" customFormat="1" ht="11.25">
      <c r="B166" s="206"/>
      <c r="C166" s="207"/>
      <c r="D166" s="197" t="s">
        <v>139</v>
      </c>
      <c r="E166" s="208" t="s">
        <v>32</v>
      </c>
      <c r="F166" s="209" t="s">
        <v>448</v>
      </c>
      <c r="G166" s="207"/>
      <c r="H166" s="210">
        <v>3.36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139</v>
      </c>
      <c r="AU166" s="216" t="s">
        <v>137</v>
      </c>
      <c r="AV166" s="13" t="s">
        <v>137</v>
      </c>
      <c r="AW166" s="13" t="s">
        <v>39</v>
      </c>
      <c r="AX166" s="13" t="s">
        <v>79</v>
      </c>
      <c r="AY166" s="216" t="s">
        <v>129</v>
      </c>
    </row>
    <row r="167" spans="2:65" s="14" customFormat="1" ht="11.25">
      <c r="B167" s="217"/>
      <c r="C167" s="218"/>
      <c r="D167" s="197" t="s">
        <v>139</v>
      </c>
      <c r="E167" s="219" t="s">
        <v>32</v>
      </c>
      <c r="F167" s="220" t="s">
        <v>147</v>
      </c>
      <c r="G167" s="218"/>
      <c r="H167" s="221">
        <v>14.81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139</v>
      </c>
      <c r="AU167" s="227" t="s">
        <v>137</v>
      </c>
      <c r="AV167" s="14" t="s">
        <v>136</v>
      </c>
      <c r="AW167" s="14" t="s">
        <v>39</v>
      </c>
      <c r="AX167" s="14" t="s">
        <v>40</v>
      </c>
      <c r="AY167" s="227" t="s">
        <v>129</v>
      </c>
    </row>
    <row r="168" spans="2:65" s="1" customFormat="1" ht="24" customHeight="1">
      <c r="B168" s="36"/>
      <c r="C168" s="182" t="s">
        <v>449</v>
      </c>
      <c r="D168" s="182" t="s">
        <v>131</v>
      </c>
      <c r="E168" s="183" t="s">
        <v>450</v>
      </c>
      <c r="F168" s="184" t="s">
        <v>451</v>
      </c>
      <c r="G168" s="185" t="s">
        <v>260</v>
      </c>
      <c r="H168" s="186">
        <v>335.1</v>
      </c>
      <c r="I168" s="187"/>
      <c r="J168" s="188">
        <f>ROUND(I168*H168,2)</f>
        <v>0</v>
      </c>
      <c r="K168" s="184" t="s">
        <v>135</v>
      </c>
      <c r="L168" s="40"/>
      <c r="M168" s="189" t="s">
        <v>32</v>
      </c>
      <c r="N168" s="190" t="s">
        <v>51</v>
      </c>
      <c r="O168" s="65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193" t="s">
        <v>136</v>
      </c>
      <c r="AT168" s="193" t="s">
        <v>131</v>
      </c>
      <c r="AU168" s="193" t="s">
        <v>137</v>
      </c>
      <c r="AY168" s="18" t="s">
        <v>129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137</v>
      </c>
      <c r="BK168" s="194">
        <f>ROUND(I168*H168,2)</f>
        <v>0</v>
      </c>
      <c r="BL168" s="18" t="s">
        <v>136</v>
      </c>
      <c r="BM168" s="193" t="s">
        <v>452</v>
      </c>
    </row>
    <row r="169" spans="2:65" s="12" customFormat="1" ht="11.25">
      <c r="B169" s="195"/>
      <c r="C169" s="196"/>
      <c r="D169" s="197" t="s">
        <v>139</v>
      </c>
      <c r="E169" s="198" t="s">
        <v>32</v>
      </c>
      <c r="F169" s="199" t="s">
        <v>141</v>
      </c>
      <c r="G169" s="196"/>
      <c r="H169" s="198" t="s">
        <v>32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139</v>
      </c>
      <c r="AU169" s="205" t="s">
        <v>137</v>
      </c>
      <c r="AV169" s="12" t="s">
        <v>40</v>
      </c>
      <c r="AW169" s="12" t="s">
        <v>39</v>
      </c>
      <c r="AX169" s="12" t="s">
        <v>79</v>
      </c>
      <c r="AY169" s="205" t="s">
        <v>129</v>
      </c>
    </row>
    <row r="170" spans="2:65" s="12" customFormat="1" ht="11.25">
      <c r="B170" s="195"/>
      <c r="C170" s="196"/>
      <c r="D170" s="197" t="s">
        <v>139</v>
      </c>
      <c r="E170" s="198" t="s">
        <v>32</v>
      </c>
      <c r="F170" s="199" t="s">
        <v>453</v>
      </c>
      <c r="G170" s="196"/>
      <c r="H170" s="198" t="s">
        <v>32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139</v>
      </c>
      <c r="AU170" s="205" t="s">
        <v>137</v>
      </c>
      <c r="AV170" s="12" t="s">
        <v>40</v>
      </c>
      <c r="AW170" s="12" t="s">
        <v>39</v>
      </c>
      <c r="AX170" s="12" t="s">
        <v>79</v>
      </c>
      <c r="AY170" s="205" t="s">
        <v>129</v>
      </c>
    </row>
    <row r="171" spans="2:65" s="13" customFormat="1" ht="11.25">
      <c r="B171" s="206"/>
      <c r="C171" s="207"/>
      <c r="D171" s="197" t="s">
        <v>139</v>
      </c>
      <c r="E171" s="208" t="s">
        <v>32</v>
      </c>
      <c r="F171" s="209" t="s">
        <v>454</v>
      </c>
      <c r="G171" s="207"/>
      <c r="H171" s="210">
        <v>5.8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139</v>
      </c>
      <c r="AU171" s="216" t="s">
        <v>137</v>
      </c>
      <c r="AV171" s="13" t="s">
        <v>137</v>
      </c>
      <c r="AW171" s="13" t="s">
        <v>39</v>
      </c>
      <c r="AX171" s="13" t="s">
        <v>79</v>
      </c>
      <c r="AY171" s="216" t="s">
        <v>129</v>
      </c>
    </row>
    <row r="172" spans="2:65" s="12" customFormat="1" ht="11.25">
      <c r="B172" s="195"/>
      <c r="C172" s="196"/>
      <c r="D172" s="197" t="s">
        <v>139</v>
      </c>
      <c r="E172" s="198" t="s">
        <v>32</v>
      </c>
      <c r="F172" s="199" t="s">
        <v>455</v>
      </c>
      <c r="G172" s="196"/>
      <c r="H172" s="198" t="s">
        <v>32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139</v>
      </c>
      <c r="AU172" s="205" t="s">
        <v>137</v>
      </c>
      <c r="AV172" s="12" t="s">
        <v>40</v>
      </c>
      <c r="AW172" s="12" t="s">
        <v>39</v>
      </c>
      <c r="AX172" s="12" t="s">
        <v>79</v>
      </c>
      <c r="AY172" s="205" t="s">
        <v>129</v>
      </c>
    </row>
    <row r="173" spans="2:65" s="13" customFormat="1" ht="22.5">
      <c r="B173" s="206"/>
      <c r="C173" s="207"/>
      <c r="D173" s="197" t="s">
        <v>139</v>
      </c>
      <c r="E173" s="208" t="s">
        <v>32</v>
      </c>
      <c r="F173" s="209" t="s">
        <v>456</v>
      </c>
      <c r="G173" s="207"/>
      <c r="H173" s="210">
        <v>96.2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139</v>
      </c>
      <c r="AU173" s="216" t="s">
        <v>137</v>
      </c>
      <c r="AV173" s="13" t="s">
        <v>137</v>
      </c>
      <c r="AW173" s="13" t="s">
        <v>39</v>
      </c>
      <c r="AX173" s="13" t="s">
        <v>79</v>
      </c>
      <c r="AY173" s="216" t="s">
        <v>129</v>
      </c>
    </row>
    <row r="174" spans="2:65" s="13" customFormat="1" ht="11.25">
      <c r="B174" s="206"/>
      <c r="C174" s="207"/>
      <c r="D174" s="197" t="s">
        <v>139</v>
      </c>
      <c r="E174" s="208" t="s">
        <v>32</v>
      </c>
      <c r="F174" s="209" t="s">
        <v>457</v>
      </c>
      <c r="G174" s="207"/>
      <c r="H174" s="210">
        <v>11.4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139</v>
      </c>
      <c r="AU174" s="216" t="s">
        <v>137</v>
      </c>
      <c r="AV174" s="13" t="s">
        <v>137</v>
      </c>
      <c r="AW174" s="13" t="s">
        <v>39</v>
      </c>
      <c r="AX174" s="13" t="s">
        <v>79</v>
      </c>
      <c r="AY174" s="216" t="s">
        <v>129</v>
      </c>
    </row>
    <row r="175" spans="2:65" s="12" customFormat="1" ht="11.25">
      <c r="B175" s="195"/>
      <c r="C175" s="196"/>
      <c r="D175" s="197" t="s">
        <v>139</v>
      </c>
      <c r="E175" s="198" t="s">
        <v>32</v>
      </c>
      <c r="F175" s="199" t="s">
        <v>143</v>
      </c>
      <c r="G175" s="196"/>
      <c r="H175" s="198" t="s">
        <v>32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139</v>
      </c>
      <c r="AU175" s="205" t="s">
        <v>137</v>
      </c>
      <c r="AV175" s="12" t="s">
        <v>40</v>
      </c>
      <c r="AW175" s="12" t="s">
        <v>39</v>
      </c>
      <c r="AX175" s="12" t="s">
        <v>79</v>
      </c>
      <c r="AY175" s="205" t="s">
        <v>129</v>
      </c>
    </row>
    <row r="176" spans="2:65" s="12" customFormat="1" ht="11.25">
      <c r="B176" s="195"/>
      <c r="C176" s="196"/>
      <c r="D176" s="197" t="s">
        <v>139</v>
      </c>
      <c r="E176" s="198" t="s">
        <v>32</v>
      </c>
      <c r="F176" s="199" t="s">
        <v>453</v>
      </c>
      <c r="G176" s="196"/>
      <c r="H176" s="198" t="s">
        <v>32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139</v>
      </c>
      <c r="AU176" s="205" t="s">
        <v>137</v>
      </c>
      <c r="AV176" s="12" t="s">
        <v>40</v>
      </c>
      <c r="AW176" s="12" t="s">
        <v>39</v>
      </c>
      <c r="AX176" s="12" t="s">
        <v>79</v>
      </c>
      <c r="AY176" s="205" t="s">
        <v>129</v>
      </c>
    </row>
    <row r="177" spans="2:65" s="13" customFormat="1" ht="11.25">
      <c r="B177" s="206"/>
      <c r="C177" s="207"/>
      <c r="D177" s="197" t="s">
        <v>139</v>
      </c>
      <c r="E177" s="208" t="s">
        <v>32</v>
      </c>
      <c r="F177" s="209" t="s">
        <v>454</v>
      </c>
      <c r="G177" s="207"/>
      <c r="H177" s="210">
        <v>5.8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139</v>
      </c>
      <c r="AU177" s="216" t="s">
        <v>137</v>
      </c>
      <c r="AV177" s="13" t="s">
        <v>137</v>
      </c>
      <c r="AW177" s="13" t="s">
        <v>39</v>
      </c>
      <c r="AX177" s="13" t="s">
        <v>79</v>
      </c>
      <c r="AY177" s="216" t="s">
        <v>129</v>
      </c>
    </row>
    <row r="178" spans="2:65" s="12" customFormat="1" ht="11.25">
      <c r="B178" s="195"/>
      <c r="C178" s="196"/>
      <c r="D178" s="197" t="s">
        <v>139</v>
      </c>
      <c r="E178" s="198" t="s">
        <v>32</v>
      </c>
      <c r="F178" s="199" t="s">
        <v>455</v>
      </c>
      <c r="G178" s="196"/>
      <c r="H178" s="198" t="s">
        <v>32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139</v>
      </c>
      <c r="AU178" s="205" t="s">
        <v>137</v>
      </c>
      <c r="AV178" s="12" t="s">
        <v>40</v>
      </c>
      <c r="AW178" s="12" t="s">
        <v>39</v>
      </c>
      <c r="AX178" s="12" t="s">
        <v>79</v>
      </c>
      <c r="AY178" s="205" t="s">
        <v>129</v>
      </c>
    </row>
    <row r="179" spans="2:65" s="13" customFormat="1" ht="22.5">
      <c r="B179" s="206"/>
      <c r="C179" s="207"/>
      <c r="D179" s="197" t="s">
        <v>139</v>
      </c>
      <c r="E179" s="208" t="s">
        <v>32</v>
      </c>
      <c r="F179" s="209" t="s">
        <v>458</v>
      </c>
      <c r="G179" s="207"/>
      <c r="H179" s="210">
        <v>95.6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139</v>
      </c>
      <c r="AU179" s="216" t="s">
        <v>137</v>
      </c>
      <c r="AV179" s="13" t="s">
        <v>137</v>
      </c>
      <c r="AW179" s="13" t="s">
        <v>39</v>
      </c>
      <c r="AX179" s="13" t="s">
        <v>79</v>
      </c>
      <c r="AY179" s="216" t="s">
        <v>129</v>
      </c>
    </row>
    <row r="180" spans="2:65" s="13" customFormat="1" ht="11.25">
      <c r="B180" s="206"/>
      <c r="C180" s="207"/>
      <c r="D180" s="197" t="s">
        <v>139</v>
      </c>
      <c r="E180" s="208" t="s">
        <v>32</v>
      </c>
      <c r="F180" s="209" t="s">
        <v>457</v>
      </c>
      <c r="G180" s="207"/>
      <c r="H180" s="210">
        <v>11.4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139</v>
      </c>
      <c r="AU180" s="216" t="s">
        <v>137</v>
      </c>
      <c r="AV180" s="13" t="s">
        <v>137</v>
      </c>
      <c r="AW180" s="13" t="s">
        <v>39</v>
      </c>
      <c r="AX180" s="13" t="s">
        <v>79</v>
      </c>
      <c r="AY180" s="216" t="s">
        <v>129</v>
      </c>
    </row>
    <row r="181" spans="2:65" s="12" customFormat="1" ht="11.25">
      <c r="B181" s="195"/>
      <c r="C181" s="196"/>
      <c r="D181" s="197" t="s">
        <v>139</v>
      </c>
      <c r="E181" s="198" t="s">
        <v>32</v>
      </c>
      <c r="F181" s="199" t="s">
        <v>145</v>
      </c>
      <c r="G181" s="196"/>
      <c r="H181" s="198" t="s">
        <v>32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139</v>
      </c>
      <c r="AU181" s="205" t="s">
        <v>137</v>
      </c>
      <c r="AV181" s="12" t="s">
        <v>40</v>
      </c>
      <c r="AW181" s="12" t="s">
        <v>39</v>
      </c>
      <c r="AX181" s="12" t="s">
        <v>79</v>
      </c>
      <c r="AY181" s="205" t="s">
        <v>129</v>
      </c>
    </row>
    <row r="182" spans="2:65" s="12" customFormat="1" ht="11.25">
      <c r="B182" s="195"/>
      <c r="C182" s="196"/>
      <c r="D182" s="197" t="s">
        <v>139</v>
      </c>
      <c r="E182" s="198" t="s">
        <v>32</v>
      </c>
      <c r="F182" s="199" t="s">
        <v>459</v>
      </c>
      <c r="G182" s="196"/>
      <c r="H182" s="198" t="s">
        <v>32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139</v>
      </c>
      <c r="AU182" s="205" t="s">
        <v>137</v>
      </c>
      <c r="AV182" s="12" t="s">
        <v>40</v>
      </c>
      <c r="AW182" s="12" t="s">
        <v>39</v>
      </c>
      <c r="AX182" s="12" t="s">
        <v>79</v>
      </c>
      <c r="AY182" s="205" t="s">
        <v>129</v>
      </c>
    </row>
    <row r="183" spans="2:65" s="13" customFormat="1" ht="11.25">
      <c r="B183" s="206"/>
      <c r="C183" s="207"/>
      <c r="D183" s="197" t="s">
        <v>139</v>
      </c>
      <c r="E183" s="208" t="s">
        <v>32</v>
      </c>
      <c r="F183" s="209" t="s">
        <v>454</v>
      </c>
      <c r="G183" s="207"/>
      <c r="H183" s="210">
        <v>5.8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139</v>
      </c>
      <c r="AU183" s="216" t="s">
        <v>137</v>
      </c>
      <c r="AV183" s="13" t="s">
        <v>137</v>
      </c>
      <c r="AW183" s="13" t="s">
        <v>39</v>
      </c>
      <c r="AX183" s="13" t="s">
        <v>79</v>
      </c>
      <c r="AY183" s="216" t="s">
        <v>129</v>
      </c>
    </row>
    <row r="184" spans="2:65" s="12" customFormat="1" ht="11.25">
      <c r="B184" s="195"/>
      <c r="C184" s="196"/>
      <c r="D184" s="197" t="s">
        <v>139</v>
      </c>
      <c r="E184" s="198" t="s">
        <v>32</v>
      </c>
      <c r="F184" s="199" t="s">
        <v>455</v>
      </c>
      <c r="G184" s="196"/>
      <c r="H184" s="198" t="s">
        <v>32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139</v>
      </c>
      <c r="AU184" s="205" t="s">
        <v>137</v>
      </c>
      <c r="AV184" s="12" t="s">
        <v>40</v>
      </c>
      <c r="AW184" s="12" t="s">
        <v>39</v>
      </c>
      <c r="AX184" s="12" t="s">
        <v>79</v>
      </c>
      <c r="AY184" s="205" t="s">
        <v>129</v>
      </c>
    </row>
    <row r="185" spans="2:65" s="13" customFormat="1" ht="22.5">
      <c r="B185" s="206"/>
      <c r="C185" s="207"/>
      <c r="D185" s="197" t="s">
        <v>139</v>
      </c>
      <c r="E185" s="208" t="s">
        <v>32</v>
      </c>
      <c r="F185" s="209" t="s">
        <v>460</v>
      </c>
      <c r="G185" s="207"/>
      <c r="H185" s="210">
        <v>91.7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139</v>
      </c>
      <c r="AU185" s="216" t="s">
        <v>137</v>
      </c>
      <c r="AV185" s="13" t="s">
        <v>137</v>
      </c>
      <c r="AW185" s="13" t="s">
        <v>39</v>
      </c>
      <c r="AX185" s="13" t="s">
        <v>79</v>
      </c>
      <c r="AY185" s="216" t="s">
        <v>129</v>
      </c>
    </row>
    <row r="186" spans="2:65" s="13" customFormat="1" ht="11.25">
      <c r="B186" s="206"/>
      <c r="C186" s="207"/>
      <c r="D186" s="197" t="s">
        <v>139</v>
      </c>
      <c r="E186" s="208" t="s">
        <v>32</v>
      </c>
      <c r="F186" s="209" t="s">
        <v>457</v>
      </c>
      <c r="G186" s="207"/>
      <c r="H186" s="210">
        <v>11.4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137</v>
      </c>
      <c r="AV186" s="13" t="s">
        <v>137</v>
      </c>
      <c r="AW186" s="13" t="s">
        <v>39</v>
      </c>
      <c r="AX186" s="13" t="s">
        <v>79</v>
      </c>
      <c r="AY186" s="216" t="s">
        <v>129</v>
      </c>
    </row>
    <row r="187" spans="2:65" s="14" customFormat="1" ht="11.25">
      <c r="B187" s="217"/>
      <c r="C187" s="218"/>
      <c r="D187" s="197" t="s">
        <v>139</v>
      </c>
      <c r="E187" s="219" t="s">
        <v>32</v>
      </c>
      <c r="F187" s="220" t="s">
        <v>147</v>
      </c>
      <c r="G187" s="218"/>
      <c r="H187" s="221">
        <v>335.1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139</v>
      </c>
      <c r="AU187" s="227" t="s">
        <v>137</v>
      </c>
      <c r="AV187" s="14" t="s">
        <v>136</v>
      </c>
      <c r="AW187" s="14" t="s">
        <v>39</v>
      </c>
      <c r="AX187" s="14" t="s">
        <v>40</v>
      </c>
      <c r="AY187" s="227" t="s">
        <v>129</v>
      </c>
    </row>
    <row r="188" spans="2:65" s="1" customFormat="1" ht="16.5" customHeight="1">
      <c r="B188" s="36"/>
      <c r="C188" s="228" t="s">
        <v>461</v>
      </c>
      <c r="D188" s="228" t="s">
        <v>159</v>
      </c>
      <c r="E188" s="229" t="s">
        <v>462</v>
      </c>
      <c r="F188" s="230" t="s">
        <v>463</v>
      </c>
      <c r="G188" s="231" t="s">
        <v>260</v>
      </c>
      <c r="H188" s="232">
        <v>368.61</v>
      </c>
      <c r="I188" s="233"/>
      <c r="J188" s="234">
        <f>ROUND(I188*H188,2)</f>
        <v>0</v>
      </c>
      <c r="K188" s="230" t="s">
        <v>135</v>
      </c>
      <c r="L188" s="235"/>
      <c r="M188" s="236" t="s">
        <v>32</v>
      </c>
      <c r="N188" s="237" t="s">
        <v>51</v>
      </c>
      <c r="O188" s="65"/>
      <c r="P188" s="191">
        <f>O188*H188</f>
        <v>0</v>
      </c>
      <c r="Q188" s="191">
        <v>4.0000000000000003E-5</v>
      </c>
      <c r="R188" s="191">
        <f>Q188*H188</f>
        <v>1.4744400000000001E-2</v>
      </c>
      <c r="S188" s="191">
        <v>0</v>
      </c>
      <c r="T188" s="192">
        <f>S188*H188</f>
        <v>0</v>
      </c>
      <c r="AR188" s="193" t="s">
        <v>158</v>
      </c>
      <c r="AT188" s="193" t="s">
        <v>159</v>
      </c>
      <c r="AU188" s="193" t="s">
        <v>137</v>
      </c>
      <c r="AY188" s="18" t="s">
        <v>129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137</v>
      </c>
      <c r="BK188" s="194">
        <f>ROUND(I188*H188,2)</f>
        <v>0</v>
      </c>
      <c r="BL188" s="18" t="s">
        <v>136</v>
      </c>
      <c r="BM188" s="193" t="s">
        <v>464</v>
      </c>
    </row>
    <row r="189" spans="2:65" s="13" customFormat="1" ht="11.25">
      <c r="B189" s="206"/>
      <c r="C189" s="207"/>
      <c r="D189" s="197" t="s">
        <v>139</v>
      </c>
      <c r="E189" s="208" t="s">
        <v>32</v>
      </c>
      <c r="F189" s="209" t="s">
        <v>465</v>
      </c>
      <c r="G189" s="207"/>
      <c r="H189" s="210">
        <v>368.61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139</v>
      </c>
      <c r="AU189" s="216" t="s">
        <v>137</v>
      </c>
      <c r="AV189" s="13" t="s">
        <v>137</v>
      </c>
      <c r="AW189" s="13" t="s">
        <v>39</v>
      </c>
      <c r="AX189" s="13" t="s">
        <v>40</v>
      </c>
      <c r="AY189" s="216" t="s">
        <v>129</v>
      </c>
    </row>
    <row r="190" spans="2:65" s="1" customFormat="1" ht="16.5" customHeight="1">
      <c r="B190" s="36"/>
      <c r="C190" s="182" t="s">
        <v>466</v>
      </c>
      <c r="D190" s="182" t="s">
        <v>131</v>
      </c>
      <c r="E190" s="183" t="s">
        <v>467</v>
      </c>
      <c r="F190" s="184" t="s">
        <v>468</v>
      </c>
      <c r="G190" s="185" t="s">
        <v>260</v>
      </c>
      <c r="H190" s="186">
        <v>210.88</v>
      </c>
      <c r="I190" s="187"/>
      <c r="J190" s="188">
        <f>ROUND(I190*H190,2)</f>
        <v>0</v>
      </c>
      <c r="K190" s="184" t="s">
        <v>32</v>
      </c>
      <c r="L190" s="40"/>
      <c r="M190" s="189" t="s">
        <v>32</v>
      </c>
      <c r="N190" s="190" t="s">
        <v>51</v>
      </c>
      <c r="O190" s="65"/>
      <c r="P190" s="191">
        <f>O190*H190</f>
        <v>0</v>
      </c>
      <c r="Q190" s="191">
        <v>3.0799999999999998E-3</v>
      </c>
      <c r="R190" s="191">
        <f>Q190*H190</f>
        <v>0.64951039999999993</v>
      </c>
      <c r="S190" s="191">
        <v>0</v>
      </c>
      <c r="T190" s="192">
        <f>S190*H190</f>
        <v>0</v>
      </c>
      <c r="AR190" s="193" t="s">
        <v>136</v>
      </c>
      <c r="AT190" s="193" t="s">
        <v>131</v>
      </c>
      <c r="AU190" s="193" t="s">
        <v>137</v>
      </c>
      <c r="AY190" s="18" t="s">
        <v>129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137</v>
      </c>
      <c r="BK190" s="194">
        <f>ROUND(I190*H190,2)</f>
        <v>0</v>
      </c>
      <c r="BL190" s="18" t="s">
        <v>136</v>
      </c>
      <c r="BM190" s="193" t="s">
        <v>469</v>
      </c>
    </row>
    <row r="191" spans="2:65" s="12" customFormat="1" ht="11.25">
      <c r="B191" s="195"/>
      <c r="C191" s="196"/>
      <c r="D191" s="197" t="s">
        <v>139</v>
      </c>
      <c r="E191" s="198" t="s">
        <v>32</v>
      </c>
      <c r="F191" s="199" t="s">
        <v>470</v>
      </c>
      <c r="G191" s="196"/>
      <c r="H191" s="198" t="s">
        <v>32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139</v>
      </c>
      <c r="AU191" s="205" t="s">
        <v>137</v>
      </c>
      <c r="AV191" s="12" t="s">
        <v>40</v>
      </c>
      <c r="AW191" s="12" t="s">
        <v>39</v>
      </c>
      <c r="AX191" s="12" t="s">
        <v>79</v>
      </c>
      <c r="AY191" s="205" t="s">
        <v>129</v>
      </c>
    </row>
    <row r="192" spans="2:65" s="12" customFormat="1" ht="11.25">
      <c r="B192" s="195"/>
      <c r="C192" s="196"/>
      <c r="D192" s="197" t="s">
        <v>139</v>
      </c>
      <c r="E192" s="198" t="s">
        <v>32</v>
      </c>
      <c r="F192" s="199" t="s">
        <v>141</v>
      </c>
      <c r="G192" s="196"/>
      <c r="H192" s="198" t="s">
        <v>32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139</v>
      </c>
      <c r="AU192" s="205" t="s">
        <v>137</v>
      </c>
      <c r="AV192" s="12" t="s">
        <v>40</v>
      </c>
      <c r="AW192" s="12" t="s">
        <v>39</v>
      </c>
      <c r="AX192" s="12" t="s">
        <v>79</v>
      </c>
      <c r="AY192" s="205" t="s">
        <v>129</v>
      </c>
    </row>
    <row r="193" spans="2:51" s="12" customFormat="1" ht="11.25">
      <c r="B193" s="195"/>
      <c r="C193" s="196"/>
      <c r="D193" s="197" t="s">
        <v>139</v>
      </c>
      <c r="E193" s="198" t="s">
        <v>32</v>
      </c>
      <c r="F193" s="199" t="s">
        <v>471</v>
      </c>
      <c r="G193" s="196"/>
      <c r="H193" s="198" t="s">
        <v>32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139</v>
      </c>
      <c r="AU193" s="205" t="s">
        <v>137</v>
      </c>
      <c r="AV193" s="12" t="s">
        <v>40</v>
      </c>
      <c r="AW193" s="12" t="s">
        <v>39</v>
      </c>
      <c r="AX193" s="12" t="s">
        <v>79</v>
      </c>
      <c r="AY193" s="205" t="s">
        <v>129</v>
      </c>
    </row>
    <row r="194" spans="2:51" s="13" customFormat="1" ht="11.25">
      <c r="B194" s="206"/>
      <c r="C194" s="207"/>
      <c r="D194" s="197" t="s">
        <v>139</v>
      </c>
      <c r="E194" s="208" t="s">
        <v>32</v>
      </c>
      <c r="F194" s="209" t="s">
        <v>472</v>
      </c>
      <c r="G194" s="207"/>
      <c r="H194" s="210">
        <v>6.61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139</v>
      </c>
      <c r="AU194" s="216" t="s">
        <v>137</v>
      </c>
      <c r="AV194" s="13" t="s">
        <v>137</v>
      </c>
      <c r="AW194" s="13" t="s">
        <v>39</v>
      </c>
      <c r="AX194" s="13" t="s">
        <v>79</v>
      </c>
      <c r="AY194" s="216" t="s">
        <v>129</v>
      </c>
    </row>
    <row r="195" spans="2:51" s="12" customFormat="1" ht="11.25">
      <c r="B195" s="195"/>
      <c r="C195" s="196"/>
      <c r="D195" s="197" t="s">
        <v>139</v>
      </c>
      <c r="E195" s="198" t="s">
        <v>32</v>
      </c>
      <c r="F195" s="199" t="s">
        <v>473</v>
      </c>
      <c r="G195" s="196"/>
      <c r="H195" s="198" t="s">
        <v>32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139</v>
      </c>
      <c r="AU195" s="205" t="s">
        <v>137</v>
      </c>
      <c r="AV195" s="12" t="s">
        <v>40</v>
      </c>
      <c r="AW195" s="12" t="s">
        <v>39</v>
      </c>
      <c r="AX195" s="12" t="s">
        <v>79</v>
      </c>
      <c r="AY195" s="205" t="s">
        <v>129</v>
      </c>
    </row>
    <row r="196" spans="2:51" s="13" customFormat="1" ht="11.25">
      <c r="B196" s="206"/>
      <c r="C196" s="207"/>
      <c r="D196" s="197" t="s">
        <v>139</v>
      </c>
      <c r="E196" s="208" t="s">
        <v>32</v>
      </c>
      <c r="F196" s="209" t="s">
        <v>474</v>
      </c>
      <c r="G196" s="207"/>
      <c r="H196" s="210">
        <v>25.47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139</v>
      </c>
      <c r="AU196" s="216" t="s">
        <v>137</v>
      </c>
      <c r="AV196" s="13" t="s">
        <v>137</v>
      </c>
      <c r="AW196" s="13" t="s">
        <v>39</v>
      </c>
      <c r="AX196" s="13" t="s">
        <v>79</v>
      </c>
      <c r="AY196" s="216" t="s">
        <v>129</v>
      </c>
    </row>
    <row r="197" spans="2:51" s="12" customFormat="1" ht="11.25">
      <c r="B197" s="195"/>
      <c r="C197" s="196"/>
      <c r="D197" s="197" t="s">
        <v>139</v>
      </c>
      <c r="E197" s="198" t="s">
        <v>32</v>
      </c>
      <c r="F197" s="199" t="s">
        <v>475</v>
      </c>
      <c r="G197" s="196"/>
      <c r="H197" s="198" t="s">
        <v>32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139</v>
      </c>
      <c r="AU197" s="205" t="s">
        <v>137</v>
      </c>
      <c r="AV197" s="12" t="s">
        <v>40</v>
      </c>
      <c r="AW197" s="12" t="s">
        <v>39</v>
      </c>
      <c r="AX197" s="12" t="s">
        <v>79</v>
      </c>
      <c r="AY197" s="205" t="s">
        <v>129</v>
      </c>
    </row>
    <row r="198" spans="2:51" s="13" customFormat="1" ht="11.25">
      <c r="B198" s="206"/>
      <c r="C198" s="207"/>
      <c r="D198" s="197" t="s">
        <v>139</v>
      </c>
      <c r="E198" s="208" t="s">
        <v>32</v>
      </c>
      <c r="F198" s="209" t="s">
        <v>476</v>
      </c>
      <c r="G198" s="207"/>
      <c r="H198" s="210">
        <v>9.6199999999999992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139</v>
      </c>
      <c r="AU198" s="216" t="s">
        <v>137</v>
      </c>
      <c r="AV198" s="13" t="s">
        <v>137</v>
      </c>
      <c r="AW198" s="13" t="s">
        <v>39</v>
      </c>
      <c r="AX198" s="13" t="s">
        <v>79</v>
      </c>
      <c r="AY198" s="216" t="s">
        <v>129</v>
      </c>
    </row>
    <row r="199" spans="2:51" s="12" customFormat="1" ht="11.25">
      <c r="B199" s="195"/>
      <c r="C199" s="196"/>
      <c r="D199" s="197" t="s">
        <v>139</v>
      </c>
      <c r="E199" s="198" t="s">
        <v>32</v>
      </c>
      <c r="F199" s="199" t="s">
        <v>477</v>
      </c>
      <c r="G199" s="196"/>
      <c r="H199" s="198" t="s">
        <v>32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139</v>
      </c>
      <c r="AU199" s="205" t="s">
        <v>137</v>
      </c>
      <c r="AV199" s="12" t="s">
        <v>40</v>
      </c>
      <c r="AW199" s="12" t="s">
        <v>39</v>
      </c>
      <c r="AX199" s="12" t="s">
        <v>79</v>
      </c>
      <c r="AY199" s="205" t="s">
        <v>129</v>
      </c>
    </row>
    <row r="200" spans="2:51" s="13" customFormat="1" ht="11.25">
      <c r="B200" s="206"/>
      <c r="C200" s="207"/>
      <c r="D200" s="197" t="s">
        <v>139</v>
      </c>
      <c r="E200" s="208" t="s">
        <v>32</v>
      </c>
      <c r="F200" s="209" t="s">
        <v>478</v>
      </c>
      <c r="G200" s="207"/>
      <c r="H200" s="210">
        <v>30.36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139</v>
      </c>
      <c r="AU200" s="216" t="s">
        <v>137</v>
      </c>
      <c r="AV200" s="13" t="s">
        <v>137</v>
      </c>
      <c r="AW200" s="13" t="s">
        <v>39</v>
      </c>
      <c r="AX200" s="13" t="s">
        <v>79</v>
      </c>
      <c r="AY200" s="216" t="s">
        <v>129</v>
      </c>
    </row>
    <row r="201" spans="2:51" s="12" customFormat="1" ht="11.25">
      <c r="B201" s="195"/>
      <c r="C201" s="196"/>
      <c r="D201" s="197" t="s">
        <v>139</v>
      </c>
      <c r="E201" s="198" t="s">
        <v>32</v>
      </c>
      <c r="F201" s="199" t="s">
        <v>143</v>
      </c>
      <c r="G201" s="196"/>
      <c r="H201" s="198" t="s">
        <v>32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139</v>
      </c>
      <c r="AU201" s="205" t="s">
        <v>137</v>
      </c>
      <c r="AV201" s="12" t="s">
        <v>40</v>
      </c>
      <c r="AW201" s="12" t="s">
        <v>39</v>
      </c>
      <c r="AX201" s="12" t="s">
        <v>79</v>
      </c>
      <c r="AY201" s="205" t="s">
        <v>129</v>
      </c>
    </row>
    <row r="202" spans="2:51" s="12" customFormat="1" ht="11.25">
      <c r="B202" s="195"/>
      <c r="C202" s="196"/>
      <c r="D202" s="197" t="s">
        <v>139</v>
      </c>
      <c r="E202" s="198" t="s">
        <v>32</v>
      </c>
      <c r="F202" s="199" t="s">
        <v>479</v>
      </c>
      <c r="G202" s="196"/>
      <c r="H202" s="198" t="s">
        <v>32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139</v>
      </c>
      <c r="AU202" s="205" t="s">
        <v>137</v>
      </c>
      <c r="AV202" s="12" t="s">
        <v>40</v>
      </c>
      <c r="AW202" s="12" t="s">
        <v>39</v>
      </c>
      <c r="AX202" s="12" t="s">
        <v>79</v>
      </c>
      <c r="AY202" s="205" t="s">
        <v>129</v>
      </c>
    </row>
    <row r="203" spans="2:51" s="13" customFormat="1" ht="11.25">
      <c r="B203" s="206"/>
      <c r="C203" s="207"/>
      <c r="D203" s="197" t="s">
        <v>139</v>
      </c>
      <c r="E203" s="208" t="s">
        <v>32</v>
      </c>
      <c r="F203" s="209" t="s">
        <v>480</v>
      </c>
      <c r="G203" s="207"/>
      <c r="H203" s="210">
        <v>25.31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139</v>
      </c>
      <c r="AU203" s="216" t="s">
        <v>137</v>
      </c>
      <c r="AV203" s="13" t="s">
        <v>137</v>
      </c>
      <c r="AW203" s="13" t="s">
        <v>39</v>
      </c>
      <c r="AX203" s="13" t="s">
        <v>79</v>
      </c>
      <c r="AY203" s="216" t="s">
        <v>129</v>
      </c>
    </row>
    <row r="204" spans="2:51" s="12" customFormat="1" ht="11.25">
      <c r="B204" s="195"/>
      <c r="C204" s="196"/>
      <c r="D204" s="197" t="s">
        <v>139</v>
      </c>
      <c r="E204" s="198" t="s">
        <v>32</v>
      </c>
      <c r="F204" s="199" t="s">
        <v>475</v>
      </c>
      <c r="G204" s="196"/>
      <c r="H204" s="198" t="s">
        <v>32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139</v>
      </c>
      <c r="AU204" s="205" t="s">
        <v>137</v>
      </c>
      <c r="AV204" s="12" t="s">
        <v>40</v>
      </c>
      <c r="AW204" s="12" t="s">
        <v>39</v>
      </c>
      <c r="AX204" s="12" t="s">
        <v>79</v>
      </c>
      <c r="AY204" s="205" t="s">
        <v>129</v>
      </c>
    </row>
    <row r="205" spans="2:51" s="13" customFormat="1" ht="11.25">
      <c r="B205" s="206"/>
      <c r="C205" s="207"/>
      <c r="D205" s="197" t="s">
        <v>139</v>
      </c>
      <c r="E205" s="208" t="s">
        <v>32</v>
      </c>
      <c r="F205" s="209" t="s">
        <v>476</v>
      </c>
      <c r="G205" s="207"/>
      <c r="H205" s="210">
        <v>9.6199999999999992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139</v>
      </c>
      <c r="AU205" s="216" t="s">
        <v>137</v>
      </c>
      <c r="AV205" s="13" t="s">
        <v>137</v>
      </c>
      <c r="AW205" s="13" t="s">
        <v>39</v>
      </c>
      <c r="AX205" s="13" t="s">
        <v>79</v>
      </c>
      <c r="AY205" s="216" t="s">
        <v>129</v>
      </c>
    </row>
    <row r="206" spans="2:51" s="12" customFormat="1" ht="11.25">
      <c r="B206" s="195"/>
      <c r="C206" s="196"/>
      <c r="D206" s="197" t="s">
        <v>139</v>
      </c>
      <c r="E206" s="198" t="s">
        <v>32</v>
      </c>
      <c r="F206" s="199" t="s">
        <v>471</v>
      </c>
      <c r="G206" s="196"/>
      <c r="H206" s="198" t="s">
        <v>32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139</v>
      </c>
      <c r="AU206" s="205" t="s">
        <v>137</v>
      </c>
      <c r="AV206" s="12" t="s">
        <v>40</v>
      </c>
      <c r="AW206" s="12" t="s">
        <v>39</v>
      </c>
      <c r="AX206" s="12" t="s">
        <v>79</v>
      </c>
      <c r="AY206" s="205" t="s">
        <v>129</v>
      </c>
    </row>
    <row r="207" spans="2:51" s="13" customFormat="1" ht="11.25">
      <c r="B207" s="206"/>
      <c r="C207" s="207"/>
      <c r="D207" s="197" t="s">
        <v>139</v>
      </c>
      <c r="E207" s="208" t="s">
        <v>32</v>
      </c>
      <c r="F207" s="209" t="s">
        <v>472</v>
      </c>
      <c r="G207" s="207"/>
      <c r="H207" s="210">
        <v>6.61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139</v>
      </c>
      <c r="AU207" s="216" t="s">
        <v>137</v>
      </c>
      <c r="AV207" s="13" t="s">
        <v>137</v>
      </c>
      <c r="AW207" s="13" t="s">
        <v>39</v>
      </c>
      <c r="AX207" s="13" t="s">
        <v>79</v>
      </c>
      <c r="AY207" s="216" t="s">
        <v>129</v>
      </c>
    </row>
    <row r="208" spans="2:51" s="12" customFormat="1" ht="11.25">
      <c r="B208" s="195"/>
      <c r="C208" s="196"/>
      <c r="D208" s="197" t="s">
        <v>139</v>
      </c>
      <c r="E208" s="198" t="s">
        <v>32</v>
      </c>
      <c r="F208" s="199" t="s">
        <v>477</v>
      </c>
      <c r="G208" s="196"/>
      <c r="H208" s="198" t="s">
        <v>32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139</v>
      </c>
      <c r="AU208" s="205" t="s">
        <v>137</v>
      </c>
      <c r="AV208" s="12" t="s">
        <v>40</v>
      </c>
      <c r="AW208" s="12" t="s">
        <v>39</v>
      </c>
      <c r="AX208" s="12" t="s">
        <v>79</v>
      </c>
      <c r="AY208" s="205" t="s">
        <v>129</v>
      </c>
    </row>
    <row r="209" spans="2:65" s="13" customFormat="1" ht="11.25">
      <c r="B209" s="206"/>
      <c r="C209" s="207"/>
      <c r="D209" s="197" t="s">
        <v>139</v>
      </c>
      <c r="E209" s="208" t="s">
        <v>32</v>
      </c>
      <c r="F209" s="209" t="s">
        <v>481</v>
      </c>
      <c r="G209" s="207"/>
      <c r="H209" s="210">
        <v>30.52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139</v>
      </c>
      <c r="AU209" s="216" t="s">
        <v>137</v>
      </c>
      <c r="AV209" s="13" t="s">
        <v>137</v>
      </c>
      <c r="AW209" s="13" t="s">
        <v>39</v>
      </c>
      <c r="AX209" s="13" t="s">
        <v>79</v>
      </c>
      <c r="AY209" s="216" t="s">
        <v>129</v>
      </c>
    </row>
    <row r="210" spans="2:65" s="12" customFormat="1" ht="11.25">
      <c r="B210" s="195"/>
      <c r="C210" s="196"/>
      <c r="D210" s="197" t="s">
        <v>139</v>
      </c>
      <c r="E210" s="198" t="s">
        <v>32</v>
      </c>
      <c r="F210" s="199" t="s">
        <v>145</v>
      </c>
      <c r="G210" s="196"/>
      <c r="H210" s="198" t="s">
        <v>32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139</v>
      </c>
      <c r="AU210" s="205" t="s">
        <v>137</v>
      </c>
      <c r="AV210" s="12" t="s">
        <v>40</v>
      </c>
      <c r="AW210" s="12" t="s">
        <v>39</v>
      </c>
      <c r="AX210" s="12" t="s">
        <v>79</v>
      </c>
      <c r="AY210" s="205" t="s">
        <v>129</v>
      </c>
    </row>
    <row r="211" spans="2:65" s="12" customFormat="1" ht="11.25">
      <c r="B211" s="195"/>
      <c r="C211" s="196"/>
      <c r="D211" s="197" t="s">
        <v>139</v>
      </c>
      <c r="E211" s="198" t="s">
        <v>32</v>
      </c>
      <c r="F211" s="199" t="s">
        <v>479</v>
      </c>
      <c r="G211" s="196"/>
      <c r="H211" s="198" t="s">
        <v>32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139</v>
      </c>
      <c r="AU211" s="205" t="s">
        <v>137</v>
      </c>
      <c r="AV211" s="12" t="s">
        <v>40</v>
      </c>
      <c r="AW211" s="12" t="s">
        <v>39</v>
      </c>
      <c r="AX211" s="12" t="s">
        <v>79</v>
      </c>
      <c r="AY211" s="205" t="s">
        <v>129</v>
      </c>
    </row>
    <row r="212" spans="2:65" s="13" customFormat="1" ht="11.25">
      <c r="B212" s="206"/>
      <c r="C212" s="207"/>
      <c r="D212" s="197" t="s">
        <v>139</v>
      </c>
      <c r="E212" s="208" t="s">
        <v>32</v>
      </c>
      <c r="F212" s="209" t="s">
        <v>482</v>
      </c>
      <c r="G212" s="207"/>
      <c r="H212" s="210">
        <v>21.21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139</v>
      </c>
      <c r="AU212" s="216" t="s">
        <v>137</v>
      </c>
      <c r="AV212" s="13" t="s">
        <v>137</v>
      </c>
      <c r="AW212" s="13" t="s">
        <v>39</v>
      </c>
      <c r="AX212" s="13" t="s">
        <v>79</v>
      </c>
      <c r="AY212" s="216" t="s">
        <v>129</v>
      </c>
    </row>
    <row r="213" spans="2:65" s="12" customFormat="1" ht="11.25">
      <c r="B213" s="195"/>
      <c r="C213" s="196"/>
      <c r="D213" s="197" t="s">
        <v>139</v>
      </c>
      <c r="E213" s="198" t="s">
        <v>32</v>
      </c>
      <c r="F213" s="199" t="s">
        <v>475</v>
      </c>
      <c r="G213" s="196"/>
      <c r="H213" s="198" t="s">
        <v>32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139</v>
      </c>
      <c r="AU213" s="205" t="s">
        <v>137</v>
      </c>
      <c r="AV213" s="12" t="s">
        <v>40</v>
      </c>
      <c r="AW213" s="12" t="s">
        <v>39</v>
      </c>
      <c r="AX213" s="12" t="s">
        <v>79</v>
      </c>
      <c r="AY213" s="205" t="s">
        <v>129</v>
      </c>
    </row>
    <row r="214" spans="2:65" s="13" customFormat="1" ht="11.25">
      <c r="B214" s="206"/>
      <c r="C214" s="207"/>
      <c r="D214" s="197" t="s">
        <v>139</v>
      </c>
      <c r="E214" s="208" t="s">
        <v>32</v>
      </c>
      <c r="F214" s="209" t="s">
        <v>476</v>
      </c>
      <c r="G214" s="207"/>
      <c r="H214" s="210">
        <v>9.6199999999999992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139</v>
      </c>
      <c r="AU214" s="216" t="s">
        <v>137</v>
      </c>
      <c r="AV214" s="13" t="s">
        <v>137</v>
      </c>
      <c r="AW214" s="13" t="s">
        <v>39</v>
      </c>
      <c r="AX214" s="13" t="s">
        <v>79</v>
      </c>
      <c r="AY214" s="216" t="s">
        <v>129</v>
      </c>
    </row>
    <row r="215" spans="2:65" s="12" customFormat="1" ht="11.25">
      <c r="B215" s="195"/>
      <c r="C215" s="196"/>
      <c r="D215" s="197" t="s">
        <v>139</v>
      </c>
      <c r="E215" s="198" t="s">
        <v>32</v>
      </c>
      <c r="F215" s="199" t="s">
        <v>477</v>
      </c>
      <c r="G215" s="196"/>
      <c r="H215" s="198" t="s">
        <v>32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139</v>
      </c>
      <c r="AU215" s="205" t="s">
        <v>137</v>
      </c>
      <c r="AV215" s="12" t="s">
        <v>40</v>
      </c>
      <c r="AW215" s="12" t="s">
        <v>39</v>
      </c>
      <c r="AX215" s="12" t="s">
        <v>79</v>
      </c>
      <c r="AY215" s="205" t="s">
        <v>129</v>
      </c>
    </row>
    <row r="216" spans="2:65" s="13" customFormat="1" ht="11.25">
      <c r="B216" s="206"/>
      <c r="C216" s="207"/>
      <c r="D216" s="197" t="s">
        <v>139</v>
      </c>
      <c r="E216" s="208" t="s">
        <v>32</v>
      </c>
      <c r="F216" s="209" t="s">
        <v>483</v>
      </c>
      <c r="G216" s="207"/>
      <c r="H216" s="210">
        <v>29.17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139</v>
      </c>
      <c r="AU216" s="216" t="s">
        <v>137</v>
      </c>
      <c r="AV216" s="13" t="s">
        <v>137</v>
      </c>
      <c r="AW216" s="13" t="s">
        <v>39</v>
      </c>
      <c r="AX216" s="13" t="s">
        <v>79</v>
      </c>
      <c r="AY216" s="216" t="s">
        <v>129</v>
      </c>
    </row>
    <row r="217" spans="2:65" s="12" customFormat="1" ht="11.25">
      <c r="B217" s="195"/>
      <c r="C217" s="196"/>
      <c r="D217" s="197" t="s">
        <v>139</v>
      </c>
      <c r="E217" s="198" t="s">
        <v>32</v>
      </c>
      <c r="F217" s="199" t="s">
        <v>471</v>
      </c>
      <c r="G217" s="196"/>
      <c r="H217" s="198" t="s">
        <v>32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139</v>
      </c>
      <c r="AU217" s="205" t="s">
        <v>137</v>
      </c>
      <c r="AV217" s="12" t="s">
        <v>40</v>
      </c>
      <c r="AW217" s="12" t="s">
        <v>39</v>
      </c>
      <c r="AX217" s="12" t="s">
        <v>79</v>
      </c>
      <c r="AY217" s="205" t="s">
        <v>129</v>
      </c>
    </row>
    <row r="218" spans="2:65" s="13" customFormat="1" ht="11.25">
      <c r="B218" s="206"/>
      <c r="C218" s="207"/>
      <c r="D218" s="197" t="s">
        <v>139</v>
      </c>
      <c r="E218" s="208" t="s">
        <v>32</v>
      </c>
      <c r="F218" s="209" t="s">
        <v>484</v>
      </c>
      <c r="G218" s="207"/>
      <c r="H218" s="210">
        <v>6.76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139</v>
      </c>
      <c r="AU218" s="216" t="s">
        <v>137</v>
      </c>
      <c r="AV218" s="13" t="s">
        <v>137</v>
      </c>
      <c r="AW218" s="13" t="s">
        <v>39</v>
      </c>
      <c r="AX218" s="13" t="s">
        <v>79</v>
      </c>
      <c r="AY218" s="216" t="s">
        <v>129</v>
      </c>
    </row>
    <row r="219" spans="2:65" s="14" customFormat="1" ht="11.25">
      <c r="B219" s="217"/>
      <c r="C219" s="218"/>
      <c r="D219" s="197" t="s">
        <v>139</v>
      </c>
      <c r="E219" s="219" t="s">
        <v>32</v>
      </c>
      <c r="F219" s="220" t="s">
        <v>147</v>
      </c>
      <c r="G219" s="218"/>
      <c r="H219" s="221">
        <v>210.88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139</v>
      </c>
      <c r="AU219" s="227" t="s">
        <v>137</v>
      </c>
      <c r="AV219" s="14" t="s">
        <v>136</v>
      </c>
      <c r="AW219" s="14" t="s">
        <v>39</v>
      </c>
      <c r="AX219" s="14" t="s">
        <v>40</v>
      </c>
      <c r="AY219" s="227" t="s">
        <v>129</v>
      </c>
    </row>
    <row r="220" spans="2:65" s="1" customFormat="1" ht="16.5" customHeight="1">
      <c r="B220" s="36"/>
      <c r="C220" s="228" t="s">
        <v>485</v>
      </c>
      <c r="D220" s="228" t="s">
        <v>159</v>
      </c>
      <c r="E220" s="229" t="s">
        <v>486</v>
      </c>
      <c r="F220" s="230" t="s">
        <v>487</v>
      </c>
      <c r="G220" s="231" t="s">
        <v>260</v>
      </c>
      <c r="H220" s="232">
        <v>231.96799999999999</v>
      </c>
      <c r="I220" s="233"/>
      <c r="J220" s="234">
        <f>ROUND(I220*H220,2)</f>
        <v>0</v>
      </c>
      <c r="K220" s="230" t="s">
        <v>32</v>
      </c>
      <c r="L220" s="235"/>
      <c r="M220" s="236" t="s">
        <v>32</v>
      </c>
      <c r="N220" s="237" t="s">
        <v>51</v>
      </c>
      <c r="O220" s="65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93" t="s">
        <v>158</v>
      </c>
      <c r="AT220" s="193" t="s">
        <v>159</v>
      </c>
      <c r="AU220" s="193" t="s">
        <v>137</v>
      </c>
      <c r="AY220" s="18" t="s">
        <v>129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137</v>
      </c>
      <c r="BK220" s="194">
        <f>ROUND(I220*H220,2)</f>
        <v>0</v>
      </c>
      <c r="BL220" s="18" t="s">
        <v>136</v>
      </c>
      <c r="BM220" s="193" t="s">
        <v>488</v>
      </c>
    </row>
    <row r="221" spans="2:65" s="13" customFormat="1" ht="11.25">
      <c r="B221" s="206"/>
      <c r="C221" s="207"/>
      <c r="D221" s="197" t="s">
        <v>139</v>
      </c>
      <c r="E221" s="208" t="s">
        <v>32</v>
      </c>
      <c r="F221" s="209" t="s">
        <v>489</v>
      </c>
      <c r="G221" s="207"/>
      <c r="H221" s="210">
        <v>231.96799999999999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139</v>
      </c>
      <c r="AU221" s="216" t="s">
        <v>137</v>
      </c>
      <c r="AV221" s="13" t="s">
        <v>137</v>
      </c>
      <c r="AW221" s="13" t="s">
        <v>39</v>
      </c>
      <c r="AX221" s="13" t="s">
        <v>40</v>
      </c>
      <c r="AY221" s="216" t="s">
        <v>129</v>
      </c>
    </row>
    <row r="222" spans="2:65" s="1" customFormat="1" ht="24" customHeight="1">
      <c r="B222" s="36"/>
      <c r="C222" s="182" t="s">
        <v>490</v>
      </c>
      <c r="D222" s="182" t="s">
        <v>131</v>
      </c>
      <c r="E222" s="183" t="s">
        <v>491</v>
      </c>
      <c r="F222" s="184" t="s">
        <v>492</v>
      </c>
      <c r="G222" s="185" t="s">
        <v>134</v>
      </c>
      <c r="H222" s="186">
        <v>284.25799999999998</v>
      </c>
      <c r="I222" s="187"/>
      <c r="J222" s="188">
        <f>ROUND(I222*H222,2)</f>
        <v>0</v>
      </c>
      <c r="K222" s="184" t="s">
        <v>135</v>
      </c>
      <c r="L222" s="40"/>
      <c r="M222" s="189" t="s">
        <v>32</v>
      </c>
      <c r="N222" s="190" t="s">
        <v>51</v>
      </c>
      <c r="O222" s="65"/>
      <c r="P222" s="191">
        <f>O222*H222</f>
        <v>0</v>
      </c>
      <c r="Q222" s="191">
        <v>8.2532999999999999E-3</v>
      </c>
      <c r="R222" s="191">
        <f>Q222*H222</f>
        <v>2.3460665513999999</v>
      </c>
      <c r="S222" s="191">
        <v>0</v>
      </c>
      <c r="T222" s="192">
        <f>S222*H222</f>
        <v>0</v>
      </c>
      <c r="AR222" s="193" t="s">
        <v>136</v>
      </c>
      <c r="AT222" s="193" t="s">
        <v>131</v>
      </c>
      <c r="AU222" s="193" t="s">
        <v>137</v>
      </c>
      <c r="AY222" s="18" t="s">
        <v>129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137</v>
      </c>
      <c r="BK222" s="194">
        <f>ROUND(I222*H222,2)</f>
        <v>0</v>
      </c>
      <c r="BL222" s="18" t="s">
        <v>136</v>
      </c>
      <c r="BM222" s="193" t="s">
        <v>493</v>
      </c>
    </row>
    <row r="223" spans="2:65" s="12" customFormat="1" ht="11.25">
      <c r="B223" s="195"/>
      <c r="C223" s="196"/>
      <c r="D223" s="197" t="s">
        <v>139</v>
      </c>
      <c r="E223" s="198" t="s">
        <v>32</v>
      </c>
      <c r="F223" s="199" t="s">
        <v>141</v>
      </c>
      <c r="G223" s="196"/>
      <c r="H223" s="198" t="s">
        <v>32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139</v>
      </c>
      <c r="AU223" s="205" t="s">
        <v>137</v>
      </c>
      <c r="AV223" s="12" t="s">
        <v>40</v>
      </c>
      <c r="AW223" s="12" t="s">
        <v>39</v>
      </c>
      <c r="AX223" s="12" t="s">
        <v>79</v>
      </c>
      <c r="AY223" s="205" t="s">
        <v>129</v>
      </c>
    </row>
    <row r="224" spans="2:65" s="12" customFormat="1" ht="11.25">
      <c r="B224" s="195"/>
      <c r="C224" s="196"/>
      <c r="D224" s="197" t="s">
        <v>139</v>
      </c>
      <c r="E224" s="198" t="s">
        <v>32</v>
      </c>
      <c r="F224" s="199" t="s">
        <v>494</v>
      </c>
      <c r="G224" s="196"/>
      <c r="H224" s="198" t="s">
        <v>32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139</v>
      </c>
      <c r="AU224" s="205" t="s">
        <v>137</v>
      </c>
      <c r="AV224" s="12" t="s">
        <v>40</v>
      </c>
      <c r="AW224" s="12" t="s">
        <v>39</v>
      </c>
      <c r="AX224" s="12" t="s">
        <v>79</v>
      </c>
      <c r="AY224" s="205" t="s">
        <v>129</v>
      </c>
    </row>
    <row r="225" spans="2:51" s="12" customFormat="1" ht="11.25">
      <c r="B225" s="195"/>
      <c r="C225" s="196"/>
      <c r="D225" s="197" t="s">
        <v>139</v>
      </c>
      <c r="E225" s="198" t="s">
        <v>32</v>
      </c>
      <c r="F225" s="199" t="s">
        <v>495</v>
      </c>
      <c r="G225" s="196"/>
      <c r="H225" s="198" t="s">
        <v>32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139</v>
      </c>
      <c r="AU225" s="205" t="s">
        <v>137</v>
      </c>
      <c r="AV225" s="12" t="s">
        <v>40</v>
      </c>
      <c r="AW225" s="12" t="s">
        <v>39</v>
      </c>
      <c r="AX225" s="12" t="s">
        <v>79</v>
      </c>
      <c r="AY225" s="205" t="s">
        <v>129</v>
      </c>
    </row>
    <row r="226" spans="2:51" s="13" customFormat="1" ht="11.25">
      <c r="B226" s="206"/>
      <c r="C226" s="207"/>
      <c r="D226" s="197" t="s">
        <v>139</v>
      </c>
      <c r="E226" s="208" t="s">
        <v>32</v>
      </c>
      <c r="F226" s="209" t="s">
        <v>496</v>
      </c>
      <c r="G226" s="207"/>
      <c r="H226" s="210">
        <v>0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139</v>
      </c>
      <c r="AU226" s="216" t="s">
        <v>137</v>
      </c>
      <c r="AV226" s="13" t="s">
        <v>137</v>
      </c>
      <c r="AW226" s="13" t="s">
        <v>39</v>
      </c>
      <c r="AX226" s="13" t="s">
        <v>79</v>
      </c>
      <c r="AY226" s="216" t="s">
        <v>129</v>
      </c>
    </row>
    <row r="227" spans="2:51" s="12" customFormat="1" ht="11.25">
      <c r="B227" s="195"/>
      <c r="C227" s="196"/>
      <c r="D227" s="197" t="s">
        <v>139</v>
      </c>
      <c r="E227" s="198" t="s">
        <v>32</v>
      </c>
      <c r="F227" s="199" t="s">
        <v>497</v>
      </c>
      <c r="G227" s="196"/>
      <c r="H227" s="198" t="s">
        <v>32</v>
      </c>
      <c r="I227" s="200"/>
      <c r="J227" s="196"/>
      <c r="K227" s="196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139</v>
      </c>
      <c r="AU227" s="205" t="s">
        <v>137</v>
      </c>
      <c r="AV227" s="12" t="s">
        <v>40</v>
      </c>
      <c r="AW227" s="12" t="s">
        <v>39</v>
      </c>
      <c r="AX227" s="12" t="s">
        <v>79</v>
      </c>
      <c r="AY227" s="205" t="s">
        <v>129</v>
      </c>
    </row>
    <row r="228" spans="2:51" s="13" customFormat="1" ht="22.5">
      <c r="B228" s="206"/>
      <c r="C228" s="207"/>
      <c r="D228" s="197" t="s">
        <v>139</v>
      </c>
      <c r="E228" s="208" t="s">
        <v>32</v>
      </c>
      <c r="F228" s="209" t="s">
        <v>498</v>
      </c>
      <c r="G228" s="207"/>
      <c r="H228" s="210">
        <v>31.36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139</v>
      </c>
      <c r="AU228" s="216" t="s">
        <v>137</v>
      </c>
      <c r="AV228" s="13" t="s">
        <v>137</v>
      </c>
      <c r="AW228" s="13" t="s">
        <v>39</v>
      </c>
      <c r="AX228" s="13" t="s">
        <v>79</v>
      </c>
      <c r="AY228" s="216" t="s">
        <v>129</v>
      </c>
    </row>
    <row r="229" spans="2:51" s="13" customFormat="1" ht="11.25">
      <c r="B229" s="206"/>
      <c r="C229" s="207"/>
      <c r="D229" s="197" t="s">
        <v>139</v>
      </c>
      <c r="E229" s="208" t="s">
        <v>32</v>
      </c>
      <c r="F229" s="209" t="s">
        <v>499</v>
      </c>
      <c r="G229" s="207"/>
      <c r="H229" s="210">
        <v>3.6480000000000001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139</v>
      </c>
      <c r="AU229" s="216" t="s">
        <v>137</v>
      </c>
      <c r="AV229" s="13" t="s">
        <v>137</v>
      </c>
      <c r="AW229" s="13" t="s">
        <v>39</v>
      </c>
      <c r="AX229" s="13" t="s">
        <v>79</v>
      </c>
      <c r="AY229" s="216" t="s">
        <v>129</v>
      </c>
    </row>
    <row r="230" spans="2:51" s="12" customFormat="1" ht="11.25">
      <c r="B230" s="195"/>
      <c r="C230" s="196"/>
      <c r="D230" s="197" t="s">
        <v>139</v>
      </c>
      <c r="E230" s="198" t="s">
        <v>32</v>
      </c>
      <c r="F230" s="199" t="s">
        <v>500</v>
      </c>
      <c r="G230" s="196"/>
      <c r="H230" s="198" t="s">
        <v>32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139</v>
      </c>
      <c r="AU230" s="205" t="s">
        <v>137</v>
      </c>
      <c r="AV230" s="12" t="s">
        <v>40</v>
      </c>
      <c r="AW230" s="12" t="s">
        <v>39</v>
      </c>
      <c r="AX230" s="12" t="s">
        <v>79</v>
      </c>
      <c r="AY230" s="205" t="s">
        <v>129</v>
      </c>
    </row>
    <row r="231" spans="2:51" s="13" customFormat="1" ht="11.25">
      <c r="B231" s="206"/>
      <c r="C231" s="207"/>
      <c r="D231" s="197" t="s">
        <v>139</v>
      </c>
      <c r="E231" s="208" t="s">
        <v>32</v>
      </c>
      <c r="F231" s="209" t="s">
        <v>501</v>
      </c>
      <c r="G231" s="207"/>
      <c r="H231" s="210">
        <v>41.457000000000001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139</v>
      </c>
      <c r="AU231" s="216" t="s">
        <v>137</v>
      </c>
      <c r="AV231" s="13" t="s">
        <v>137</v>
      </c>
      <c r="AW231" s="13" t="s">
        <v>39</v>
      </c>
      <c r="AX231" s="13" t="s">
        <v>79</v>
      </c>
      <c r="AY231" s="216" t="s">
        <v>129</v>
      </c>
    </row>
    <row r="232" spans="2:51" s="12" customFormat="1" ht="11.25">
      <c r="B232" s="195"/>
      <c r="C232" s="196"/>
      <c r="D232" s="197" t="s">
        <v>139</v>
      </c>
      <c r="E232" s="198" t="s">
        <v>32</v>
      </c>
      <c r="F232" s="199" t="s">
        <v>143</v>
      </c>
      <c r="G232" s="196"/>
      <c r="H232" s="198" t="s">
        <v>32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139</v>
      </c>
      <c r="AU232" s="205" t="s">
        <v>137</v>
      </c>
      <c r="AV232" s="12" t="s">
        <v>40</v>
      </c>
      <c r="AW232" s="12" t="s">
        <v>39</v>
      </c>
      <c r="AX232" s="12" t="s">
        <v>79</v>
      </c>
      <c r="AY232" s="205" t="s">
        <v>129</v>
      </c>
    </row>
    <row r="233" spans="2:51" s="12" customFormat="1" ht="11.25">
      <c r="B233" s="195"/>
      <c r="C233" s="196"/>
      <c r="D233" s="197" t="s">
        <v>139</v>
      </c>
      <c r="E233" s="198" t="s">
        <v>32</v>
      </c>
      <c r="F233" s="199" t="s">
        <v>494</v>
      </c>
      <c r="G233" s="196"/>
      <c r="H233" s="198" t="s">
        <v>32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139</v>
      </c>
      <c r="AU233" s="205" t="s">
        <v>137</v>
      </c>
      <c r="AV233" s="12" t="s">
        <v>40</v>
      </c>
      <c r="AW233" s="12" t="s">
        <v>39</v>
      </c>
      <c r="AX233" s="12" t="s">
        <v>79</v>
      </c>
      <c r="AY233" s="205" t="s">
        <v>129</v>
      </c>
    </row>
    <row r="234" spans="2:51" s="12" customFormat="1" ht="11.25">
      <c r="B234" s="195"/>
      <c r="C234" s="196"/>
      <c r="D234" s="197" t="s">
        <v>139</v>
      </c>
      <c r="E234" s="198" t="s">
        <v>32</v>
      </c>
      <c r="F234" s="199" t="s">
        <v>495</v>
      </c>
      <c r="G234" s="196"/>
      <c r="H234" s="198" t="s">
        <v>32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139</v>
      </c>
      <c r="AU234" s="205" t="s">
        <v>137</v>
      </c>
      <c r="AV234" s="12" t="s">
        <v>40</v>
      </c>
      <c r="AW234" s="12" t="s">
        <v>39</v>
      </c>
      <c r="AX234" s="12" t="s">
        <v>79</v>
      </c>
      <c r="AY234" s="205" t="s">
        <v>129</v>
      </c>
    </row>
    <row r="235" spans="2:51" s="13" customFormat="1" ht="11.25">
      <c r="B235" s="206"/>
      <c r="C235" s="207"/>
      <c r="D235" s="197" t="s">
        <v>139</v>
      </c>
      <c r="E235" s="208" t="s">
        <v>32</v>
      </c>
      <c r="F235" s="209" t="s">
        <v>496</v>
      </c>
      <c r="G235" s="207"/>
      <c r="H235" s="210">
        <v>0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139</v>
      </c>
      <c r="AU235" s="216" t="s">
        <v>137</v>
      </c>
      <c r="AV235" s="13" t="s">
        <v>137</v>
      </c>
      <c r="AW235" s="13" t="s">
        <v>39</v>
      </c>
      <c r="AX235" s="13" t="s">
        <v>79</v>
      </c>
      <c r="AY235" s="216" t="s">
        <v>129</v>
      </c>
    </row>
    <row r="236" spans="2:51" s="12" customFormat="1" ht="11.25">
      <c r="B236" s="195"/>
      <c r="C236" s="196"/>
      <c r="D236" s="197" t="s">
        <v>139</v>
      </c>
      <c r="E236" s="198" t="s">
        <v>32</v>
      </c>
      <c r="F236" s="199" t="s">
        <v>497</v>
      </c>
      <c r="G236" s="196"/>
      <c r="H236" s="198" t="s">
        <v>32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139</v>
      </c>
      <c r="AU236" s="205" t="s">
        <v>137</v>
      </c>
      <c r="AV236" s="12" t="s">
        <v>40</v>
      </c>
      <c r="AW236" s="12" t="s">
        <v>39</v>
      </c>
      <c r="AX236" s="12" t="s">
        <v>79</v>
      </c>
      <c r="AY236" s="205" t="s">
        <v>129</v>
      </c>
    </row>
    <row r="237" spans="2:51" s="13" customFormat="1" ht="22.5">
      <c r="B237" s="206"/>
      <c r="C237" s="207"/>
      <c r="D237" s="197" t="s">
        <v>139</v>
      </c>
      <c r="E237" s="208" t="s">
        <v>32</v>
      </c>
      <c r="F237" s="209" t="s">
        <v>502</v>
      </c>
      <c r="G237" s="207"/>
      <c r="H237" s="210">
        <v>30.591999999999999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139</v>
      </c>
      <c r="AU237" s="216" t="s">
        <v>137</v>
      </c>
      <c r="AV237" s="13" t="s">
        <v>137</v>
      </c>
      <c r="AW237" s="13" t="s">
        <v>39</v>
      </c>
      <c r="AX237" s="13" t="s">
        <v>79</v>
      </c>
      <c r="AY237" s="216" t="s">
        <v>129</v>
      </c>
    </row>
    <row r="238" spans="2:51" s="13" customFormat="1" ht="11.25">
      <c r="B238" s="206"/>
      <c r="C238" s="207"/>
      <c r="D238" s="197" t="s">
        <v>139</v>
      </c>
      <c r="E238" s="208" t="s">
        <v>32</v>
      </c>
      <c r="F238" s="209" t="s">
        <v>499</v>
      </c>
      <c r="G238" s="207"/>
      <c r="H238" s="210">
        <v>3.6480000000000001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139</v>
      </c>
      <c r="AU238" s="216" t="s">
        <v>137</v>
      </c>
      <c r="AV238" s="13" t="s">
        <v>137</v>
      </c>
      <c r="AW238" s="13" t="s">
        <v>39</v>
      </c>
      <c r="AX238" s="13" t="s">
        <v>79</v>
      </c>
      <c r="AY238" s="216" t="s">
        <v>129</v>
      </c>
    </row>
    <row r="239" spans="2:51" s="12" customFormat="1" ht="11.25">
      <c r="B239" s="195"/>
      <c r="C239" s="196"/>
      <c r="D239" s="197" t="s">
        <v>139</v>
      </c>
      <c r="E239" s="198" t="s">
        <v>32</v>
      </c>
      <c r="F239" s="199" t="s">
        <v>500</v>
      </c>
      <c r="G239" s="196"/>
      <c r="H239" s="198" t="s">
        <v>32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139</v>
      </c>
      <c r="AU239" s="205" t="s">
        <v>137</v>
      </c>
      <c r="AV239" s="12" t="s">
        <v>40</v>
      </c>
      <c r="AW239" s="12" t="s">
        <v>39</v>
      </c>
      <c r="AX239" s="12" t="s">
        <v>79</v>
      </c>
      <c r="AY239" s="205" t="s">
        <v>129</v>
      </c>
    </row>
    <row r="240" spans="2:51" s="13" customFormat="1" ht="11.25">
      <c r="B240" s="206"/>
      <c r="C240" s="207"/>
      <c r="D240" s="197" t="s">
        <v>139</v>
      </c>
      <c r="E240" s="208" t="s">
        <v>32</v>
      </c>
      <c r="F240" s="209" t="s">
        <v>503</v>
      </c>
      <c r="G240" s="207"/>
      <c r="H240" s="210">
        <v>51.987000000000002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139</v>
      </c>
      <c r="AU240" s="216" t="s">
        <v>137</v>
      </c>
      <c r="AV240" s="13" t="s">
        <v>137</v>
      </c>
      <c r="AW240" s="13" t="s">
        <v>39</v>
      </c>
      <c r="AX240" s="13" t="s">
        <v>79</v>
      </c>
      <c r="AY240" s="216" t="s">
        <v>129</v>
      </c>
    </row>
    <row r="241" spans="2:51" s="12" customFormat="1" ht="11.25">
      <c r="B241" s="195"/>
      <c r="C241" s="196"/>
      <c r="D241" s="197" t="s">
        <v>139</v>
      </c>
      <c r="E241" s="198" t="s">
        <v>32</v>
      </c>
      <c r="F241" s="199" t="s">
        <v>145</v>
      </c>
      <c r="G241" s="196"/>
      <c r="H241" s="198" t="s">
        <v>32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139</v>
      </c>
      <c r="AU241" s="205" t="s">
        <v>137</v>
      </c>
      <c r="AV241" s="12" t="s">
        <v>40</v>
      </c>
      <c r="AW241" s="12" t="s">
        <v>39</v>
      </c>
      <c r="AX241" s="12" t="s">
        <v>79</v>
      </c>
      <c r="AY241" s="205" t="s">
        <v>129</v>
      </c>
    </row>
    <row r="242" spans="2:51" s="12" customFormat="1" ht="11.25">
      <c r="B242" s="195"/>
      <c r="C242" s="196"/>
      <c r="D242" s="197" t="s">
        <v>139</v>
      </c>
      <c r="E242" s="198" t="s">
        <v>32</v>
      </c>
      <c r="F242" s="199" t="s">
        <v>494</v>
      </c>
      <c r="G242" s="196"/>
      <c r="H242" s="198" t="s">
        <v>32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139</v>
      </c>
      <c r="AU242" s="205" t="s">
        <v>137</v>
      </c>
      <c r="AV242" s="12" t="s">
        <v>40</v>
      </c>
      <c r="AW242" s="12" t="s">
        <v>39</v>
      </c>
      <c r="AX242" s="12" t="s">
        <v>79</v>
      </c>
      <c r="AY242" s="205" t="s">
        <v>129</v>
      </c>
    </row>
    <row r="243" spans="2:51" s="12" customFormat="1" ht="11.25">
      <c r="B243" s="195"/>
      <c r="C243" s="196"/>
      <c r="D243" s="197" t="s">
        <v>139</v>
      </c>
      <c r="E243" s="198" t="s">
        <v>32</v>
      </c>
      <c r="F243" s="199" t="s">
        <v>495</v>
      </c>
      <c r="G243" s="196"/>
      <c r="H243" s="198" t="s">
        <v>32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139</v>
      </c>
      <c r="AU243" s="205" t="s">
        <v>137</v>
      </c>
      <c r="AV243" s="12" t="s">
        <v>40</v>
      </c>
      <c r="AW243" s="12" t="s">
        <v>39</v>
      </c>
      <c r="AX243" s="12" t="s">
        <v>79</v>
      </c>
      <c r="AY243" s="205" t="s">
        <v>129</v>
      </c>
    </row>
    <row r="244" spans="2:51" s="13" customFormat="1" ht="11.25">
      <c r="B244" s="206"/>
      <c r="C244" s="207"/>
      <c r="D244" s="197" t="s">
        <v>139</v>
      </c>
      <c r="E244" s="208" t="s">
        <v>32</v>
      </c>
      <c r="F244" s="209" t="s">
        <v>496</v>
      </c>
      <c r="G244" s="207"/>
      <c r="H244" s="210">
        <v>0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139</v>
      </c>
      <c r="AU244" s="216" t="s">
        <v>137</v>
      </c>
      <c r="AV244" s="13" t="s">
        <v>137</v>
      </c>
      <c r="AW244" s="13" t="s">
        <v>39</v>
      </c>
      <c r="AX244" s="13" t="s">
        <v>79</v>
      </c>
      <c r="AY244" s="216" t="s">
        <v>129</v>
      </c>
    </row>
    <row r="245" spans="2:51" s="12" customFormat="1" ht="11.25">
      <c r="B245" s="195"/>
      <c r="C245" s="196"/>
      <c r="D245" s="197" t="s">
        <v>139</v>
      </c>
      <c r="E245" s="198" t="s">
        <v>32</v>
      </c>
      <c r="F245" s="199" t="s">
        <v>497</v>
      </c>
      <c r="G245" s="196"/>
      <c r="H245" s="198" t="s">
        <v>32</v>
      </c>
      <c r="I245" s="200"/>
      <c r="J245" s="196"/>
      <c r="K245" s="196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139</v>
      </c>
      <c r="AU245" s="205" t="s">
        <v>137</v>
      </c>
      <c r="AV245" s="12" t="s">
        <v>40</v>
      </c>
      <c r="AW245" s="12" t="s">
        <v>39</v>
      </c>
      <c r="AX245" s="12" t="s">
        <v>79</v>
      </c>
      <c r="AY245" s="205" t="s">
        <v>129</v>
      </c>
    </row>
    <row r="246" spans="2:51" s="13" customFormat="1" ht="22.5">
      <c r="B246" s="206"/>
      <c r="C246" s="207"/>
      <c r="D246" s="197" t="s">
        <v>139</v>
      </c>
      <c r="E246" s="208" t="s">
        <v>32</v>
      </c>
      <c r="F246" s="209" t="s">
        <v>504</v>
      </c>
      <c r="G246" s="207"/>
      <c r="H246" s="210">
        <v>29.344000000000001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139</v>
      </c>
      <c r="AU246" s="216" t="s">
        <v>137</v>
      </c>
      <c r="AV246" s="13" t="s">
        <v>137</v>
      </c>
      <c r="AW246" s="13" t="s">
        <v>39</v>
      </c>
      <c r="AX246" s="13" t="s">
        <v>79</v>
      </c>
      <c r="AY246" s="216" t="s">
        <v>129</v>
      </c>
    </row>
    <row r="247" spans="2:51" s="13" customFormat="1" ht="11.25">
      <c r="B247" s="206"/>
      <c r="C247" s="207"/>
      <c r="D247" s="197" t="s">
        <v>139</v>
      </c>
      <c r="E247" s="208" t="s">
        <v>32</v>
      </c>
      <c r="F247" s="209" t="s">
        <v>499</v>
      </c>
      <c r="G247" s="207"/>
      <c r="H247" s="210">
        <v>3.6480000000000001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139</v>
      </c>
      <c r="AU247" s="216" t="s">
        <v>137</v>
      </c>
      <c r="AV247" s="13" t="s">
        <v>137</v>
      </c>
      <c r="AW247" s="13" t="s">
        <v>39</v>
      </c>
      <c r="AX247" s="13" t="s">
        <v>79</v>
      </c>
      <c r="AY247" s="216" t="s">
        <v>129</v>
      </c>
    </row>
    <row r="248" spans="2:51" s="12" customFormat="1" ht="11.25">
      <c r="B248" s="195"/>
      <c r="C248" s="196"/>
      <c r="D248" s="197" t="s">
        <v>139</v>
      </c>
      <c r="E248" s="198" t="s">
        <v>32</v>
      </c>
      <c r="F248" s="199" t="s">
        <v>500</v>
      </c>
      <c r="G248" s="196"/>
      <c r="H248" s="198" t="s">
        <v>32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139</v>
      </c>
      <c r="AU248" s="205" t="s">
        <v>137</v>
      </c>
      <c r="AV248" s="12" t="s">
        <v>40</v>
      </c>
      <c r="AW248" s="12" t="s">
        <v>39</v>
      </c>
      <c r="AX248" s="12" t="s">
        <v>79</v>
      </c>
      <c r="AY248" s="205" t="s">
        <v>129</v>
      </c>
    </row>
    <row r="249" spans="2:51" s="13" customFormat="1" ht="11.25">
      <c r="B249" s="206"/>
      <c r="C249" s="207"/>
      <c r="D249" s="197" t="s">
        <v>139</v>
      </c>
      <c r="E249" s="208" t="s">
        <v>32</v>
      </c>
      <c r="F249" s="209" t="s">
        <v>505</v>
      </c>
      <c r="G249" s="207"/>
      <c r="H249" s="210">
        <v>50.654000000000003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139</v>
      </c>
      <c r="AU249" s="216" t="s">
        <v>137</v>
      </c>
      <c r="AV249" s="13" t="s">
        <v>137</v>
      </c>
      <c r="AW249" s="13" t="s">
        <v>39</v>
      </c>
      <c r="AX249" s="13" t="s">
        <v>79</v>
      </c>
      <c r="AY249" s="216" t="s">
        <v>129</v>
      </c>
    </row>
    <row r="250" spans="2:51" s="15" customFormat="1" ht="11.25">
      <c r="B250" s="238"/>
      <c r="C250" s="239"/>
      <c r="D250" s="197" t="s">
        <v>139</v>
      </c>
      <c r="E250" s="240" t="s">
        <v>32</v>
      </c>
      <c r="F250" s="241" t="s">
        <v>174</v>
      </c>
      <c r="G250" s="239"/>
      <c r="H250" s="242">
        <v>246.33799999999999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139</v>
      </c>
      <c r="AU250" s="248" t="s">
        <v>137</v>
      </c>
      <c r="AV250" s="15" t="s">
        <v>175</v>
      </c>
      <c r="AW250" s="15" t="s">
        <v>39</v>
      </c>
      <c r="AX250" s="15" t="s">
        <v>79</v>
      </c>
      <c r="AY250" s="248" t="s">
        <v>129</v>
      </c>
    </row>
    <row r="251" spans="2:51" s="12" customFormat="1" ht="11.25">
      <c r="B251" s="195"/>
      <c r="C251" s="196"/>
      <c r="D251" s="197" t="s">
        <v>139</v>
      </c>
      <c r="E251" s="198" t="s">
        <v>32</v>
      </c>
      <c r="F251" s="199" t="s">
        <v>506</v>
      </c>
      <c r="G251" s="196"/>
      <c r="H251" s="198" t="s">
        <v>32</v>
      </c>
      <c r="I251" s="200"/>
      <c r="J251" s="196"/>
      <c r="K251" s="196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139</v>
      </c>
      <c r="AU251" s="205" t="s">
        <v>137</v>
      </c>
      <c r="AV251" s="12" t="s">
        <v>40</v>
      </c>
      <c r="AW251" s="12" t="s">
        <v>39</v>
      </c>
      <c r="AX251" s="12" t="s">
        <v>79</v>
      </c>
      <c r="AY251" s="205" t="s">
        <v>129</v>
      </c>
    </row>
    <row r="252" spans="2:51" s="12" customFormat="1" ht="11.25">
      <c r="B252" s="195"/>
      <c r="C252" s="196"/>
      <c r="D252" s="197" t="s">
        <v>139</v>
      </c>
      <c r="E252" s="198" t="s">
        <v>32</v>
      </c>
      <c r="F252" s="199" t="s">
        <v>141</v>
      </c>
      <c r="G252" s="196"/>
      <c r="H252" s="198" t="s">
        <v>32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139</v>
      </c>
      <c r="AU252" s="205" t="s">
        <v>137</v>
      </c>
      <c r="AV252" s="12" t="s">
        <v>40</v>
      </c>
      <c r="AW252" s="12" t="s">
        <v>39</v>
      </c>
      <c r="AX252" s="12" t="s">
        <v>79</v>
      </c>
      <c r="AY252" s="205" t="s">
        <v>129</v>
      </c>
    </row>
    <row r="253" spans="2:51" s="12" customFormat="1" ht="11.25">
      <c r="B253" s="195"/>
      <c r="C253" s="196"/>
      <c r="D253" s="197" t="s">
        <v>139</v>
      </c>
      <c r="E253" s="198" t="s">
        <v>32</v>
      </c>
      <c r="F253" s="199" t="s">
        <v>455</v>
      </c>
      <c r="G253" s="196"/>
      <c r="H253" s="198" t="s">
        <v>32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139</v>
      </c>
      <c r="AU253" s="205" t="s">
        <v>137</v>
      </c>
      <c r="AV253" s="12" t="s">
        <v>40</v>
      </c>
      <c r="AW253" s="12" t="s">
        <v>39</v>
      </c>
      <c r="AX253" s="12" t="s">
        <v>79</v>
      </c>
      <c r="AY253" s="205" t="s">
        <v>129</v>
      </c>
    </row>
    <row r="254" spans="2:51" s="13" customFormat="1" ht="11.25">
      <c r="B254" s="206"/>
      <c r="C254" s="207"/>
      <c r="D254" s="197" t="s">
        <v>139</v>
      </c>
      <c r="E254" s="208" t="s">
        <v>32</v>
      </c>
      <c r="F254" s="209" t="s">
        <v>507</v>
      </c>
      <c r="G254" s="207"/>
      <c r="H254" s="210">
        <v>11.071999999999999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139</v>
      </c>
      <c r="AU254" s="216" t="s">
        <v>137</v>
      </c>
      <c r="AV254" s="13" t="s">
        <v>137</v>
      </c>
      <c r="AW254" s="13" t="s">
        <v>39</v>
      </c>
      <c r="AX254" s="13" t="s">
        <v>79</v>
      </c>
      <c r="AY254" s="216" t="s">
        <v>129</v>
      </c>
    </row>
    <row r="255" spans="2:51" s="13" customFormat="1" ht="11.25">
      <c r="B255" s="206"/>
      <c r="C255" s="207"/>
      <c r="D255" s="197" t="s">
        <v>139</v>
      </c>
      <c r="E255" s="208" t="s">
        <v>32</v>
      </c>
      <c r="F255" s="209" t="s">
        <v>508</v>
      </c>
      <c r="G255" s="207"/>
      <c r="H255" s="210">
        <v>2.1120000000000001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139</v>
      </c>
      <c r="AU255" s="216" t="s">
        <v>137</v>
      </c>
      <c r="AV255" s="13" t="s">
        <v>137</v>
      </c>
      <c r="AW255" s="13" t="s">
        <v>39</v>
      </c>
      <c r="AX255" s="13" t="s">
        <v>79</v>
      </c>
      <c r="AY255" s="216" t="s">
        <v>129</v>
      </c>
    </row>
    <row r="256" spans="2:51" s="12" customFormat="1" ht="11.25">
      <c r="B256" s="195"/>
      <c r="C256" s="196"/>
      <c r="D256" s="197" t="s">
        <v>139</v>
      </c>
      <c r="E256" s="198" t="s">
        <v>32</v>
      </c>
      <c r="F256" s="199" t="s">
        <v>143</v>
      </c>
      <c r="G256" s="196"/>
      <c r="H256" s="198" t="s">
        <v>32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139</v>
      </c>
      <c r="AU256" s="205" t="s">
        <v>137</v>
      </c>
      <c r="AV256" s="12" t="s">
        <v>40</v>
      </c>
      <c r="AW256" s="12" t="s">
        <v>39</v>
      </c>
      <c r="AX256" s="12" t="s">
        <v>79</v>
      </c>
      <c r="AY256" s="205" t="s">
        <v>129</v>
      </c>
    </row>
    <row r="257" spans="2:65" s="12" customFormat="1" ht="11.25">
      <c r="B257" s="195"/>
      <c r="C257" s="196"/>
      <c r="D257" s="197" t="s">
        <v>139</v>
      </c>
      <c r="E257" s="198" t="s">
        <v>32</v>
      </c>
      <c r="F257" s="199" t="s">
        <v>455</v>
      </c>
      <c r="G257" s="196"/>
      <c r="H257" s="198" t="s">
        <v>32</v>
      </c>
      <c r="I257" s="200"/>
      <c r="J257" s="196"/>
      <c r="K257" s="196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139</v>
      </c>
      <c r="AU257" s="205" t="s">
        <v>137</v>
      </c>
      <c r="AV257" s="12" t="s">
        <v>40</v>
      </c>
      <c r="AW257" s="12" t="s">
        <v>39</v>
      </c>
      <c r="AX257" s="12" t="s">
        <v>79</v>
      </c>
      <c r="AY257" s="205" t="s">
        <v>129</v>
      </c>
    </row>
    <row r="258" spans="2:65" s="13" customFormat="1" ht="11.25">
      <c r="B258" s="206"/>
      <c r="C258" s="207"/>
      <c r="D258" s="197" t="s">
        <v>139</v>
      </c>
      <c r="E258" s="208" t="s">
        <v>32</v>
      </c>
      <c r="F258" s="209" t="s">
        <v>509</v>
      </c>
      <c r="G258" s="207"/>
      <c r="H258" s="210">
        <v>10.688000000000001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139</v>
      </c>
      <c r="AU258" s="216" t="s">
        <v>137</v>
      </c>
      <c r="AV258" s="13" t="s">
        <v>137</v>
      </c>
      <c r="AW258" s="13" t="s">
        <v>39</v>
      </c>
      <c r="AX258" s="13" t="s">
        <v>79</v>
      </c>
      <c r="AY258" s="216" t="s">
        <v>129</v>
      </c>
    </row>
    <row r="259" spans="2:65" s="13" customFormat="1" ht="11.25">
      <c r="B259" s="206"/>
      <c r="C259" s="207"/>
      <c r="D259" s="197" t="s">
        <v>139</v>
      </c>
      <c r="E259" s="208" t="s">
        <v>32</v>
      </c>
      <c r="F259" s="209" t="s">
        <v>508</v>
      </c>
      <c r="G259" s="207"/>
      <c r="H259" s="210">
        <v>2.1120000000000001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139</v>
      </c>
      <c r="AU259" s="216" t="s">
        <v>137</v>
      </c>
      <c r="AV259" s="13" t="s">
        <v>137</v>
      </c>
      <c r="AW259" s="13" t="s">
        <v>39</v>
      </c>
      <c r="AX259" s="13" t="s">
        <v>79</v>
      </c>
      <c r="AY259" s="216" t="s">
        <v>129</v>
      </c>
    </row>
    <row r="260" spans="2:65" s="12" customFormat="1" ht="11.25">
      <c r="B260" s="195"/>
      <c r="C260" s="196"/>
      <c r="D260" s="197" t="s">
        <v>139</v>
      </c>
      <c r="E260" s="198" t="s">
        <v>32</v>
      </c>
      <c r="F260" s="199" t="s">
        <v>145</v>
      </c>
      <c r="G260" s="196"/>
      <c r="H260" s="198" t="s">
        <v>32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139</v>
      </c>
      <c r="AU260" s="205" t="s">
        <v>137</v>
      </c>
      <c r="AV260" s="12" t="s">
        <v>40</v>
      </c>
      <c r="AW260" s="12" t="s">
        <v>39</v>
      </c>
      <c r="AX260" s="12" t="s">
        <v>79</v>
      </c>
      <c r="AY260" s="205" t="s">
        <v>129</v>
      </c>
    </row>
    <row r="261" spans="2:65" s="12" customFormat="1" ht="11.25">
      <c r="B261" s="195"/>
      <c r="C261" s="196"/>
      <c r="D261" s="197" t="s">
        <v>139</v>
      </c>
      <c r="E261" s="198" t="s">
        <v>32</v>
      </c>
      <c r="F261" s="199" t="s">
        <v>455</v>
      </c>
      <c r="G261" s="196"/>
      <c r="H261" s="198" t="s">
        <v>32</v>
      </c>
      <c r="I261" s="200"/>
      <c r="J261" s="196"/>
      <c r="K261" s="196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139</v>
      </c>
      <c r="AU261" s="205" t="s">
        <v>137</v>
      </c>
      <c r="AV261" s="12" t="s">
        <v>40</v>
      </c>
      <c r="AW261" s="12" t="s">
        <v>39</v>
      </c>
      <c r="AX261" s="12" t="s">
        <v>79</v>
      </c>
      <c r="AY261" s="205" t="s">
        <v>129</v>
      </c>
    </row>
    <row r="262" spans="2:65" s="13" customFormat="1" ht="11.25">
      <c r="B262" s="206"/>
      <c r="C262" s="207"/>
      <c r="D262" s="197" t="s">
        <v>139</v>
      </c>
      <c r="E262" s="208" t="s">
        <v>32</v>
      </c>
      <c r="F262" s="209" t="s">
        <v>510</v>
      </c>
      <c r="G262" s="207"/>
      <c r="H262" s="210">
        <v>9.8239999999999998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139</v>
      </c>
      <c r="AU262" s="216" t="s">
        <v>137</v>
      </c>
      <c r="AV262" s="13" t="s">
        <v>137</v>
      </c>
      <c r="AW262" s="13" t="s">
        <v>39</v>
      </c>
      <c r="AX262" s="13" t="s">
        <v>79</v>
      </c>
      <c r="AY262" s="216" t="s">
        <v>129</v>
      </c>
    </row>
    <row r="263" spans="2:65" s="13" customFormat="1" ht="11.25">
      <c r="B263" s="206"/>
      <c r="C263" s="207"/>
      <c r="D263" s="197" t="s">
        <v>139</v>
      </c>
      <c r="E263" s="208" t="s">
        <v>32</v>
      </c>
      <c r="F263" s="209" t="s">
        <v>508</v>
      </c>
      <c r="G263" s="207"/>
      <c r="H263" s="210">
        <v>2.1120000000000001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139</v>
      </c>
      <c r="AU263" s="216" t="s">
        <v>137</v>
      </c>
      <c r="AV263" s="13" t="s">
        <v>137</v>
      </c>
      <c r="AW263" s="13" t="s">
        <v>39</v>
      </c>
      <c r="AX263" s="13" t="s">
        <v>79</v>
      </c>
      <c r="AY263" s="216" t="s">
        <v>129</v>
      </c>
    </row>
    <row r="264" spans="2:65" s="15" customFormat="1" ht="11.25">
      <c r="B264" s="238"/>
      <c r="C264" s="239"/>
      <c r="D264" s="197" t="s">
        <v>139</v>
      </c>
      <c r="E264" s="240" t="s">
        <v>32</v>
      </c>
      <c r="F264" s="241" t="s">
        <v>174</v>
      </c>
      <c r="G264" s="239"/>
      <c r="H264" s="242">
        <v>37.92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139</v>
      </c>
      <c r="AU264" s="248" t="s">
        <v>137</v>
      </c>
      <c r="AV264" s="15" t="s">
        <v>175</v>
      </c>
      <c r="AW264" s="15" t="s">
        <v>39</v>
      </c>
      <c r="AX264" s="15" t="s">
        <v>79</v>
      </c>
      <c r="AY264" s="248" t="s">
        <v>129</v>
      </c>
    </row>
    <row r="265" spans="2:65" s="14" customFormat="1" ht="11.25">
      <c r="B265" s="217"/>
      <c r="C265" s="218"/>
      <c r="D265" s="197" t="s">
        <v>139</v>
      </c>
      <c r="E265" s="219" t="s">
        <v>32</v>
      </c>
      <c r="F265" s="220" t="s">
        <v>147</v>
      </c>
      <c r="G265" s="218"/>
      <c r="H265" s="221">
        <v>284.25799999999998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139</v>
      </c>
      <c r="AU265" s="227" t="s">
        <v>137</v>
      </c>
      <c r="AV265" s="14" t="s">
        <v>136</v>
      </c>
      <c r="AW265" s="14" t="s">
        <v>39</v>
      </c>
      <c r="AX265" s="14" t="s">
        <v>40</v>
      </c>
      <c r="AY265" s="227" t="s">
        <v>129</v>
      </c>
    </row>
    <row r="266" spans="2:65" s="1" customFormat="1" ht="16.5" customHeight="1">
      <c r="B266" s="36"/>
      <c r="C266" s="228" t="s">
        <v>511</v>
      </c>
      <c r="D266" s="228" t="s">
        <v>159</v>
      </c>
      <c r="E266" s="229" t="s">
        <v>512</v>
      </c>
      <c r="F266" s="230" t="s">
        <v>513</v>
      </c>
      <c r="G266" s="231" t="s">
        <v>134</v>
      </c>
      <c r="H266" s="232">
        <v>258.65499999999997</v>
      </c>
      <c r="I266" s="233"/>
      <c r="J266" s="234">
        <f>ROUND(I266*H266,2)</f>
        <v>0</v>
      </c>
      <c r="K266" s="230" t="s">
        <v>135</v>
      </c>
      <c r="L266" s="235"/>
      <c r="M266" s="236" t="s">
        <v>32</v>
      </c>
      <c r="N266" s="237" t="s">
        <v>51</v>
      </c>
      <c r="O266" s="65"/>
      <c r="P266" s="191">
        <f>O266*H266</f>
        <v>0</v>
      </c>
      <c r="Q266" s="191">
        <v>6.8999999999999997E-4</v>
      </c>
      <c r="R266" s="191">
        <f>Q266*H266</f>
        <v>0.17847194999999996</v>
      </c>
      <c r="S266" s="191">
        <v>0</v>
      </c>
      <c r="T266" s="192">
        <f>S266*H266</f>
        <v>0</v>
      </c>
      <c r="AR266" s="193" t="s">
        <v>158</v>
      </c>
      <c r="AT266" s="193" t="s">
        <v>159</v>
      </c>
      <c r="AU266" s="193" t="s">
        <v>137</v>
      </c>
      <c r="AY266" s="18" t="s">
        <v>129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8" t="s">
        <v>137</v>
      </c>
      <c r="BK266" s="194">
        <f>ROUND(I266*H266,2)</f>
        <v>0</v>
      </c>
      <c r="BL266" s="18" t="s">
        <v>136</v>
      </c>
      <c r="BM266" s="193" t="s">
        <v>514</v>
      </c>
    </row>
    <row r="267" spans="2:65" s="13" customFormat="1" ht="11.25">
      <c r="B267" s="206"/>
      <c r="C267" s="207"/>
      <c r="D267" s="197" t="s">
        <v>139</v>
      </c>
      <c r="E267" s="208" t="s">
        <v>32</v>
      </c>
      <c r="F267" s="209" t="s">
        <v>515</v>
      </c>
      <c r="G267" s="207"/>
      <c r="H267" s="210">
        <v>258.65499999999997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139</v>
      </c>
      <c r="AU267" s="216" t="s">
        <v>137</v>
      </c>
      <c r="AV267" s="13" t="s">
        <v>137</v>
      </c>
      <c r="AW267" s="13" t="s">
        <v>39</v>
      </c>
      <c r="AX267" s="13" t="s">
        <v>40</v>
      </c>
      <c r="AY267" s="216" t="s">
        <v>129</v>
      </c>
    </row>
    <row r="268" spans="2:65" s="1" customFormat="1" ht="16.5" customHeight="1">
      <c r="B268" s="36"/>
      <c r="C268" s="228" t="s">
        <v>516</v>
      </c>
      <c r="D268" s="228" t="s">
        <v>159</v>
      </c>
      <c r="E268" s="229" t="s">
        <v>517</v>
      </c>
      <c r="F268" s="230" t="s">
        <v>518</v>
      </c>
      <c r="G268" s="231" t="s">
        <v>134</v>
      </c>
      <c r="H268" s="232">
        <v>39.816000000000003</v>
      </c>
      <c r="I268" s="233"/>
      <c r="J268" s="234">
        <f>ROUND(I268*H268,2)</f>
        <v>0</v>
      </c>
      <c r="K268" s="230" t="s">
        <v>135</v>
      </c>
      <c r="L268" s="235"/>
      <c r="M268" s="236" t="s">
        <v>32</v>
      </c>
      <c r="N268" s="237" t="s">
        <v>51</v>
      </c>
      <c r="O268" s="65"/>
      <c r="P268" s="191">
        <f>O268*H268</f>
        <v>0</v>
      </c>
      <c r="Q268" s="191">
        <v>8.9999999999999998E-4</v>
      </c>
      <c r="R268" s="191">
        <f>Q268*H268</f>
        <v>3.5834400000000002E-2</v>
      </c>
      <c r="S268" s="191">
        <v>0</v>
      </c>
      <c r="T268" s="192">
        <f>S268*H268</f>
        <v>0</v>
      </c>
      <c r="AR268" s="193" t="s">
        <v>158</v>
      </c>
      <c r="AT268" s="193" t="s">
        <v>159</v>
      </c>
      <c r="AU268" s="193" t="s">
        <v>137</v>
      </c>
      <c r="AY268" s="18" t="s">
        <v>129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8" t="s">
        <v>137</v>
      </c>
      <c r="BK268" s="194">
        <f>ROUND(I268*H268,2)</f>
        <v>0</v>
      </c>
      <c r="BL268" s="18" t="s">
        <v>136</v>
      </c>
      <c r="BM268" s="193" t="s">
        <v>519</v>
      </c>
    </row>
    <row r="269" spans="2:65" s="13" customFormat="1" ht="11.25">
      <c r="B269" s="206"/>
      <c r="C269" s="207"/>
      <c r="D269" s="197" t="s">
        <v>139</v>
      </c>
      <c r="E269" s="208" t="s">
        <v>32</v>
      </c>
      <c r="F269" s="209" t="s">
        <v>520</v>
      </c>
      <c r="G269" s="207"/>
      <c r="H269" s="210">
        <v>39.816000000000003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139</v>
      </c>
      <c r="AU269" s="216" t="s">
        <v>137</v>
      </c>
      <c r="AV269" s="13" t="s">
        <v>137</v>
      </c>
      <c r="AW269" s="13" t="s">
        <v>39</v>
      </c>
      <c r="AX269" s="13" t="s">
        <v>40</v>
      </c>
      <c r="AY269" s="216" t="s">
        <v>129</v>
      </c>
    </row>
    <row r="270" spans="2:65" s="1" customFormat="1" ht="24" customHeight="1">
      <c r="B270" s="36"/>
      <c r="C270" s="182" t="s">
        <v>521</v>
      </c>
      <c r="D270" s="182" t="s">
        <v>131</v>
      </c>
      <c r="E270" s="183" t="s">
        <v>522</v>
      </c>
      <c r="F270" s="184" t="s">
        <v>523</v>
      </c>
      <c r="G270" s="185" t="s">
        <v>134</v>
      </c>
      <c r="H270" s="186">
        <v>180.078</v>
      </c>
      <c r="I270" s="187"/>
      <c r="J270" s="188">
        <f>ROUND(I270*H270,2)</f>
        <v>0</v>
      </c>
      <c r="K270" s="184" t="s">
        <v>135</v>
      </c>
      <c r="L270" s="40"/>
      <c r="M270" s="189" t="s">
        <v>32</v>
      </c>
      <c r="N270" s="190" t="s">
        <v>51</v>
      </c>
      <c r="O270" s="65"/>
      <c r="P270" s="191">
        <f>O270*H270</f>
        <v>0</v>
      </c>
      <c r="Q270" s="191">
        <v>8.2540800000000004E-3</v>
      </c>
      <c r="R270" s="191">
        <f>Q270*H270</f>
        <v>1.48637821824</v>
      </c>
      <c r="S270" s="191">
        <v>0</v>
      </c>
      <c r="T270" s="192">
        <f>S270*H270</f>
        <v>0</v>
      </c>
      <c r="AR270" s="193" t="s">
        <v>136</v>
      </c>
      <c r="AT270" s="193" t="s">
        <v>131</v>
      </c>
      <c r="AU270" s="193" t="s">
        <v>137</v>
      </c>
      <c r="AY270" s="18" t="s">
        <v>129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137</v>
      </c>
      <c r="BK270" s="194">
        <f>ROUND(I270*H270,2)</f>
        <v>0</v>
      </c>
      <c r="BL270" s="18" t="s">
        <v>136</v>
      </c>
      <c r="BM270" s="193" t="s">
        <v>524</v>
      </c>
    </row>
    <row r="271" spans="2:65" s="12" customFormat="1" ht="11.25">
      <c r="B271" s="195"/>
      <c r="C271" s="196"/>
      <c r="D271" s="197" t="s">
        <v>139</v>
      </c>
      <c r="E271" s="198" t="s">
        <v>32</v>
      </c>
      <c r="F271" s="199" t="s">
        <v>525</v>
      </c>
      <c r="G271" s="196"/>
      <c r="H271" s="198" t="s">
        <v>32</v>
      </c>
      <c r="I271" s="200"/>
      <c r="J271" s="196"/>
      <c r="K271" s="196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139</v>
      </c>
      <c r="AU271" s="205" t="s">
        <v>137</v>
      </c>
      <c r="AV271" s="12" t="s">
        <v>40</v>
      </c>
      <c r="AW271" s="12" t="s">
        <v>39</v>
      </c>
      <c r="AX271" s="12" t="s">
        <v>79</v>
      </c>
      <c r="AY271" s="205" t="s">
        <v>129</v>
      </c>
    </row>
    <row r="272" spans="2:65" s="12" customFormat="1" ht="11.25">
      <c r="B272" s="195"/>
      <c r="C272" s="196"/>
      <c r="D272" s="197" t="s">
        <v>139</v>
      </c>
      <c r="E272" s="198" t="s">
        <v>32</v>
      </c>
      <c r="F272" s="199" t="s">
        <v>141</v>
      </c>
      <c r="G272" s="196"/>
      <c r="H272" s="198" t="s">
        <v>32</v>
      </c>
      <c r="I272" s="200"/>
      <c r="J272" s="196"/>
      <c r="K272" s="196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139</v>
      </c>
      <c r="AU272" s="205" t="s">
        <v>137</v>
      </c>
      <c r="AV272" s="12" t="s">
        <v>40</v>
      </c>
      <c r="AW272" s="12" t="s">
        <v>39</v>
      </c>
      <c r="AX272" s="12" t="s">
        <v>79</v>
      </c>
      <c r="AY272" s="205" t="s">
        <v>129</v>
      </c>
    </row>
    <row r="273" spans="2:51" s="12" customFormat="1" ht="11.25">
      <c r="B273" s="195"/>
      <c r="C273" s="196"/>
      <c r="D273" s="197" t="s">
        <v>139</v>
      </c>
      <c r="E273" s="198" t="s">
        <v>32</v>
      </c>
      <c r="F273" s="199" t="s">
        <v>475</v>
      </c>
      <c r="G273" s="196"/>
      <c r="H273" s="198" t="s">
        <v>32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139</v>
      </c>
      <c r="AU273" s="205" t="s">
        <v>137</v>
      </c>
      <c r="AV273" s="12" t="s">
        <v>40</v>
      </c>
      <c r="AW273" s="12" t="s">
        <v>39</v>
      </c>
      <c r="AX273" s="12" t="s">
        <v>79</v>
      </c>
      <c r="AY273" s="205" t="s">
        <v>129</v>
      </c>
    </row>
    <row r="274" spans="2:51" s="13" customFormat="1" ht="11.25">
      <c r="B274" s="206"/>
      <c r="C274" s="207"/>
      <c r="D274" s="197" t="s">
        <v>139</v>
      </c>
      <c r="E274" s="208" t="s">
        <v>32</v>
      </c>
      <c r="F274" s="209" t="s">
        <v>526</v>
      </c>
      <c r="G274" s="207"/>
      <c r="H274" s="210">
        <v>1.8919999999999999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139</v>
      </c>
      <c r="AU274" s="216" t="s">
        <v>137</v>
      </c>
      <c r="AV274" s="13" t="s">
        <v>137</v>
      </c>
      <c r="AW274" s="13" t="s">
        <v>39</v>
      </c>
      <c r="AX274" s="13" t="s">
        <v>79</v>
      </c>
      <c r="AY274" s="216" t="s">
        <v>129</v>
      </c>
    </row>
    <row r="275" spans="2:51" s="12" customFormat="1" ht="11.25">
      <c r="B275" s="195"/>
      <c r="C275" s="196"/>
      <c r="D275" s="197" t="s">
        <v>139</v>
      </c>
      <c r="E275" s="198" t="s">
        <v>32</v>
      </c>
      <c r="F275" s="199" t="s">
        <v>477</v>
      </c>
      <c r="G275" s="196"/>
      <c r="H275" s="198" t="s">
        <v>32</v>
      </c>
      <c r="I275" s="200"/>
      <c r="J275" s="196"/>
      <c r="K275" s="196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139</v>
      </c>
      <c r="AU275" s="205" t="s">
        <v>137</v>
      </c>
      <c r="AV275" s="12" t="s">
        <v>40</v>
      </c>
      <c r="AW275" s="12" t="s">
        <v>39</v>
      </c>
      <c r="AX275" s="12" t="s">
        <v>79</v>
      </c>
      <c r="AY275" s="205" t="s">
        <v>129</v>
      </c>
    </row>
    <row r="276" spans="2:51" s="13" customFormat="1" ht="11.25">
      <c r="B276" s="206"/>
      <c r="C276" s="207"/>
      <c r="D276" s="197" t="s">
        <v>139</v>
      </c>
      <c r="E276" s="208" t="s">
        <v>32</v>
      </c>
      <c r="F276" s="209" t="s">
        <v>527</v>
      </c>
      <c r="G276" s="207"/>
      <c r="H276" s="210">
        <v>13.561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139</v>
      </c>
      <c r="AU276" s="216" t="s">
        <v>137</v>
      </c>
      <c r="AV276" s="13" t="s">
        <v>137</v>
      </c>
      <c r="AW276" s="13" t="s">
        <v>39</v>
      </c>
      <c r="AX276" s="13" t="s">
        <v>79</v>
      </c>
      <c r="AY276" s="216" t="s">
        <v>129</v>
      </c>
    </row>
    <row r="277" spans="2:51" s="12" customFormat="1" ht="11.25">
      <c r="B277" s="195"/>
      <c r="C277" s="196"/>
      <c r="D277" s="197" t="s">
        <v>139</v>
      </c>
      <c r="E277" s="198" t="s">
        <v>32</v>
      </c>
      <c r="F277" s="199" t="s">
        <v>143</v>
      </c>
      <c r="G277" s="196"/>
      <c r="H277" s="198" t="s">
        <v>32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139</v>
      </c>
      <c r="AU277" s="205" t="s">
        <v>137</v>
      </c>
      <c r="AV277" s="12" t="s">
        <v>40</v>
      </c>
      <c r="AW277" s="12" t="s">
        <v>39</v>
      </c>
      <c r="AX277" s="12" t="s">
        <v>79</v>
      </c>
      <c r="AY277" s="205" t="s">
        <v>129</v>
      </c>
    </row>
    <row r="278" spans="2:51" s="12" customFormat="1" ht="11.25">
      <c r="B278" s="195"/>
      <c r="C278" s="196"/>
      <c r="D278" s="197" t="s">
        <v>139</v>
      </c>
      <c r="E278" s="198" t="s">
        <v>32</v>
      </c>
      <c r="F278" s="199" t="s">
        <v>475</v>
      </c>
      <c r="G278" s="196"/>
      <c r="H278" s="198" t="s">
        <v>32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139</v>
      </c>
      <c r="AU278" s="205" t="s">
        <v>137</v>
      </c>
      <c r="AV278" s="12" t="s">
        <v>40</v>
      </c>
      <c r="AW278" s="12" t="s">
        <v>39</v>
      </c>
      <c r="AX278" s="12" t="s">
        <v>79</v>
      </c>
      <c r="AY278" s="205" t="s">
        <v>129</v>
      </c>
    </row>
    <row r="279" spans="2:51" s="13" customFormat="1" ht="11.25">
      <c r="B279" s="206"/>
      <c r="C279" s="207"/>
      <c r="D279" s="197" t="s">
        <v>139</v>
      </c>
      <c r="E279" s="208" t="s">
        <v>32</v>
      </c>
      <c r="F279" s="209" t="s">
        <v>526</v>
      </c>
      <c r="G279" s="207"/>
      <c r="H279" s="210">
        <v>1.8919999999999999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139</v>
      </c>
      <c r="AU279" s="216" t="s">
        <v>137</v>
      </c>
      <c r="AV279" s="13" t="s">
        <v>137</v>
      </c>
      <c r="AW279" s="13" t="s">
        <v>39</v>
      </c>
      <c r="AX279" s="13" t="s">
        <v>79</v>
      </c>
      <c r="AY279" s="216" t="s">
        <v>129</v>
      </c>
    </row>
    <row r="280" spans="2:51" s="12" customFormat="1" ht="11.25">
      <c r="B280" s="195"/>
      <c r="C280" s="196"/>
      <c r="D280" s="197" t="s">
        <v>139</v>
      </c>
      <c r="E280" s="198" t="s">
        <v>32</v>
      </c>
      <c r="F280" s="199" t="s">
        <v>471</v>
      </c>
      <c r="G280" s="196"/>
      <c r="H280" s="198" t="s">
        <v>32</v>
      </c>
      <c r="I280" s="200"/>
      <c r="J280" s="196"/>
      <c r="K280" s="196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139</v>
      </c>
      <c r="AU280" s="205" t="s">
        <v>137</v>
      </c>
      <c r="AV280" s="12" t="s">
        <v>40</v>
      </c>
      <c r="AW280" s="12" t="s">
        <v>39</v>
      </c>
      <c r="AX280" s="12" t="s">
        <v>79</v>
      </c>
      <c r="AY280" s="205" t="s">
        <v>129</v>
      </c>
    </row>
    <row r="281" spans="2:51" s="13" customFormat="1" ht="11.25">
      <c r="B281" s="206"/>
      <c r="C281" s="207"/>
      <c r="D281" s="197" t="s">
        <v>139</v>
      </c>
      <c r="E281" s="208" t="s">
        <v>32</v>
      </c>
      <c r="F281" s="209" t="s">
        <v>528</v>
      </c>
      <c r="G281" s="207"/>
      <c r="H281" s="210">
        <v>1.306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139</v>
      </c>
      <c r="AU281" s="216" t="s">
        <v>137</v>
      </c>
      <c r="AV281" s="13" t="s">
        <v>137</v>
      </c>
      <c r="AW281" s="13" t="s">
        <v>39</v>
      </c>
      <c r="AX281" s="13" t="s">
        <v>79</v>
      </c>
      <c r="AY281" s="216" t="s">
        <v>129</v>
      </c>
    </row>
    <row r="282" spans="2:51" s="12" customFormat="1" ht="11.25">
      <c r="B282" s="195"/>
      <c r="C282" s="196"/>
      <c r="D282" s="197" t="s">
        <v>139</v>
      </c>
      <c r="E282" s="198" t="s">
        <v>32</v>
      </c>
      <c r="F282" s="199" t="s">
        <v>477</v>
      </c>
      <c r="G282" s="196"/>
      <c r="H282" s="198" t="s">
        <v>32</v>
      </c>
      <c r="I282" s="200"/>
      <c r="J282" s="196"/>
      <c r="K282" s="196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139</v>
      </c>
      <c r="AU282" s="205" t="s">
        <v>137</v>
      </c>
      <c r="AV282" s="12" t="s">
        <v>40</v>
      </c>
      <c r="AW282" s="12" t="s">
        <v>39</v>
      </c>
      <c r="AX282" s="12" t="s">
        <v>79</v>
      </c>
      <c r="AY282" s="205" t="s">
        <v>129</v>
      </c>
    </row>
    <row r="283" spans="2:51" s="13" customFormat="1" ht="11.25">
      <c r="B283" s="206"/>
      <c r="C283" s="207"/>
      <c r="D283" s="197" t="s">
        <v>139</v>
      </c>
      <c r="E283" s="208" t="s">
        <v>32</v>
      </c>
      <c r="F283" s="209" t="s">
        <v>529</v>
      </c>
      <c r="G283" s="207"/>
      <c r="H283" s="210">
        <v>13.601000000000001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139</v>
      </c>
      <c r="AU283" s="216" t="s">
        <v>137</v>
      </c>
      <c r="AV283" s="13" t="s">
        <v>137</v>
      </c>
      <c r="AW283" s="13" t="s">
        <v>39</v>
      </c>
      <c r="AX283" s="13" t="s">
        <v>79</v>
      </c>
      <c r="AY283" s="216" t="s">
        <v>129</v>
      </c>
    </row>
    <row r="284" spans="2:51" s="12" customFormat="1" ht="11.25">
      <c r="B284" s="195"/>
      <c r="C284" s="196"/>
      <c r="D284" s="197" t="s">
        <v>139</v>
      </c>
      <c r="E284" s="198" t="s">
        <v>32</v>
      </c>
      <c r="F284" s="199" t="s">
        <v>145</v>
      </c>
      <c r="G284" s="196"/>
      <c r="H284" s="198" t="s">
        <v>32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139</v>
      </c>
      <c r="AU284" s="205" t="s">
        <v>137</v>
      </c>
      <c r="AV284" s="12" t="s">
        <v>40</v>
      </c>
      <c r="AW284" s="12" t="s">
        <v>39</v>
      </c>
      <c r="AX284" s="12" t="s">
        <v>79</v>
      </c>
      <c r="AY284" s="205" t="s">
        <v>129</v>
      </c>
    </row>
    <row r="285" spans="2:51" s="12" customFormat="1" ht="11.25">
      <c r="B285" s="195"/>
      <c r="C285" s="196"/>
      <c r="D285" s="197" t="s">
        <v>139</v>
      </c>
      <c r="E285" s="198" t="s">
        <v>32</v>
      </c>
      <c r="F285" s="199" t="s">
        <v>530</v>
      </c>
      <c r="G285" s="196"/>
      <c r="H285" s="198" t="s">
        <v>32</v>
      </c>
      <c r="I285" s="200"/>
      <c r="J285" s="196"/>
      <c r="K285" s="196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139</v>
      </c>
      <c r="AU285" s="205" t="s">
        <v>137</v>
      </c>
      <c r="AV285" s="12" t="s">
        <v>40</v>
      </c>
      <c r="AW285" s="12" t="s">
        <v>39</v>
      </c>
      <c r="AX285" s="12" t="s">
        <v>79</v>
      </c>
      <c r="AY285" s="205" t="s">
        <v>129</v>
      </c>
    </row>
    <row r="286" spans="2:51" s="13" customFormat="1" ht="11.25">
      <c r="B286" s="206"/>
      <c r="C286" s="207"/>
      <c r="D286" s="197" t="s">
        <v>139</v>
      </c>
      <c r="E286" s="208" t="s">
        <v>32</v>
      </c>
      <c r="F286" s="209" t="s">
        <v>531</v>
      </c>
      <c r="G286" s="207"/>
      <c r="H286" s="210">
        <v>16.544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139</v>
      </c>
      <c r="AU286" s="216" t="s">
        <v>137</v>
      </c>
      <c r="AV286" s="13" t="s">
        <v>137</v>
      </c>
      <c r="AW286" s="13" t="s">
        <v>39</v>
      </c>
      <c r="AX286" s="13" t="s">
        <v>79</v>
      </c>
      <c r="AY286" s="216" t="s">
        <v>129</v>
      </c>
    </row>
    <row r="287" spans="2:51" s="12" customFormat="1" ht="11.25">
      <c r="B287" s="195"/>
      <c r="C287" s="196"/>
      <c r="D287" s="197" t="s">
        <v>139</v>
      </c>
      <c r="E287" s="198" t="s">
        <v>32</v>
      </c>
      <c r="F287" s="199" t="s">
        <v>477</v>
      </c>
      <c r="G287" s="196"/>
      <c r="H287" s="198" t="s">
        <v>32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139</v>
      </c>
      <c r="AU287" s="205" t="s">
        <v>137</v>
      </c>
      <c r="AV287" s="12" t="s">
        <v>40</v>
      </c>
      <c r="AW287" s="12" t="s">
        <v>39</v>
      </c>
      <c r="AX287" s="12" t="s">
        <v>79</v>
      </c>
      <c r="AY287" s="205" t="s">
        <v>129</v>
      </c>
    </row>
    <row r="288" spans="2:51" s="13" customFormat="1" ht="11.25">
      <c r="B288" s="206"/>
      <c r="C288" s="207"/>
      <c r="D288" s="197" t="s">
        <v>139</v>
      </c>
      <c r="E288" s="208" t="s">
        <v>32</v>
      </c>
      <c r="F288" s="209" t="s">
        <v>532</v>
      </c>
      <c r="G288" s="207"/>
      <c r="H288" s="210">
        <v>5.6180000000000003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139</v>
      </c>
      <c r="AU288" s="216" t="s">
        <v>137</v>
      </c>
      <c r="AV288" s="13" t="s">
        <v>137</v>
      </c>
      <c r="AW288" s="13" t="s">
        <v>39</v>
      </c>
      <c r="AX288" s="13" t="s">
        <v>79</v>
      </c>
      <c r="AY288" s="216" t="s">
        <v>129</v>
      </c>
    </row>
    <row r="289" spans="2:51" s="15" customFormat="1" ht="11.25">
      <c r="B289" s="238"/>
      <c r="C289" s="239"/>
      <c r="D289" s="197" t="s">
        <v>139</v>
      </c>
      <c r="E289" s="240" t="s">
        <v>32</v>
      </c>
      <c r="F289" s="241" t="s">
        <v>174</v>
      </c>
      <c r="G289" s="239"/>
      <c r="H289" s="242">
        <v>54.414000000000001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139</v>
      </c>
      <c r="AU289" s="248" t="s">
        <v>137</v>
      </c>
      <c r="AV289" s="15" t="s">
        <v>175</v>
      </c>
      <c r="AW289" s="15" t="s">
        <v>39</v>
      </c>
      <c r="AX289" s="15" t="s">
        <v>79</v>
      </c>
      <c r="AY289" s="248" t="s">
        <v>129</v>
      </c>
    </row>
    <row r="290" spans="2:51" s="12" customFormat="1" ht="11.25">
      <c r="B290" s="195"/>
      <c r="C290" s="196"/>
      <c r="D290" s="197" t="s">
        <v>139</v>
      </c>
      <c r="E290" s="198" t="s">
        <v>32</v>
      </c>
      <c r="F290" s="199" t="s">
        <v>533</v>
      </c>
      <c r="G290" s="196"/>
      <c r="H290" s="198" t="s">
        <v>32</v>
      </c>
      <c r="I290" s="200"/>
      <c r="J290" s="196"/>
      <c r="K290" s="196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139</v>
      </c>
      <c r="AU290" s="205" t="s">
        <v>137</v>
      </c>
      <c r="AV290" s="12" t="s">
        <v>40</v>
      </c>
      <c r="AW290" s="12" t="s">
        <v>39</v>
      </c>
      <c r="AX290" s="12" t="s">
        <v>79</v>
      </c>
      <c r="AY290" s="205" t="s">
        <v>129</v>
      </c>
    </row>
    <row r="291" spans="2:51" s="12" customFormat="1" ht="11.25">
      <c r="B291" s="195"/>
      <c r="C291" s="196"/>
      <c r="D291" s="197" t="s">
        <v>139</v>
      </c>
      <c r="E291" s="198" t="s">
        <v>32</v>
      </c>
      <c r="F291" s="199" t="s">
        <v>141</v>
      </c>
      <c r="G291" s="196"/>
      <c r="H291" s="198" t="s">
        <v>32</v>
      </c>
      <c r="I291" s="200"/>
      <c r="J291" s="196"/>
      <c r="K291" s="196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139</v>
      </c>
      <c r="AU291" s="205" t="s">
        <v>137</v>
      </c>
      <c r="AV291" s="12" t="s">
        <v>40</v>
      </c>
      <c r="AW291" s="12" t="s">
        <v>39</v>
      </c>
      <c r="AX291" s="12" t="s">
        <v>79</v>
      </c>
      <c r="AY291" s="205" t="s">
        <v>129</v>
      </c>
    </row>
    <row r="292" spans="2:51" s="12" customFormat="1" ht="11.25">
      <c r="B292" s="195"/>
      <c r="C292" s="196"/>
      <c r="D292" s="197" t="s">
        <v>139</v>
      </c>
      <c r="E292" s="198" t="s">
        <v>32</v>
      </c>
      <c r="F292" s="199" t="s">
        <v>534</v>
      </c>
      <c r="G292" s="196"/>
      <c r="H292" s="198" t="s">
        <v>32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139</v>
      </c>
      <c r="AU292" s="205" t="s">
        <v>137</v>
      </c>
      <c r="AV292" s="12" t="s">
        <v>40</v>
      </c>
      <c r="AW292" s="12" t="s">
        <v>39</v>
      </c>
      <c r="AX292" s="12" t="s">
        <v>79</v>
      </c>
      <c r="AY292" s="205" t="s">
        <v>129</v>
      </c>
    </row>
    <row r="293" spans="2:51" s="13" customFormat="1" ht="11.25">
      <c r="B293" s="206"/>
      <c r="C293" s="207"/>
      <c r="D293" s="197" t="s">
        <v>139</v>
      </c>
      <c r="E293" s="208" t="s">
        <v>32</v>
      </c>
      <c r="F293" s="209" t="s">
        <v>535</v>
      </c>
      <c r="G293" s="207"/>
      <c r="H293" s="210">
        <v>19.103999999999999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139</v>
      </c>
      <c r="AU293" s="216" t="s">
        <v>137</v>
      </c>
      <c r="AV293" s="13" t="s">
        <v>137</v>
      </c>
      <c r="AW293" s="13" t="s">
        <v>39</v>
      </c>
      <c r="AX293" s="13" t="s">
        <v>79</v>
      </c>
      <c r="AY293" s="216" t="s">
        <v>129</v>
      </c>
    </row>
    <row r="294" spans="2:51" s="12" customFormat="1" ht="11.25">
      <c r="B294" s="195"/>
      <c r="C294" s="196"/>
      <c r="D294" s="197" t="s">
        <v>139</v>
      </c>
      <c r="E294" s="198" t="s">
        <v>32</v>
      </c>
      <c r="F294" s="199" t="s">
        <v>475</v>
      </c>
      <c r="G294" s="196"/>
      <c r="H294" s="198" t="s">
        <v>32</v>
      </c>
      <c r="I294" s="200"/>
      <c r="J294" s="196"/>
      <c r="K294" s="196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139</v>
      </c>
      <c r="AU294" s="205" t="s">
        <v>137</v>
      </c>
      <c r="AV294" s="12" t="s">
        <v>40</v>
      </c>
      <c r="AW294" s="12" t="s">
        <v>39</v>
      </c>
      <c r="AX294" s="12" t="s">
        <v>79</v>
      </c>
      <c r="AY294" s="205" t="s">
        <v>129</v>
      </c>
    </row>
    <row r="295" spans="2:51" s="13" customFormat="1" ht="11.25">
      <c r="B295" s="206"/>
      <c r="C295" s="207"/>
      <c r="D295" s="197" t="s">
        <v>139</v>
      </c>
      <c r="E295" s="208" t="s">
        <v>32</v>
      </c>
      <c r="F295" s="209" t="s">
        <v>536</v>
      </c>
      <c r="G295" s="207"/>
      <c r="H295" s="210">
        <v>5.6760000000000002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139</v>
      </c>
      <c r="AU295" s="216" t="s">
        <v>137</v>
      </c>
      <c r="AV295" s="13" t="s">
        <v>137</v>
      </c>
      <c r="AW295" s="13" t="s">
        <v>39</v>
      </c>
      <c r="AX295" s="13" t="s">
        <v>79</v>
      </c>
      <c r="AY295" s="216" t="s">
        <v>129</v>
      </c>
    </row>
    <row r="296" spans="2:51" s="12" customFormat="1" ht="11.25">
      <c r="B296" s="195"/>
      <c r="C296" s="196"/>
      <c r="D296" s="197" t="s">
        <v>139</v>
      </c>
      <c r="E296" s="198" t="s">
        <v>32</v>
      </c>
      <c r="F296" s="199" t="s">
        <v>477</v>
      </c>
      <c r="G296" s="196"/>
      <c r="H296" s="198" t="s">
        <v>32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139</v>
      </c>
      <c r="AU296" s="205" t="s">
        <v>137</v>
      </c>
      <c r="AV296" s="12" t="s">
        <v>40</v>
      </c>
      <c r="AW296" s="12" t="s">
        <v>39</v>
      </c>
      <c r="AX296" s="12" t="s">
        <v>79</v>
      </c>
      <c r="AY296" s="205" t="s">
        <v>129</v>
      </c>
    </row>
    <row r="297" spans="2:51" s="13" customFormat="1" ht="11.25">
      <c r="B297" s="206"/>
      <c r="C297" s="207"/>
      <c r="D297" s="197" t="s">
        <v>139</v>
      </c>
      <c r="E297" s="208" t="s">
        <v>32</v>
      </c>
      <c r="F297" s="209" t="s">
        <v>537</v>
      </c>
      <c r="G297" s="207"/>
      <c r="H297" s="210">
        <v>18.167999999999999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139</v>
      </c>
      <c r="AU297" s="216" t="s">
        <v>137</v>
      </c>
      <c r="AV297" s="13" t="s">
        <v>137</v>
      </c>
      <c r="AW297" s="13" t="s">
        <v>39</v>
      </c>
      <c r="AX297" s="13" t="s">
        <v>79</v>
      </c>
      <c r="AY297" s="216" t="s">
        <v>129</v>
      </c>
    </row>
    <row r="298" spans="2:51" s="12" customFormat="1" ht="11.25">
      <c r="B298" s="195"/>
      <c r="C298" s="196"/>
      <c r="D298" s="197" t="s">
        <v>139</v>
      </c>
      <c r="E298" s="198" t="s">
        <v>32</v>
      </c>
      <c r="F298" s="199" t="s">
        <v>143</v>
      </c>
      <c r="G298" s="196"/>
      <c r="H298" s="198" t="s">
        <v>32</v>
      </c>
      <c r="I298" s="200"/>
      <c r="J298" s="196"/>
      <c r="K298" s="196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139</v>
      </c>
      <c r="AU298" s="205" t="s">
        <v>137</v>
      </c>
      <c r="AV298" s="12" t="s">
        <v>40</v>
      </c>
      <c r="AW298" s="12" t="s">
        <v>39</v>
      </c>
      <c r="AX298" s="12" t="s">
        <v>79</v>
      </c>
      <c r="AY298" s="205" t="s">
        <v>129</v>
      </c>
    </row>
    <row r="299" spans="2:51" s="12" customFormat="1" ht="11.25">
      <c r="B299" s="195"/>
      <c r="C299" s="196"/>
      <c r="D299" s="197" t="s">
        <v>139</v>
      </c>
      <c r="E299" s="198" t="s">
        <v>32</v>
      </c>
      <c r="F299" s="199" t="s">
        <v>530</v>
      </c>
      <c r="G299" s="196"/>
      <c r="H299" s="198" t="s">
        <v>32</v>
      </c>
      <c r="I299" s="200"/>
      <c r="J299" s="196"/>
      <c r="K299" s="196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139</v>
      </c>
      <c r="AU299" s="205" t="s">
        <v>137</v>
      </c>
      <c r="AV299" s="12" t="s">
        <v>40</v>
      </c>
      <c r="AW299" s="12" t="s">
        <v>39</v>
      </c>
      <c r="AX299" s="12" t="s">
        <v>79</v>
      </c>
      <c r="AY299" s="205" t="s">
        <v>129</v>
      </c>
    </row>
    <row r="300" spans="2:51" s="13" customFormat="1" ht="11.25">
      <c r="B300" s="206"/>
      <c r="C300" s="207"/>
      <c r="D300" s="197" t="s">
        <v>139</v>
      </c>
      <c r="E300" s="208" t="s">
        <v>32</v>
      </c>
      <c r="F300" s="209" t="s">
        <v>538</v>
      </c>
      <c r="G300" s="207"/>
      <c r="H300" s="210">
        <v>20.814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139</v>
      </c>
      <c r="AU300" s="216" t="s">
        <v>137</v>
      </c>
      <c r="AV300" s="13" t="s">
        <v>137</v>
      </c>
      <c r="AW300" s="13" t="s">
        <v>39</v>
      </c>
      <c r="AX300" s="13" t="s">
        <v>79</v>
      </c>
      <c r="AY300" s="216" t="s">
        <v>129</v>
      </c>
    </row>
    <row r="301" spans="2:51" s="12" customFormat="1" ht="11.25">
      <c r="B301" s="195"/>
      <c r="C301" s="196"/>
      <c r="D301" s="197" t="s">
        <v>139</v>
      </c>
      <c r="E301" s="198" t="s">
        <v>32</v>
      </c>
      <c r="F301" s="199" t="s">
        <v>471</v>
      </c>
      <c r="G301" s="196"/>
      <c r="H301" s="198" t="s">
        <v>32</v>
      </c>
      <c r="I301" s="200"/>
      <c r="J301" s="196"/>
      <c r="K301" s="196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139</v>
      </c>
      <c r="AU301" s="205" t="s">
        <v>137</v>
      </c>
      <c r="AV301" s="12" t="s">
        <v>40</v>
      </c>
      <c r="AW301" s="12" t="s">
        <v>39</v>
      </c>
      <c r="AX301" s="12" t="s">
        <v>79</v>
      </c>
      <c r="AY301" s="205" t="s">
        <v>129</v>
      </c>
    </row>
    <row r="302" spans="2:51" s="13" customFormat="1" ht="11.25">
      <c r="B302" s="206"/>
      <c r="C302" s="207"/>
      <c r="D302" s="197" t="s">
        <v>139</v>
      </c>
      <c r="E302" s="208" t="s">
        <v>32</v>
      </c>
      <c r="F302" s="209" t="s">
        <v>539</v>
      </c>
      <c r="G302" s="207"/>
      <c r="H302" s="210">
        <v>3.9180000000000001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139</v>
      </c>
      <c r="AU302" s="216" t="s">
        <v>137</v>
      </c>
      <c r="AV302" s="13" t="s">
        <v>137</v>
      </c>
      <c r="AW302" s="13" t="s">
        <v>39</v>
      </c>
      <c r="AX302" s="13" t="s">
        <v>79</v>
      </c>
      <c r="AY302" s="216" t="s">
        <v>129</v>
      </c>
    </row>
    <row r="303" spans="2:51" s="12" customFormat="1" ht="11.25">
      <c r="B303" s="195"/>
      <c r="C303" s="196"/>
      <c r="D303" s="197" t="s">
        <v>139</v>
      </c>
      <c r="E303" s="198" t="s">
        <v>32</v>
      </c>
      <c r="F303" s="199" t="s">
        <v>477</v>
      </c>
      <c r="G303" s="196"/>
      <c r="H303" s="198" t="s">
        <v>32</v>
      </c>
      <c r="I303" s="200"/>
      <c r="J303" s="196"/>
      <c r="K303" s="196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139</v>
      </c>
      <c r="AU303" s="205" t="s">
        <v>137</v>
      </c>
      <c r="AV303" s="12" t="s">
        <v>40</v>
      </c>
      <c r="AW303" s="12" t="s">
        <v>39</v>
      </c>
      <c r="AX303" s="12" t="s">
        <v>79</v>
      </c>
      <c r="AY303" s="205" t="s">
        <v>129</v>
      </c>
    </row>
    <row r="304" spans="2:51" s="13" customFormat="1" ht="11.25">
      <c r="B304" s="206"/>
      <c r="C304" s="207"/>
      <c r="D304" s="197" t="s">
        <v>139</v>
      </c>
      <c r="E304" s="208" t="s">
        <v>32</v>
      </c>
      <c r="F304" s="209" t="s">
        <v>540</v>
      </c>
      <c r="G304" s="207"/>
      <c r="H304" s="210">
        <v>18.216000000000001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139</v>
      </c>
      <c r="AU304" s="216" t="s">
        <v>137</v>
      </c>
      <c r="AV304" s="13" t="s">
        <v>137</v>
      </c>
      <c r="AW304" s="13" t="s">
        <v>39</v>
      </c>
      <c r="AX304" s="13" t="s">
        <v>79</v>
      </c>
      <c r="AY304" s="216" t="s">
        <v>129</v>
      </c>
    </row>
    <row r="305" spans="2:65" s="12" customFormat="1" ht="11.25">
      <c r="B305" s="195"/>
      <c r="C305" s="196"/>
      <c r="D305" s="197" t="s">
        <v>139</v>
      </c>
      <c r="E305" s="198" t="s">
        <v>32</v>
      </c>
      <c r="F305" s="199" t="s">
        <v>145</v>
      </c>
      <c r="G305" s="196"/>
      <c r="H305" s="198" t="s">
        <v>32</v>
      </c>
      <c r="I305" s="200"/>
      <c r="J305" s="196"/>
      <c r="K305" s="196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139</v>
      </c>
      <c r="AU305" s="205" t="s">
        <v>137</v>
      </c>
      <c r="AV305" s="12" t="s">
        <v>40</v>
      </c>
      <c r="AW305" s="12" t="s">
        <v>39</v>
      </c>
      <c r="AX305" s="12" t="s">
        <v>79</v>
      </c>
      <c r="AY305" s="205" t="s">
        <v>129</v>
      </c>
    </row>
    <row r="306" spans="2:65" s="12" customFormat="1" ht="11.25">
      <c r="B306" s="195"/>
      <c r="C306" s="196"/>
      <c r="D306" s="197" t="s">
        <v>139</v>
      </c>
      <c r="E306" s="198" t="s">
        <v>32</v>
      </c>
      <c r="F306" s="199" t="s">
        <v>530</v>
      </c>
      <c r="G306" s="196"/>
      <c r="H306" s="198" t="s">
        <v>32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139</v>
      </c>
      <c r="AU306" s="205" t="s">
        <v>137</v>
      </c>
      <c r="AV306" s="12" t="s">
        <v>40</v>
      </c>
      <c r="AW306" s="12" t="s">
        <v>39</v>
      </c>
      <c r="AX306" s="12" t="s">
        <v>79</v>
      </c>
      <c r="AY306" s="205" t="s">
        <v>129</v>
      </c>
    </row>
    <row r="307" spans="2:65" s="13" customFormat="1" ht="11.25">
      <c r="B307" s="206"/>
      <c r="C307" s="207"/>
      <c r="D307" s="197" t="s">
        <v>139</v>
      </c>
      <c r="E307" s="208" t="s">
        <v>32</v>
      </c>
      <c r="F307" s="209" t="s">
        <v>541</v>
      </c>
      <c r="G307" s="207"/>
      <c r="H307" s="210">
        <v>18.353999999999999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139</v>
      </c>
      <c r="AU307" s="216" t="s">
        <v>137</v>
      </c>
      <c r="AV307" s="13" t="s">
        <v>137</v>
      </c>
      <c r="AW307" s="13" t="s">
        <v>39</v>
      </c>
      <c r="AX307" s="13" t="s">
        <v>79</v>
      </c>
      <c r="AY307" s="216" t="s">
        <v>129</v>
      </c>
    </row>
    <row r="308" spans="2:65" s="12" customFormat="1" ht="11.25">
      <c r="B308" s="195"/>
      <c r="C308" s="196"/>
      <c r="D308" s="197" t="s">
        <v>139</v>
      </c>
      <c r="E308" s="198" t="s">
        <v>32</v>
      </c>
      <c r="F308" s="199" t="s">
        <v>477</v>
      </c>
      <c r="G308" s="196"/>
      <c r="H308" s="198" t="s">
        <v>32</v>
      </c>
      <c r="I308" s="200"/>
      <c r="J308" s="196"/>
      <c r="K308" s="196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139</v>
      </c>
      <c r="AU308" s="205" t="s">
        <v>137</v>
      </c>
      <c r="AV308" s="12" t="s">
        <v>40</v>
      </c>
      <c r="AW308" s="12" t="s">
        <v>39</v>
      </c>
      <c r="AX308" s="12" t="s">
        <v>79</v>
      </c>
      <c r="AY308" s="205" t="s">
        <v>129</v>
      </c>
    </row>
    <row r="309" spans="2:65" s="13" customFormat="1" ht="11.25">
      <c r="B309" s="206"/>
      <c r="C309" s="207"/>
      <c r="D309" s="197" t="s">
        <v>139</v>
      </c>
      <c r="E309" s="208" t="s">
        <v>32</v>
      </c>
      <c r="F309" s="209" t="s">
        <v>542</v>
      </c>
      <c r="G309" s="207"/>
      <c r="H309" s="210">
        <v>17.405999999999999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139</v>
      </c>
      <c r="AU309" s="216" t="s">
        <v>137</v>
      </c>
      <c r="AV309" s="13" t="s">
        <v>137</v>
      </c>
      <c r="AW309" s="13" t="s">
        <v>39</v>
      </c>
      <c r="AX309" s="13" t="s">
        <v>79</v>
      </c>
      <c r="AY309" s="216" t="s">
        <v>129</v>
      </c>
    </row>
    <row r="310" spans="2:65" s="12" customFormat="1" ht="11.25">
      <c r="B310" s="195"/>
      <c r="C310" s="196"/>
      <c r="D310" s="197" t="s">
        <v>139</v>
      </c>
      <c r="E310" s="198" t="s">
        <v>32</v>
      </c>
      <c r="F310" s="199" t="s">
        <v>471</v>
      </c>
      <c r="G310" s="196"/>
      <c r="H310" s="198" t="s">
        <v>32</v>
      </c>
      <c r="I310" s="200"/>
      <c r="J310" s="196"/>
      <c r="K310" s="196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139</v>
      </c>
      <c r="AU310" s="205" t="s">
        <v>137</v>
      </c>
      <c r="AV310" s="12" t="s">
        <v>40</v>
      </c>
      <c r="AW310" s="12" t="s">
        <v>39</v>
      </c>
      <c r="AX310" s="12" t="s">
        <v>79</v>
      </c>
      <c r="AY310" s="205" t="s">
        <v>129</v>
      </c>
    </row>
    <row r="311" spans="2:65" s="13" customFormat="1" ht="11.25">
      <c r="B311" s="206"/>
      <c r="C311" s="207"/>
      <c r="D311" s="197" t="s">
        <v>139</v>
      </c>
      <c r="E311" s="208" t="s">
        <v>32</v>
      </c>
      <c r="F311" s="209" t="s">
        <v>543</v>
      </c>
      <c r="G311" s="207"/>
      <c r="H311" s="210">
        <v>4.008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139</v>
      </c>
      <c r="AU311" s="216" t="s">
        <v>137</v>
      </c>
      <c r="AV311" s="13" t="s">
        <v>137</v>
      </c>
      <c r="AW311" s="13" t="s">
        <v>39</v>
      </c>
      <c r="AX311" s="13" t="s">
        <v>79</v>
      </c>
      <c r="AY311" s="216" t="s">
        <v>129</v>
      </c>
    </row>
    <row r="312" spans="2:65" s="15" customFormat="1" ht="11.25">
      <c r="B312" s="238"/>
      <c r="C312" s="239"/>
      <c r="D312" s="197" t="s">
        <v>139</v>
      </c>
      <c r="E312" s="240" t="s">
        <v>32</v>
      </c>
      <c r="F312" s="241" t="s">
        <v>174</v>
      </c>
      <c r="G312" s="239"/>
      <c r="H312" s="242">
        <v>125.664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AT312" s="248" t="s">
        <v>139</v>
      </c>
      <c r="AU312" s="248" t="s">
        <v>137</v>
      </c>
      <c r="AV312" s="15" t="s">
        <v>175</v>
      </c>
      <c r="AW312" s="15" t="s">
        <v>39</v>
      </c>
      <c r="AX312" s="15" t="s">
        <v>79</v>
      </c>
      <c r="AY312" s="248" t="s">
        <v>129</v>
      </c>
    </row>
    <row r="313" spans="2:65" s="14" customFormat="1" ht="11.25">
      <c r="B313" s="217"/>
      <c r="C313" s="218"/>
      <c r="D313" s="197" t="s">
        <v>139</v>
      </c>
      <c r="E313" s="219" t="s">
        <v>32</v>
      </c>
      <c r="F313" s="220" t="s">
        <v>147</v>
      </c>
      <c r="G313" s="218"/>
      <c r="H313" s="221">
        <v>180.078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139</v>
      </c>
      <c r="AU313" s="227" t="s">
        <v>137</v>
      </c>
      <c r="AV313" s="14" t="s">
        <v>136</v>
      </c>
      <c r="AW313" s="14" t="s">
        <v>39</v>
      </c>
      <c r="AX313" s="14" t="s">
        <v>40</v>
      </c>
      <c r="AY313" s="227" t="s">
        <v>129</v>
      </c>
    </row>
    <row r="314" spans="2:65" s="1" customFormat="1" ht="16.5" customHeight="1">
      <c r="B314" s="36"/>
      <c r="C314" s="228" t="s">
        <v>544</v>
      </c>
      <c r="D314" s="228" t="s">
        <v>159</v>
      </c>
      <c r="E314" s="229" t="s">
        <v>545</v>
      </c>
      <c r="F314" s="230" t="s">
        <v>546</v>
      </c>
      <c r="G314" s="231" t="s">
        <v>134</v>
      </c>
      <c r="H314" s="232">
        <v>57.134999999999998</v>
      </c>
      <c r="I314" s="233"/>
      <c r="J314" s="234">
        <f>ROUND(I314*H314,2)</f>
        <v>0</v>
      </c>
      <c r="K314" s="230" t="s">
        <v>135</v>
      </c>
      <c r="L314" s="235"/>
      <c r="M314" s="236" t="s">
        <v>32</v>
      </c>
      <c r="N314" s="237" t="s">
        <v>51</v>
      </c>
      <c r="O314" s="65"/>
      <c r="P314" s="191">
        <f>O314*H314</f>
        <v>0</v>
      </c>
      <c r="Q314" s="191">
        <v>1.8400000000000001E-3</v>
      </c>
      <c r="R314" s="191">
        <f>Q314*H314</f>
        <v>0.1051284</v>
      </c>
      <c r="S314" s="191">
        <v>0</v>
      </c>
      <c r="T314" s="192">
        <f>S314*H314</f>
        <v>0</v>
      </c>
      <c r="AR314" s="193" t="s">
        <v>158</v>
      </c>
      <c r="AT314" s="193" t="s">
        <v>159</v>
      </c>
      <c r="AU314" s="193" t="s">
        <v>137</v>
      </c>
      <c r="AY314" s="18" t="s">
        <v>129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8" t="s">
        <v>137</v>
      </c>
      <c r="BK314" s="194">
        <f>ROUND(I314*H314,2)</f>
        <v>0</v>
      </c>
      <c r="BL314" s="18" t="s">
        <v>136</v>
      </c>
      <c r="BM314" s="193" t="s">
        <v>547</v>
      </c>
    </row>
    <row r="315" spans="2:65" s="12" customFormat="1" ht="11.25">
      <c r="B315" s="195"/>
      <c r="C315" s="196"/>
      <c r="D315" s="197" t="s">
        <v>139</v>
      </c>
      <c r="E315" s="198" t="s">
        <v>32</v>
      </c>
      <c r="F315" s="199" t="s">
        <v>525</v>
      </c>
      <c r="G315" s="196"/>
      <c r="H315" s="198" t="s">
        <v>32</v>
      </c>
      <c r="I315" s="200"/>
      <c r="J315" s="196"/>
      <c r="K315" s="196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139</v>
      </c>
      <c r="AU315" s="205" t="s">
        <v>137</v>
      </c>
      <c r="AV315" s="12" t="s">
        <v>40</v>
      </c>
      <c r="AW315" s="12" t="s">
        <v>39</v>
      </c>
      <c r="AX315" s="12" t="s">
        <v>79</v>
      </c>
      <c r="AY315" s="205" t="s">
        <v>129</v>
      </c>
    </row>
    <row r="316" spans="2:65" s="12" customFormat="1" ht="11.25">
      <c r="B316" s="195"/>
      <c r="C316" s="196"/>
      <c r="D316" s="197" t="s">
        <v>139</v>
      </c>
      <c r="E316" s="198" t="s">
        <v>32</v>
      </c>
      <c r="F316" s="199" t="s">
        <v>141</v>
      </c>
      <c r="G316" s="196"/>
      <c r="H316" s="198" t="s">
        <v>32</v>
      </c>
      <c r="I316" s="200"/>
      <c r="J316" s="196"/>
      <c r="K316" s="196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139</v>
      </c>
      <c r="AU316" s="205" t="s">
        <v>137</v>
      </c>
      <c r="AV316" s="12" t="s">
        <v>40</v>
      </c>
      <c r="AW316" s="12" t="s">
        <v>39</v>
      </c>
      <c r="AX316" s="12" t="s">
        <v>79</v>
      </c>
      <c r="AY316" s="205" t="s">
        <v>129</v>
      </c>
    </row>
    <row r="317" spans="2:65" s="12" customFormat="1" ht="11.25">
      <c r="B317" s="195"/>
      <c r="C317" s="196"/>
      <c r="D317" s="197" t="s">
        <v>139</v>
      </c>
      <c r="E317" s="198" t="s">
        <v>32</v>
      </c>
      <c r="F317" s="199" t="s">
        <v>475</v>
      </c>
      <c r="G317" s="196"/>
      <c r="H317" s="198" t="s">
        <v>32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139</v>
      </c>
      <c r="AU317" s="205" t="s">
        <v>137</v>
      </c>
      <c r="AV317" s="12" t="s">
        <v>40</v>
      </c>
      <c r="AW317" s="12" t="s">
        <v>39</v>
      </c>
      <c r="AX317" s="12" t="s">
        <v>79</v>
      </c>
      <c r="AY317" s="205" t="s">
        <v>129</v>
      </c>
    </row>
    <row r="318" spans="2:65" s="13" customFormat="1" ht="11.25">
      <c r="B318" s="206"/>
      <c r="C318" s="207"/>
      <c r="D318" s="197" t="s">
        <v>139</v>
      </c>
      <c r="E318" s="208" t="s">
        <v>32</v>
      </c>
      <c r="F318" s="209" t="s">
        <v>526</v>
      </c>
      <c r="G318" s="207"/>
      <c r="H318" s="210">
        <v>1.8919999999999999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139</v>
      </c>
      <c r="AU318" s="216" t="s">
        <v>137</v>
      </c>
      <c r="AV318" s="13" t="s">
        <v>137</v>
      </c>
      <c r="AW318" s="13" t="s">
        <v>39</v>
      </c>
      <c r="AX318" s="13" t="s">
        <v>79</v>
      </c>
      <c r="AY318" s="216" t="s">
        <v>129</v>
      </c>
    </row>
    <row r="319" spans="2:65" s="12" customFormat="1" ht="11.25">
      <c r="B319" s="195"/>
      <c r="C319" s="196"/>
      <c r="D319" s="197" t="s">
        <v>139</v>
      </c>
      <c r="E319" s="198" t="s">
        <v>32</v>
      </c>
      <c r="F319" s="199" t="s">
        <v>477</v>
      </c>
      <c r="G319" s="196"/>
      <c r="H319" s="198" t="s">
        <v>32</v>
      </c>
      <c r="I319" s="200"/>
      <c r="J319" s="196"/>
      <c r="K319" s="196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139</v>
      </c>
      <c r="AU319" s="205" t="s">
        <v>137</v>
      </c>
      <c r="AV319" s="12" t="s">
        <v>40</v>
      </c>
      <c r="AW319" s="12" t="s">
        <v>39</v>
      </c>
      <c r="AX319" s="12" t="s">
        <v>79</v>
      </c>
      <c r="AY319" s="205" t="s">
        <v>129</v>
      </c>
    </row>
    <row r="320" spans="2:65" s="13" customFormat="1" ht="11.25">
      <c r="B320" s="206"/>
      <c r="C320" s="207"/>
      <c r="D320" s="197" t="s">
        <v>139</v>
      </c>
      <c r="E320" s="208" t="s">
        <v>32</v>
      </c>
      <c r="F320" s="209" t="s">
        <v>527</v>
      </c>
      <c r="G320" s="207"/>
      <c r="H320" s="210">
        <v>13.561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139</v>
      </c>
      <c r="AU320" s="216" t="s">
        <v>137</v>
      </c>
      <c r="AV320" s="13" t="s">
        <v>137</v>
      </c>
      <c r="AW320" s="13" t="s">
        <v>39</v>
      </c>
      <c r="AX320" s="13" t="s">
        <v>79</v>
      </c>
      <c r="AY320" s="216" t="s">
        <v>129</v>
      </c>
    </row>
    <row r="321" spans="2:65" s="12" customFormat="1" ht="11.25">
      <c r="B321" s="195"/>
      <c r="C321" s="196"/>
      <c r="D321" s="197" t="s">
        <v>139</v>
      </c>
      <c r="E321" s="198" t="s">
        <v>32</v>
      </c>
      <c r="F321" s="199" t="s">
        <v>143</v>
      </c>
      <c r="G321" s="196"/>
      <c r="H321" s="198" t="s">
        <v>32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139</v>
      </c>
      <c r="AU321" s="205" t="s">
        <v>137</v>
      </c>
      <c r="AV321" s="12" t="s">
        <v>40</v>
      </c>
      <c r="AW321" s="12" t="s">
        <v>39</v>
      </c>
      <c r="AX321" s="12" t="s">
        <v>79</v>
      </c>
      <c r="AY321" s="205" t="s">
        <v>129</v>
      </c>
    </row>
    <row r="322" spans="2:65" s="12" customFormat="1" ht="11.25">
      <c r="B322" s="195"/>
      <c r="C322" s="196"/>
      <c r="D322" s="197" t="s">
        <v>139</v>
      </c>
      <c r="E322" s="198" t="s">
        <v>32</v>
      </c>
      <c r="F322" s="199" t="s">
        <v>475</v>
      </c>
      <c r="G322" s="196"/>
      <c r="H322" s="198" t="s">
        <v>32</v>
      </c>
      <c r="I322" s="200"/>
      <c r="J322" s="196"/>
      <c r="K322" s="196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139</v>
      </c>
      <c r="AU322" s="205" t="s">
        <v>137</v>
      </c>
      <c r="AV322" s="12" t="s">
        <v>40</v>
      </c>
      <c r="AW322" s="12" t="s">
        <v>39</v>
      </c>
      <c r="AX322" s="12" t="s">
        <v>79</v>
      </c>
      <c r="AY322" s="205" t="s">
        <v>129</v>
      </c>
    </row>
    <row r="323" spans="2:65" s="13" customFormat="1" ht="11.25">
      <c r="B323" s="206"/>
      <c r="C323" s="207"/>
      <c r="D323" s="197" t="s">
        <v>139</v>
      </c>
      <c r="E323" s="208" t="s">
        <v>32</v>
      </c>
      <c r="F323" s="209" t="s">
        <v>526</v>
      </c>
      <c r="G323" s="207"/>
      <c r="H323" s="210">
        <v>1.8919999999999999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139</v>
      </c>
      <c r="AU323" s="216" t="s">
        <v>137</v>
      </c>
      <c r="AV323" s="13" t="s">
        <v>137</v>
      </c>
      <c r="AW323" s="13" t="s">
        <v>39</v>
      </c>
      <c r="AX323" s="13" t="s">
        <v>79</v>
      </c>
      <c r="AY323" s="216" t="s">
        <v>129</v>
      </c>
    </row>
    <row r="324" spans="2:65" s="12" customFormat="1" ht="11.25">
      <c r="B324" s="195"/>
      <c r="C324" s="196"/>
      <c r="D324" s="197" t="s">
        <v>139</v>
      </c>
      <c r="E324" s="198" t="s">
        <v>32</v>
      </c>
      <c r="F324" s="199" t="s">
        <v>471</v>
      </c>
      <c r="G324" s="196"/>
      <c r="H324" s="198" t="s">
        <v>32</v>
      </c>
      <c r="I324" s="200"/>
      <c r="J324" s="196"/>
      <c r="K324" s="196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139</v>
      </c>
      <c r="AU324" s="205" t="s">
        <v>137</v>
      </c>
      <c r="AV324" s="12" t="s">
        <v>40</v>
      </c>
      <c r="AW324" s="12" t="s">
        <v>39</v>
      </c>
      <c r="AX324" s="12" t="s">
        <v>79</v>
      </c>
      <c r="AY324" s="205" t="s">
        <v>129</v>
      </c>
    </row>
    <row r="325" spans="2:65" s="13" customFormat="1" ht="11.25">
      <c r="B325" s="206"/>
      <c r="C325" s="207"/>
      <c r="D325" s="197" t="s">
        <v>139</v>
      </c>
      <c r="E325" s="208" t="s">
        <v>32</v>
      </c>
      <c r="F325" s="209" t="s">
        <v>528</v>
      </c>
      <c r="G325" s="207"/>
      <c r="H325" s="210">
        <v>1.306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139</v>
      </c>
      <c r="AU325" s="216" t="s">
        <v>137</v>
      </c>
      <c r="AV325" s="13" t="s">
        <v>137</v>
      </c>
      <c r="AW325" s="13" t="s">
        <v>39</v>
      </c>
      <c r="AX325" s="13" t="s">
        <v>79</v>
      </c>
      <c r="AY325" s="216" t="s">
        <v>129</v>
      </c>
    </row>
    <row r="326" spans="2:65" s="12" customFormat="1" ht="11.25">
      <c r="B326" s="195"/>
      <c r="C326" s="196"/>
      <c r="D326" s="197" t="s">
        <v>139</v>
      </c>
      <c r="E326" s="198" t="s">
        <v>32</v>
      </c>
      <c r="F326" s="199" t="s">
        <v>477</v>
      </c>
      <c r="G326" s="196"/>
      <c r="H326" s="198" t="s">
        <v>32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139</v>
      </c>
      <c r="AU326" s="205" t="s">
        <v>137</v>
      </c>
      <c r="AV326" s="12" t="s">
        <v>40</v>
      </c>
      <c r="AW326" s="12" t="s">
        <v>39</v>
      </c>
      <c r="AX326" s="12" t="s">
        <v>79</v>
      </c>
      <c r="AY326" s="205" t="s">
        <v>129</v>
      </c>
    </row>
    <row r="327" spans="2:65" s="13" customFormat="1" ht="11.25">
      <c r="B327" s="206"/>
      <c r="C327" s="207"/>
      <c r="D327" s="197" t="s">
        <v>139</v>
      </c>
      <c r="E327" s="208" t="s">
        <v>32</v>
      </c>
      <c r="F327" s="209" t="s">
        <v>529</v>
      </c>
      <c r="G327" s="207"/>
      <c r="H327" s="210">
        <v>13.601000000000001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139</v>
      </c>
      <c r="AU327" s="216" t="s">
        <v>137</v>
      </c>
      <c r="AV327" s="13" t="s">
        <v>137</v>
      </c>
      <c r="AW327" s="13" t="s">
        <v>39</v>
      </c>
      <c r="AX327" s="13" t="s">
        <v>79</v>
      </c>
      <c r="AY327" s="216" t="s">
        <v>129</v>
      </c>
    </row>
    <row r="328" spans="2:65" s="12" customFormat="1" ht="11.25">
      <c r="B328" s="195"/>
      <c r="C328" s="196"/>
      <c r="D328" s="197" t="s">
        <v>139</v>
      </c>
      <c r="E328" s="198" t="s">
        <v>32</v>
      </c>
      <c r="F328" s="199" t="s">
        <v>145</v>
      </c>
      <c r="G328" s="196"/>
      <c r="H328" s="198" t="s">
        <v>32</v>
      </c>
      <c r="I328" s="200"/>
      <c r="J328" s="196"/>
      <c r="K328" s="196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139</v>
      </c>
      <c r="AU328" s="205" t="s">
        <v>137</v>
      </c>
      <c r="AV328" s="12" t="s">
        <v>40</v>
      </c>
      <c r="AW328" s="12" t="s">
        <v>39</v>
      </c>
      <c r="AX328" s="12" t="s">
        <v>79</v>
      </c>
      <c r="AY328" s="205" t="s">
        <v>129</v>
      </c>
    </row>
    <row r="329" spans="2:65" s="12" customFormat="1" ht="11.25">
      <c r="B329" s="195"/>
      <c r="C329" s="196"/>
      <c r="D329" s="197" t="s">
        <v>139</v>
      </c>
      <c r="E329" s="198" t="s">
        <v>32</v>
      </c>
      <c r="F329" s="199" t="s">
        <v>530</v>
      </c>
      <c r="G329" s="196"/>
      <c r="H329" s="198" t="s">
        <v>32</v>
      </c>
      <c r="I329" s="200"/>
      <c r="J329" s="196"/>
      <c r="K329" s="196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139</v>
      </c>
      <c r="AU329" s="205" t="s">
        <v>137</v>
      </c>
      <c r="AV329" s="12" t="s">
        <v>40</v>
      </c>
      <c r="AW329" s="12" t="s">
        <v>39</v>
      </c>
      <c r="AX329" s="12" t="s">
        <v>79</v>
      </c>
      <c r="AY329" s="205" t="s">
        <v>129</v>
      </c>
    </row>
    <row r="330" spans="2:65" s="13" customFormat="1" ht="11.25">
      <c r="B330" s="206"/>
      <c r="C330" s="207"/>
      <c r="D330" s="197" t="s">
        <v>139</v>
      </c>
      <c r="E330" s="208" t="s">
        <v>32</v>
      </c>
      <c r="F330" s="209" t="s">
        <v>531</v>
      </c>
      <c r="G330" s="207"/>
      <c r="H330" s="210">
        <v>16.544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139</v>
      </c>
      <c r="AU330" s="216" t="s">
        <v>137</v>
      </c>
      <c r="AV330" s="13" t="s">
        <v>137</v>
      </c>
      <c r="AW330" s="13" t="s">
        <v>39</v>
      </c>
      <c r="AX330" s="13" t="s">
        <v>79</v>
      </c>
      <c r="AY330" s="216" t="s">
        <v>129</v>
      </c>
    </row>
    <row r="331" spans="2:65" s="12" customFormat="1" ht="11.25">
      <c r="B331" s="195"/>
      <c r="C331" s="196"/>
      <c r="D331" s="197" t="s">
        <v>139</v>
      </c>
      <c r="E331" s="198" t="s">
        <v>32</v>
      </c>
      <c r="F331" s="199" t="s">
        <v>477</v>
      </c>
      <c r="G331" s="196"/>
      <c r="H331" s="198" t="s">
        <v>32</v>
      </c>
      <c r="I331" s="200"/>
      <c r="J331" s="196"/>
      <c r="K331" s="196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139</v>
      </c>
      <c r="AU331" s="205" t="s">
        <v>137</v>
      </c>
      <c r="AV331" s="12" t="s">
        <v>40</v>
      </c>
      <c r="AW331" s="12" t="s">
        <v>39</v>
      </c>
      <c r="AX331" s="12" t="s">
        <v>79</v>
      </c>
      <c r="AY331" s="205" t="s">
        <v>129</v>
      </c>
    </row>
    <row r="332" spans="2:65" s="13" customFormat="1" ht="11.25">
      <c r="B332" s="206"/>
      <c r="C332" s="207"/>
      <c r="D332" s="197" t="s">
        <v>139</v>
      </c>
      <c r="E332" s="208" t="s">
        <v>32</v>
      </c>
      <c r="F332" s="209" t="s">
        <v>532</v>
      </c>
      <c r="G332" s="207"/>
      <c r="H332" s="210">
        <v>5.6180000000000003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139</v>
      </c>
      <c r="AU332" s="216" t="s">
        <v>137</v>
      </c>
      <c r="AV332" s="13" t="s">
        <v>137</v>
      </c>
      <c r="AW332" s="13" t="s">
        <v>39</v>
      </c>
      <c r="AX332" s="13" t="s">
        <v>79</v>
      </c>
      <c r="AY332" s="216" t="s">
        <v>129</v>
      </c>
    </row>
    <row r="333" spans="2:65" s="15" customFormat="1" ht="11.25">
      <c r="B333" s="238"/>
      <c r="C333" s="239"/>
      <c r="D333" s="197" t="s">
        <v>139</v>
      </c>
      <c r="E333" s="240" t="s">
        <v>32</v>
      </c>
      <c r="F333" s="241" t="s">
        <v>174</v>
      </c>
      <c r="G333" s="239"/>
      <c r="H333" s="242">
        <v>54.414000000000001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AT333" s="248" t="s">
        <v>139</v>
      </c>
      <c r="AU333" s="248" t="s">
        <v>137</v>
      </c>
      <c r="AV333" s="15" t="s">
        <v>175</v>
      </c>
      <c r="AW333" s="15" t="s">
        <v>39</v>
      </c>
      <c r="AX333" s="15" t="s">
        <v>79</v>
      </c>
      <c r="AY333" s="248" t="s">
        <v>129</v>
      </c>
    </row>
    <row r="334" spans="2:65" s="12" customFormat="1" ht="11.25">
      <c r="B334" s="195"/>
      <c r="C334" s="196"/>
      <c r="D334" s="197" t="s">
        <v>139</v>
      </c>
      <c r="E334" s="198" t="s">
        <v>32</v>
      </c>
      <c r="F334" s="199" t="s">
        <v>548</v>
      </c>
      <c r="G334" s="196"/>
      <c r="H334" s="198" t="s">
        <v>32</v>
      </c>
      <c r="I334" s="200"/>
      <c r="J334" s="196"/>
      <c r="K334" s="196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139</v>
      </c>
      <c r="AU334" s="205" t="s">
        <v>137</v>
      </c>
      <c r="AV334" s="12" t="s">
        <v>40</v>
      </c>
      <c r="AW334" s="12" t="s">
        <v>39</v>
      </c>
      <c r="AX334" s="12" t="s">
        <v>79</v>
      </c>
      <c r="AY334" s="205" t="s">
        <v>129</v>
      </c>
    </row>
    <row r="335" spans="2:65" s="13" customFormat="1" ht="11.25">
      <c r="B335" s="206"/>
      <c r="C335" s="207"/>
      <c r="D335" s="197" t="s">
        <v>139</v>
      </c>
      <c r="E335" s="208" t="s">
        <v>32</v>
      </c>
      <c r="F335" s="209" t="s">
        <v>549</v>
      </c>
      <c r="G335" s="207"/>
      <c r="H335" s="210">
        <v>57.134999999999998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139</v>
      </c>
      <c r="AU335" s="216" t="s">
        <v>137</v>
      </c>
      <c r="AV335" s="13" t="s">
        <v>137</v>
      </c>
      <c r="AW335" s="13" t="s">
        <v>39</v>
      </c>
      <c r="AX335" s="13" t="s">
        <v>40</v>
      </c>
      <c r="AY335" s="216" t="s">
        <v>129</v>
      </c>
    </row>
    <row r="336" spans="2:65" s="1" customFormat="1" ht="16.5" customHeight="1">
      <c r="B336" s="36"/>
      <c r="C336" s="228" t="s">
        <v>550</v>
      </c>
      <c r="D336" s="228" t="s">
        <v>159</v>
      </c>
      <c r="E336" s="229" t="s">
        <v>551</v>
      </c>
      <c r="F336" s="230" t="s">
        <v>552</v>
      </c>
      <c r="G336" s="231" t="s">
        <v>134</v>
      </c>
      <c r="H336" s="232">
        <v>131.947</v>
      </c>
      <c r="I336" s="233"/>
      <c r="J336" s="234">
        <f>ROUND(I336*H336,2)</f>
        <v>0</v>
      </c>
      <c r="K336" s="230" t="s">
        <v>135</v>
      </c>
      <c r="L336" s="235"/>
      <c r="M336" s="236" t="s">
        <v>32</v>
      </c>
      <c r="N336" s="237" t="s">
        <v>51</v>
      </c>
      <c r="O336" s="65"/>
      <c r="P336" s="191">
        <f>O336*H336</f>
        <v>0</v>
      </c>
      <c r="Q336" s="191">
        <v>2.8E-3</v>
      </c>
      <c r="R336" s="191">
        <f>Q336*H336</f>
        <v>0.36945159999999999</v>
      </c>
      <c r="S336" s="191">
        <v>0</v>
      </c>
      <c r="T336" s="192">
        <f>S336*H336</f>
        <v>0</v>
      </c>
      <c r="AR336" s="193" t="s">
        <v>158</v>
      </c>
      <c r="AT336" s="193" t="s">
        <v>159</v>
      </c>
      <c r="AU336" s="193" t="s">
        <v>137</v>
      </c>
      <c r="AY336" s="18" t="s">
        <v>129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8" t="s">
        <v>137</v>
      </c>
      <c r="BK336" s="194">
        <f>ROUND(I336*H336,2)</f>
        <v>0</v>
      </c>
      <c r="BL336" s="18" t="s">
        <v>136</v>
      </c>
      <c r="BM336" s="193" t="s">
        <v>553</v>
      </c>
    </row>
    <row r="337" spans="2:51" s="12" customFormat="1" ht="11.25">
      <c r="B337" s="195"/>
      <c r="C337" s="196"/>
      <c r="D337" s="197" t="s">
        <v>139</v>
      </c>
      <c r="E337" s="198" t="s">
        <v>32</v>
      </c>
      <c r="F337" s="199" t="s">
        <v>533</v>
      </c>
      <c r="G337" s="196"/>
      <c r="H337" s="198" t="s">
        <v>32</v>
      </c>
      <c r="I337" s="200"/>
      <c r="J337" s="196"/>
      <c r="K337" s="196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139</v>
      </c>
      <c r="AU337" s="205" t="s">
        <v>137</v>
      </c>
      <c r="AV337" s="12" t="s">
        <v>40</v>
      </c>
      <c r="AW337" s="12" t="s">
        <v>39</v>
      </c>
      <c r="AX337" s="12" t="s">
        <v>79</v>
      </c>
      <c r="AY337" s="205" t="s">
        <v>129</v>
      </c>
    </row>
    <row r="338" spans="2:51" s="12" customFormat="1" ht="11.25">
      <c r="B338" s="195"/>
      <c r="C338" s="196"/>
      <c r="D338" s="197" t="s">
        <v>139</v>
      </c>
      <c r="E338" s="198" t="s">
        <v>32</v>
      </c>
      <c r="F338" s="199" t="s">
        <v>141</v>
      </c>
      <c r="G338" s="196"/>
      <c r="H338" s="198" t="s">
        <v>32</v>
      </c>
      <c r="I338" s="200"/>
      <c r="J338" s="196"/>
      <c r="K338" s="196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139</v>
      </c>
      <c r="AU338" s="205" t="s">
        <v>137</v>
      </c>
      <c r="AV338" s="12" t="s">
        <v>40</v>
      </c>
      <c r="AW338" s="12" t="s">
        <v>39</v>
      </c>
      <c r="AX338" s="12" t="s">
        <v>79</v>
      </c>
      <c r="AY338" s="205" t="s">
        <v>129</v>
      </c>
    </row>
    <row r="339" spans="2:51" s="12" customFormat="1" ht="11.25">
      <c r="B339" s="195"/>
      <c r="C339" s="196"/>
      <c r="D339" s="197" t="s">
        <v>139</v>
      </c>
      <c r="E339" s="198" t="s">
        <v>32</v>
      </c>
      <c r="F339" s="199" t="s">
        <v>534</v>
      </c>
      <c r="G339" s="196"/>
      <c r="H339" s="198" t="s">
        <v>32</v>
      </c>
      <c r="I339" s="200"/>
      <c r="J339" s="196"/>
      <c r="K339" s="196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139</v>
      </c>
      <c r="AU339" s="205" t="s">
        <v>137</v>
      </c>
      <c r="AV339" s="12" t="s">
        <v>40</v>
      </c>
      <c r="AW339" s="12" t="s">
        <v>39</v>
      </c>
      <c r="AX339" s="12" t="s">
        <v>79</v>
      </c>
      <c r="AY339" s="205" t="s">
        <v>129</v>
      </c>
    </row>
    <row r="340" spans="2:51" s="13" customFormat="1" ht="11.25">
      <c r="B340" s="206"/>
      <c r="C340" s="207"/>
      <c r="D340" s="197" t="s">
        <v>139</v>
      </c>
      <c r="E340" s="208" t="s">
        <v>32</v>
      </c>
      <c r="F340" s="209" t="s">
        <v>535</v>
      </c>
      <c r="G340" s="207"/>
      <c r="H340" s="210">
        <v>19.103999999999999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139</v>
      </c>
      <c r="AU340" s="216" t="s">
        <v>137</v>
      </c>
      <c r="AV340" s="13" t="s">
        <v>137</v>
      </c>
      <c r="AW340" s="13" t="s">
        <v>39</v>
      </c>
      <c r="AX340" s="13" t="s">
        <v>79</v>
      </c>
      <c r="AY340" s="216" t="s">
        <v>129</v>
      </c>
    </row>
    <row r="341" spans="2:51" s="12" customFormat="1" ht="11.25">
      <c r="B341" s="195"/>
      <c r="C341" s="196"/>
      <c r="D341" s="197" t="s">
        <v>139</v>
      </c>
      <c r="E341" s="198" t="s">
        <v>32</v>
      </c>
      <c r="F341" s="199" t="s">
        <v>475</v>
      </c>
      <c r="G341" s="196"/>
      <c r="H341" s="198" t="s">
        <v>32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139</v>
      </c>
      <c r="AU341" s="205" t="s">
        <v>137</v>
      </c>
      <c r="AV341" s="12" t="s">
        <v>40</v>
      </c>
      <c r="AW341" s="12" t="s">
        <v>39</v>
      </c>
      <c r="AX341" s="12" t="s">
        <v>79</v>
      </c>
      <c r="AY341" s="205" t="s">
        <v>129</v>
      </c>
    </row>
    <row r="342" spans="2:51" s="13" customFormat="1" ht="11.25">
      <c r="B342" s="206"/>
      <c r="C342" s="207"/>
      <c r="D342" s="197" t="s">
        <v>139</v>
      </c>
      <c r="E342" s="208" t="s">
        <v>32</v>
      </c>
      <c r="F342" s="209" t="s">
        <v>536</v>
      </c>
      <c r="G342" s="207"/>
      <c r="H342" s="210">
        <v>5.6760000000000002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139</v>
      </c>
      <c r="AU342" s="216" t="s">
        <v>137</v>
      </c>
      <c r="AV342" s="13" t="s">
        <v>137</v>
      </c>
      <c r="AW342" s="13" t="s">
        <v>39</v>
      </c>
      <c r="AX342" s="13" t="s">
        <v>79</v>
      </c>
      <c r="AY342" s="216" t="s">
        <v>129</v>
      </c>
    </row>
    <row r="343" spans="2:51" s="12" customFormat="1" ht="11.25">
      <c r="B343" s="195"/>
      <c r="C343" s="196"/>
      <c r="D343" s="197" t="s">
        <v>139</v>
      </c>
      <c r="E343" s="198" t="s">
        <v>32</v>
      </c>
      <c r="F343" s="199" t="s">
        <v>477</v>
      </c>
      <c r="G343" s="196"/>
      <c r="H343" s="198" t="s">
        <v>32</v>
      </c>
      <c r="I343" s="200"/>
      <c r="J343" s="196"/>
      <c r="K343" s="196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139</v>
      </c>
      <c r="AU343" s="205" t="s">
        <v>137</v>
      </c>
      <c r="AV343" s="12" t="s">
        <v>40</v>
      </c>
      <c r="AW343" s="12" t="s">
        <v>39</v>
      </c>
      <c r="AX343" s="12" t="s">
        <v>79</v>
      </c>
      <c r="AY343" s="205" t="s">
        <v>129</v>
      </c>
    </row>
    <row r="344" spans="2:51" s="13" customFormat="1" ht="11.25">
      <c r="B344" s="206"/>
      <c r="C344" s="207"/>
      <c r="D344" s="197" t="s">
        <v>139</v>
      </c>
      <c r="E344" s="208" t="s">
        <v>32</v>
      </c>
      <c r="F344" s="209" t="s">
        <v>537</v>
      </c>
      <c r="G344" s="207"/>
      <c r="H344" s="210">
        <v>18.167999999999999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139</v>
      </c>
      <c r="AU344" s="216" t="s">
        <v>137</v>
      </c>
      <c r="AV344" s="13" t="s">
        <v>137</v>
      </c>
      <c r="AW344" s="13" t="s">
        <v>39</v>
      </c>
      <c r="AX344" s="13" t="s">
        <v>79</v>
      </c>
      <c r="AY344" s="216" t="s">
        <v>129</v>
      </c>
    </row>
    <row r="345" spans="2:51" s="12" customFormat="1" ht="11.25">
      <c r="B345" s="195"/>
      <c r="C345" s="196"/>
      <c r="D345" s="197" t="s">
        <v>139</v>
      </c>
      <c r="E345" s="198" t="s">
        <v>32</v>
      </c>
      <c r="F345" s="199" t="s">
        <v>143</v>
      </c>
      <c r="G345" s="196"/>
      <c r="H345" s="198" t="s">
        <v>32</v>
      </c>
      <c r="I345" s="200"/>
      <c r="J345" s="196"/>
      <c r="K345" s="196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139</v>
      </c>
      <c r="AU345" s="205" t="s">
        <v>137</v>
      </c>
      <c r="AV345" s="12" t="s">
        <v>40</v>
      </c>
      <c r="AW345" s="12" t="s">
        <v>39</v>
      </c>
      <c r="AX345" s="12" t="s">
        <v>79</v>
      </c>
      <c r="AY345" s="205" t="s">
        <v>129</v>
      </c>
    </row>
    <row r="346" spans="2:51" s="12" customFormat="1" ht="11.25">
      <c r="B346" s="195"/>
      <c r="C346" s="196"/>
      <c r="D346" s="197" t="s">
        <v>139</v>
      </c>
      <c r="E346" s="198" t="s">
        <v>32</v>
      </c>
      <c r="F346" s="199" t="s">
        <v>530</v>
      </c>
      <c r="G346" s="196"/>
      <c r="H346" s="198" t="s">
        <v>32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139</v>
      </c>
      <c r="AU346" s="205" t="s">
        <v>137</v>
      </c>
      <c r="AV346" s="12" t="s">
        <v>40</v>
      </c>
      <c r="AW346" s="12" t="s">
        <v>39</v>
      </c>
      <c r="AX346" s="12" t="s">
        <v>79</v>
      </c>
      <c r="AY346" s="205" t="s">
        <v>129</v>
      </c>
    </row>
    <row r="347" spans="2:51" s="13" customFormat="1" ht="11.25">
      <c r="B347" s="206"/>
      <c r="C347" s="207"/>
      <c r="D347" s="197" t="s">
        <v>139</v>
      </c>
      <c r="E347" s="208" t="s">
        <v>32</v>
      </c>
      <c r="F347" s="209" t="s">
        <v>538</v>
      </c>
      <c r="G347" s="207"/>
      <c r="H347" s="210">
        <v>20.814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139</v>
      </c>
      <c r="AU347" s="216" t="s">
        <v>137</v>
      </c>
      <c r="AV347" s="13" t="s">
        <v>137</v>
      </c>
      <c r="AW347" s="13" t="s">
        <v>39</v>
      </c>
      <c r="AX347" s="13" t="s">
        <v>79</v>
      </c>
      <c r="AY347" s="216" t="s">
        <v>129</v>
      </c>
    </row>
    <row r="348" spans="2:51" s="12" customFormat="1" ht="11.25">
      <c r="B348" s="195"/>
      <c r="C348" s="196"/>
      <c r="D348" s="197" t="s">
        <v>139</v>
      </c>
      <c r="E348" s="198" t="s">
        <v>32</v>
      </c>
      <c r="F348" s="199" t="s">
        <v>471</v>
      </c>
      <c r="G348" s="196"/>
      <c r="H348" s="198" t="s">
        <v>32</v>
      </c>
      <c r="I348" s="200"/>
      <c r="J348" s="196"/>
      <c r="K348" s="196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139</v>
      </c>
      <c r="AU348" s="205" t="s">
        <v>137</v>
      </c>
      <c r="AV348" s="12" t="s">
        <v>40</v>
      </c>
      <c r="AW348" s="12" t="s">
        <v>39</v>
      </c>
      <c r="AX348" s="12" t="s">
        <v>79</v>
      </c>
      <c r="AY348" s="205" t="s">
        <v>129</v>
      </c>
    </row>
    <row r="349" spans="2:51" s="13" customFormat="1" ht="11.25">
      <c r="B349" s="206"/>
      <c r="C349" s="207"/>
      <c r="D349" s="197" t="s">
        <v>139</v>
      </c>
      <c r="E349" s="208" t="s">
        <v>32</v>
      </c>
      <c r="F349" s="209" t="s">
        <v>539</v>
      </c>
      <c r="G349" s="207"/>
      <c r="H349" s="210">
        <v>3.9180000000000001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139</v>
      </c>
      <c r="AU349" s="216" t="s">
        <v>137</v>
      </c>
      <c r="AV349" s="13" t="s">
        <v>137</v>
      </c>
      <c r="AW349" s="13" t="s">
        <v>39</v>
      </c>
      <c r="AX349" s="13" t="s">
        <v>79</v>
      </c>
      <c r="AY349" s="216" t="s">
        <v>129</v>
      </c>
    </row>
    <row r="350" spans="2:51" s="12" customFormat="1" ht="11.25">
      <c r="B350" s="195"/>
      <c r="C350" s="196"/>
      <c r="D350" s="197" t="s">
        <v>139</v>
      </c>
      <c r="E350" s="198" t="s">
        <v>32</v>
      </c>
      <c r="F350" s="199" t="s">
        <v>477</v>
      </c>
      <c r="G350" s="196"/>
      <c r="H350" s="198" t="s">
        <v>32</v>
      </c>
      <c r="I350" s="200"/>
      <c r="J350" s="196"/>
      <c r="K350" s="196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139</v>
      </c>
      <c r="AU350" s="205" t="s">
        <v>137</v>
      </c>
      <c r="AV350" s="12" t="s">
        <v>40</v>
      </c>
      <c r="AW350" s="12" t="s">
        <v>39</v>
      </c>
      <c r="AX350" s="12" t="s">
        <v>79</v>
      </c>
      <c r="AY350" s="205" t="s">
        <v>129</v>
      </c>
    </row>
    <row r="351" spans="2:51" s="13" customFormat="1" ht="11.25">
      <c r="B351" s="206"/>
      <c r="C351" s="207"/>
      <c r="D351" s="197" t="s">
        <v>139</v>
      </c>
      <c r="E351" s="208" t="s">
        <v>32</v>
      </c>
      <c r="F351" s="209" t="s">
        <v>540</v>
      </c>
      <c r="G351" s="207"/>
      <c r="H351" s="210">
        <v>18.216000000000001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139</v>
      </c>
      <c r="AU351" s="216" t="s">
        <v>137</v>
      </c>
      <c r="AV351" s="13" t="s">
        <v>137</v>
      </c>
      <c r="AW351" s="13" t="s">
        <v>39</v>
      </c>
      <c r="AX351" s="13" t="s">
        <v>79</v>
      </c>
      <c r="AY351" s="216" t="s">
        <v>129</v>
      </c>
    </row>
    <row r="352" spans="2:51" s="12" customFormat="1" ht="11.25">
      <c r="B352" s="195"/>
      <c r="C352" s="196"/>
      <c r="D352" s="197" t="s">
        <v>139</v>
      </c>
      <c r="E352" s="198" t="s">
        <v>32</v>
      </c>
      <c r="F352" s="199" t="s">
        <v>145</v>
      </c>
      <c r="G352" s="196"/>
      <c r="H352" s="198" t="s">
        <v>32</v>
      </c>
      <c r="I352" s="200"/>
      <c r="J352" s="196"/>
      <c r="K352" s="196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139</v>
      </c>
      <c r="AU352" s="205" t="s">
        <v>137</v>
      </c>
      <c r="AV352" s="12" t="s">
        <v>40</v>
      </c>
      <c r="AW352" s="12" t="s">
        <v>39</v>
      </c>
      <c r="AX352" s="12" t="s">
        <v>79</v>
      </c>
      <c r="AY352" s="205" t="s">
        <v>129</v>
      </c>
    </row>
    <row r="353" spans="2:65" s="12" customFormat="1" ht="11.25">
      <c r="B353" s="195"/>
      <c r="C353" s="196"/>
      <c r="D353" s="197" t="s">
        <v>139</v>
      </c>
      <c r="E353" s="198" t="s">
        <v>32</v>
      </c>
      <c r="F353" s="199" t="s">
        <v>530</v>
      </c>
      <c r="G353" s="196"/>
      <c r="H353" s="198" t="s">
        <v>32</v>
      </c>
      <c r="I353" s="200"/>
      <c r="J353" s="196"/>
      <c r="K353" s="196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139</v>
      </c>
      <c r="AU353" s="205" t="s">
        <v>137</v>
      </c>
      <c r="AV353" s="12" t="s">
        <v>40</v>
      </c>
      <c r="AW353" s="12" t="s">
        <v>39</v>
      </c>
      <c r="AX353" s="12" t="s">
        <v>79</v>
      </c>
      <c r="AY353" s="205" t="s">
        <v>129</v>
      </c>
    </row>
    <row r="354" spans="2:65" s="13" customFormat="1" ht="11.25">
      <c r="B354" s="206"/>
      <c r="C354" s="207"/>
      <c r="D354" s="197" t="s">
        <v>139</v>
      </c>
      <c r="E354" s="208" t="s">
        <v>32</v>
      </c>
      <c r="F354" s="209" t="s">
        <v>541</v>
      </c>
      <c r="G354" s="207"/>
      <c r="H354" s="210">
        <v>18.353999999999999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139</v>
      </c>
      <c r="AU354" s="216" t="s">
        <v>137</v>
      </c>
      <c r="AV354" s="13" t="s">
        <v>137</v>
      </c>
      <c r="AW354" s="13" t="s">
        <v>39</v>
      </c>
      <c r="AX354" s="13" t="s">
        <v>79</v>
      </c>
      <c r="AY354" s="216" t="s">
        <v>129</v>
      </c>
    </row>
    <row r="355" spans="2:65" s="12" customFormat="1" ht="11.25">
      <c r="B355" s="195"/>
      <c r="C355" s="196"/>
      <c r="D355" s="197" t="s">
        <v>139</v>
      </c>
      <c r="E355" s="198" t="s">
        <v>32</v>
      </c>
      <c r="F355" s="199" t="s">
        <v>477</v>
      </c>
      <c r="G355" s="196"/>
      <c r="H355" s="198" t="s">
        <v>32</v>
      </c>
      <c r="I355" s="200"/>
      <c r="J355" s="196"/>
      <c r="K355" s="196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139</v>
      </c>
      <c r="AU355" s="205" t="s">
        <v>137</v>
      </c>
      <c r="AV355" s="12" t="s">
        <v>40</v>
      </c>
      <c r="AW355" s="12" t="s">
        <v>39</v>
      </c>
      <c r="AX355" s="12" t="s">
        <v>79</v>
      </c>
      <c r="AY355" s="205" t="s">
        <v>129</v>
      </c>
    </row>
    <row r="356" spans="2:65" s="13" customFormat="1" ht="11.25">
      <c r="B356" s="206"/>
      <c r="C356" s="207"/>
      <c r="D356" s="197" t="s">
        <v>139</v>
      </c>
      <c r="E356" s="208" t="s">
        <v>32</v>
      </c>
      <c r="F356" s="209" t="s">
        <v>542</v>
      </c>
      <c r="G356" s="207"/>
      <c r="H356" s="210">
        <v>17.405999999999999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139</v>
      </c>
      <c r="AU356" s="216" t="s">
        <v>137</v>
      </c>
      <c r="AV356" s="13" t="s">
        <v>137</v>
      </c>
      <c r="AW356" s="13" t="s">
        <v>39</v>
      </c>
      <c r="AX356" s="13" t="s">
        <v>79</v>
      </c>
      <c r="AY356" s="216" t="s">
        <v>129</v>
      </c>
    </row>
    <row r="357" spans="2:65" s="12" customFormat="1" ht="11.25">
      <c r="B357" s="195"/>
      <c r="C357" s="196"/>
      <c r="D357" s="197" t="s">
        <v>139</v>
      </c>
      <c r="E357" s="198" t="s">
        <v>32</v>
      </c>
      <c r="F357" s="199" t="s">
        <v>471</v>
      </c>
      <c r="G357" s="196"/>
      <c r="H357" s="198" t="s">
        <v>32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139</v>
      </c>
      <c r="AU357" s="205" t="s">
        <v>137</v>
      </c>
      <c r="AV357" s="12" t="s">
        <v>40</v>
      </c>
      <c r="AW357" s="12" t="s">
        <v>39</v>
      </c>
      <c r="AX357" s="12" t="s">
        <v>79</v>
      </c>
      <c r="AY357" s="205" t="s">
        <v>129</v>
      </c>
    </row>
    <row r="358" spans="2:65" s="13" customFormat="1" ht="11.25">
      <c r="B358" s="206"/>
      <c r="C358" s="207"/>
      <c r="D358" s="197" t="s">
        <v>139</v>
      </c>
      <c r="E358" s="208" t="s">
        <v>32</v>
      </c>
      <c r="F358" s="209" t="s">
        <v>543</v>
      </c>
      <c r="G358" s="207"/>
      <c r="H358" s="210">
        <v>4.008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139</v>
      </c>
      <c r="AU358" s="216" t="s">
        <v>137</v>
      </c>
      <c r="AV358" s="13" t="s">
        <v>137</v>
      </c>
      <c r="AW358" s="13" t="s">
        <v>39</v>
      </c>
      <c r="AX358" s="13" t="s">
        <v>79</v>
      </c>
      <c r="AY358" s="216" t="s">
        <v>129</v>
      </c>
    </row>
    <row r="359" spans="2:65" s="15" customFormat="1" ht="11.25">
      <c r="B359" s="238"/>
      <c r="C359" s="239"/>
      <c r="D359" s="197" t="s">
        <v>139</v>
      </c>
      <c r="E359" s="240" t="s">
        <v>32</v>
      </c>
      <c r="F359" s="241" t="s">
        <v>174</v>
      </c>
      <c r="G359" s="239"/>
      <c r="H359" s="242">
        <v>125.664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AT359" s="248" t="s">
        <v>139</v>
      </c>
      <c r="AU359" s="248" t="s">
        <v>137</v>
      </c>
      <c r="AV359" s="15" t="s">
        <v>175</v>
      </c>
      <c r="AW359" s="15" t="s">
        <v>39</v>
      </c>
      <c r="AX359" s="15" t="s">
        <v>79</v>
      </c>
      <c r="AY359" s="248" t="s">
        <v>129</v>
      </c>
    </row>
    <row r="360" spans="2:65" s="12" customFormat="1" ht="11.25">
      <c r="B360" s="195"/>
      <c r="C360" s="196"/>
      <c r="D360" s="197" t="s">
        <v>139</v>
      </c>
      <c r="E360" s="198" t="s">
        <v>32</v>
      </c>
      <c r="F360" s="199" t="s">
        <v>548</v>
      </c>
      <c r="G360" s="196"/>
      <c r="H360" s="198" t="s">
        <v>32</v>
      </c>
      <c r="I360" s="200"/>
      <c r="J360" s="196"/>
      <c r="K360" s="196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139</v>
      </c>
      <c r="AU360" s="205" t="s">
        <v>137</v>
      </c>
      <c r="AV360" s="12" t="s">
        <v>40</v>
      </c>
      <c r="AW360" s="12" t="s">
        <v>39</v>
      </c>
      <c r="AX360" s="12" t="s">
        <v>79</v>
      </c>
      <c r="AY360" s="205" t="s">
        <v>129</v>
      </c>
    </row>
    <row r="361" spans="2:65" s="13" customFormat="1" ht="11.25">
      <c r="B361" s="206"/>
      <c r="C361" s="207"/>
      <c r="D361" s="197" t="s">
        <v>139</v>
      </c>
      <c r="E361" s="208" t="s">
        <v>32</v>
      </c>
      <c r="F361" s="209" t="s">
        <v>554</v>
      </c>
      <c r="G361" s="207"/>
      <c r="H361" s="210">
        <v>131.947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139</v>
      </c>
      <c r="AU361" s="216" t="s">
        <v>137</v>
      </c>
      <c r="AV361" s="13" t="s">
        <v>137</v>
      </c>
      <c r="AW361" s="13" t="s">
        <v>39</v>
      </c>
      <c r="AX361" s="13" t="s">
        <v>40</v>
      </c>
      <c r="AY361" s="216" t="s">
        <v>129</v>
      </c>
    </row>
    <row r="362" spans="2:65" s="1" customFormat="1" ht="24" customHeight="1">
      <c r="B362" s="36"/>
      <c r="C362" s="182" t="s">
        <v>555</v>
      </c>
      <c r="D362" s="182" t="s">
        <v>131</v>
      </c>
      <c r="E362" s="183" t="s">
        <v>556</v>
      </c>
      <c r="F362" s="184" t="s">
        <v>557</v>
      </c>
      <c r="G362" s="185" t="s">
        <v>134</v>
      </c>
      <c r="H362" s="186">
        <v>88.671000000000006</v>
      </c>
      <c r="I362" s="187"/>
      <c r="J362" s="188">
        <f>ROUND(I362*H362,2)</f>
        <v>0</v>
      </c>
      <c r="K362" s="184" t="s">
        <v>135</v>
      </c>
      <c r="L362" s="40"/>
      <c r="M362" s="189" t="s">
        <v>32</v>
      </c>
      <c r="N362" s="190" t="s">
        <v>51</v>
      </c>
      <c r="O362" s="65"/>
      <c r="P362" s="191">
        <f>O362*H362</f>
        <v>0</v>
      </c>
      <c r="Q362" s="191">
        <v>8.9999999999999993E-3</v>
      </c>
      <c r="R362" s="191">
        <f>Q362*H362</f>
        <v>0.79803899999999994</v>
      </c>
      <c r="S362" s="191">
        <v>0</v>
      </c>
      <c r="T362" s="192">
        <f>S362*H362</f>
        <v>0</v>
      </c>
      <c r="AR362" s="193" t="s">
        <v>136</v>
      </c>
      <c r="AT362" s="193" t="s">
        <v>131</v>
      </c>
      <c r="AU362" s="193" t="s">
        <v>137</v>
      </c>
      <c r="AY362" s="18" t="s">
        <v>129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8" t="s">
        <v>137</v>
      </c>
      <c r="BK362" s="194">
        <f>ROUND(I362*H362,2)</f>
        <v>0</v>
      </c>
      <c r="BL362" s="18" t="s">
        <v>136</v>
      </c>
      <c r="BM362" s="193" t="s">
        <v>558</v>
      </c>
    </row>
    <row r="363" spans="2:65" s="12" customFormat="1" ht="11.25">
      <c r="B363" s="195"/>
      <c r="C363" s="196"/>
      <c r="D363" s="197" t="s">
        <v>139</v>
      </c>
      <c r="E363" s="198" t="s">
        <v>32</v>
      </c>
      <c r="F363" s="199" t="s">
        <v>559</v>
      </c>
      <c r="G363" s="196"/>
      <c r="H363" s="198" t="s">
        <v>32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139</v>
      </c>
      <c r="AU363" s="205" t="s">
        <v>137</v>
      </c>
      <c r="AV363" s="12" t="s">
        <v>40</v>
      </c>
      <c r="AW363" s="12" t="s">
        <v>39</v>
      </c>
      <c r="AX363" s="12" t="s">
        <v>79</v>
      </c>
      <c r="AY363" s="205" t="s">
        <v>129</v>
      </c>
    </row>
    <row r="364" spans="2:65" s="13" customFormat="1" ht="11.25">
      <c r="B364" s="206"/>
      <c r="C364" s="207"/>
      <c r="D364" s="197" t="s">
        <v>139</v>
      </c>
      <c r="E364" s="208" t="s">
        <v>32</v>
      </c>
      <c r="F364" s="209" t="s">
        <v>560</v>
      </c>
      <c r="G364" s="207"/>
      <c r="H364" s="210">
        <v>81.516000000000005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139</v>
      </c>
      <c r="AU364" s="216" t="s">
        <v>137</v>
      </c>
      <c r="AV364" s="13" t="s">
        <v>137</v>
      </c>
      <c r="AW364" s="13" t="s">
        <v>39</v>
      </c>
      <c r="AX364" s="13" t="s">
        <v>79</v>
      </c>
      <c r="AY364" s="216" t="s">
        <v>129</v>
      </c>
    </row>
    <row r="365" spans="2:65" s="12" customFormat="1" ht="11.25">
      <c r="B365" s="195"/>
      <c r="C365" s="196"/>
      <c r="D365" s="197" t="s">
        <v>139</v>
      </c>
      <c r="E365" s="198" t="s">
        <v>32</v>
      </c>
      <c r="F365" s="199" t="s">
        <v>561</v>
      </c>
      <c r="G365" s="196"/>
      <c r="H365" s="198" t="s">
        <v>32</v>
      </c>
      <c r="I365" s="200"/>
      <c r="J365" s="196"/>
      <c r="K365" s="196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139</v>
      </c>
      <c r="AU365" s="205" t="s">
        <v>137</v>
      </c>
      <c r="AV365" s="12" t="s">
        <v>40</v>
      </c>
      <c r="AW365" s="12" t="s">
        <v>39</v>
      </c>
      <c r="AX365" s="12" t="s">
        <v>79</v>
      </c>
      <c r="AY365" s="205" t="s">
        <v>129</v>
      </c>
    </row>
    <row r="366" spans="2:65" s="13" customFormat="1" ht="11.25">
      <c r="B366" s="206"/>
      <c r="C366" s="207"/>
      <c r="D366" s="197" t="s">
        <v>139</v>
      </c>
      <c r="E366" s="208" t="s">
        <v>32</v>
      </c>
      <c r="F366" s="209" t="s">
        <v>562</v>
      </c>
      <c r="G366" s="207"/>
      <c r="H366" s="210">
        <v>7.1550000000000002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139</v>
      </c>
      <c r="AU366" s="216" t="s">
        <v>137</v>
      </c>
      <c r="AV366" s="13" t="s">
        <v>137</v>
      </c>
      <c r="AW366" s="13" t="s">
        <v>39</v>
      </c>
      <c r="AX366" s="13" t="s">
        <v>79</v>
      </c>
      <c r="AY366" s="216" t="s">
        <v>129</v>
      </c>
    </row>
    <row r="367" spans="2:65" s="14" customFormat="1" ht="11.25">
      <c r="B367" s="217"/>
      <c r="C367" s="218"/>
      <c r="D367" s="197" t="s">
        <v>139</v>
      </c>
      <c r="E367" s="219" t="s">
        <v>32</v>
      </c>
      <c r="F367" s="220" t="s">
        <v>147</v>
      </c>
      <c r="G367" s="218"/>
      <c r="H367" s="221">
        <v>88.671000000000006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139</v>
      </c>
      <c r="AU367" s="227" t="s">
        <v>137</v>
      </c>
      <c r="AV367" s="14" t="s">
        <v>136</v>
      </c>
      <c r="AW367" s="14" t="s">
        <v>39</v>
      </c>
      <c r="AX367" s="14" t="s">
        <v>40</v>
      </c>
      <c r="AY367" s="227" t="s">
        <v>129</v>
      </c>
    </row>
    <row r="368" spans="2:65" s="1" customFormat="1" ht="16.5" customHeight="1">
      <c r="B368" s="36"/>
      <c r="C368" s="228" t="s">
        <v>563</v>
      </c>
      <c r="D368" s="228" t="s">
        <v>159</v>
      </c>
      <c r="E368" s="229" t="s">
        <v>564</v>
      </c>
      <c r="F368" s="230" t="s">
        <v>565</v>
      </c>
      <c r="G368" s="231" t="s">
        <v>134</v>
      </c>
      <c r="H368" s="232">
        <v>93.105000000000004</v>
      </c>
      <c r="I368" s="233"/>
      <c r="J368" s="234">
        <f>ROUND(I368*H368,2)</f>
        <v>0</v>
      </c>
      <c r="K368" s="230" t="s">
        <v>135</v>
      </c>
      <c r="L368" s="235"/>
      <c r="M368" s="236" t="s">
        <v>32</v>
      </c>
      <c r="N368" s="237" t="s">
        <v>51</v>
      </c>
      <c r="O368" s="65"/>
      <c r="P368" s="191">
        <f>O368*H368</f>
        <v>0</v>
      </c>
      <c r="Q368" s="191">
        <v>1.8E-3</v>
      </c>
      <c r="R368" s="191">
        <f>Q368*H368</f>
        <v>0.16758900000000002</v>
      </c>
      <c r="S368" s="191">
        <v>0</v>
      </c>
      <c r="T368" s="192">
        <f>S368*H368</f>
        <v>0</v>
      </c>
      <c r="AR368" s="193" t="s">
        <v>158</v>
      </c>
      <c r="AT368" s="193" t="s">
        <v>159</v>
      </c>
      <c r="AU368" s="193" t="s">
        <v>137</v>
      </c>
      <c r="AY368" s="18" t="s">
        <v>129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8" t="s">
        <v>137</v>
      </c>
      <c r="BK368" s="194">
        <f>ROUND(I368*H368,2)</f>
        <v>0</v>
      </c>
      <c r="BL368" s="18" t="s">
        <v>136</v>
      </c>
      <c r="BM368" s="193" t="s">
        <v>566</v>
      </c>
    </row>
    <row r="369" spans="2:65" s="13" customFormat="1" ht="11.25">
      <c r="B369" s="206"/>
      <c r="C369" s="207"/>
      <c r="D369" s="197" t="s">
        <v>139</v>
      </c>
      <c r="E369" s="208" t="s">
        <v>32</v>
      </c>
      <c r="F369" s="209" t="s">
        <v>567</v>
      </c>
      <c r="G369" s="207"/>
      <c r="H369" s="210">
        <v>93.105000000000004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139</v>
      </c>
      <c r="AU369" s="216" t="s">
        <v>137</v>
      </c>
      <c r="AV369" s="13" t="s">
        <v>137</v>
      </c>
      <c r="AW369" s="13" t="s">
        <v>39</v>
      </c>
      <c r="AX369" s="13" t="s">
        <v>40</v>
      </c>
      <c r="AY369" s="216" t="s">
        <v>129</v>
      </c>
    </row>
    <row r="370" spans="2:65" s="1" customFormat="1" ht="24" customHeight="1">
      <c r="B370" s="36"/>
      <c r="C370" s="182" t="s">
        <v>568</v>
      </c>
      <c r="D370" s="182" t="s">
        <v>131</v>
      </c>
      <c r="E370" s="183" t="s">
        <v>569</v>
      </c>
      <c r="F370" s="184" t="s">
        <v>570</v>
      </c>
      <c r="G370" s="185" t="s">
        <v>134</v>
      </c>
      <c r="H370" s="186">
        <v>1124.1020000000001</v>
      </c>
      <c r="I370" s="187"/>
      <c r="J370" s="188">
        <f>ROUND(I370*H370,2)</f>
        <v>0</v>
      </c>
      <c r="K370" s="184" t="s">
        <v>135</v>
      </c>
      <c r="L370" s="40"/>
      <c r="M370" s="189" t="s">
        <v>32</v>
      </c>
      <c r="N370" s="190" t="s">
        <v>51</v>
      </c>
      <c r="O370" s="65"/>
      <c r="P370" s="191">
        <f>O370*H370</f>
        <v>0</v>
      </c>
      <c r="Q370" s="191">
        <v>8.9999999999999993E-3</v>
      </c>
      <c r="R370" s="191">
        <f>Q370*H370</f>
        <v>10.116918</v>
      </c>
      <c r="S370" s="191">
        <v>0</v>
      </c>
      <c r="T370" s="192">
        <f>S370*H370</f>
        <v>0</v>
      </c>
      <c r="AR370" s="193" t="s">
        <v>136</v>
      </c>
      <c r="AT370" s="193" t="s">
        <v>131</v>
      </c>
      <c r="AU370" s="193" t="s">
        <v>137</v>
      </c>
      <c r="AY370" s="18" t="s">
        <v>129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8" t="s">
        <v>137</v>
      </c>
      <c r="BK370" s="194">
        <f>ROUND(I370*H370,2)</f>
        <v>0</v>
      </c>
      <c r="BL370" s="18" t="s">
        <v>136</v>
      </c>
      <c r="BM370" s="193" t="s">
        <v>571</v>
      </c>
    </row>
    <row r="371" spans="2:65" s="12" customFormat="1" ht="11.25">
      <c r="B371" s="195"/>
      <c r="C371" s="196"/>
      <c r="D371" s="197" t="s">
        <v>139</v>
      </c>
      <c r="E371" s="198" t="s">
        <v>32</v>
      </c>
      <c r="F371" s="199" t="s">
        <v>572</v>
      </c>
      <c r="G371" s="196"/>
      <c r="H371" s="198" t="s">
        <v>32</v>
      </c>
      <c r="I371" s="200"/>
      <c r="J371" s="196"/>
      <c r="K371" s="196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139</v>
      </c>
      <c r="AU371" s="205" t="s">
        <v>137</v>
      </c>
      <c r="AV371" s="12" t="s">
        <v>40</v>
      </c>
      <c r="AW371" s="12" t="s">
        <v>39</v>
      </c>
      <c r="AX371" s="12" t="s">
        <v>79</v>
      </c>
      <c r="AY371" s="205" t="s">
        <v>129</v>
      </c>
    </row>
    <row r="372" spans="2:65" s="12" customFormat="1" ht="11.25">
      <c r="B372" s="195"/>
      <c r="C372" s="196"/>
      <c r="D372" s="197" t="s">
        <v>139</v>
      </c>
      <c r="E372" s="198" t="s">
        <v>32</v>
      </c>
      <c r="F372" s="199" t="s">
        <v>141</v>
      </c>
      <c r="G372" s="196"/>
      <c r="H372" s="198" t="s">
        <v>32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139</v>
      </c>
      <c r="AU372" s="205" t="s">
        <v>137</v>
      </c>
      <c r="AV372" s="12" t="s">
        <v>40</v>
      </c>
      <c r="AW372" s="12" t="s">
        <v>39</v>
      </c>
      <c r="AX372" s="12" t="s">
        <v>79</v>
      </c>
      <c r="AY372" s="205" t="s">
        <v>129</v>
      </c>
    </row>
    <row r="373" spans="2:65" s="12" customFormat="1" ht="11.25">
      <c r="B373" s="195"/>
      <c r="C373" s="196"/>
      <c r="D373" s="197" t="s">
        <v>139</v>
      </c>
      <c r="E373" s="198" t="s">
        <v>32</v>
      </c>
      <c r="F373" s="199" t="s">
        <v>471</v>
      </c>
      <c r="G373" s="196"/>
      <c r="H373" s="198" t="s">
        <v>32</v>
      </c>
      <c r="I373" s="200"/>
      <c r="J373" s="196"/>
      <c r="K373" s="196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139</v>
      </c>
      <c r="AU373" s="205" t="s">
        <v>137</v>
      </c>
      <c r="AV373" s="12" t="s">
        <v>40</v>
      </c>
      <c r="AW373" s="12" t="s">
        <v>39</v>
      </c>
      <c r="AX373" s="12" t="s">
        <v>79</v>
      </c>
      <c r="AY373" s="205" t="s">
        <v>129</v>
      </c>
    </row>
    <row r="374" spans="2:65" s="13" customFormat="1" ht="11.25">
      <c r="B374" s="206"/>
      <c r="C374" s="207"/>
      <c r="D374" s="197" t="s">
        <v>139</v>
      </c>
      <c r="E374" s="208" t="s">
        <v>32</v>
      </c>
      <c r="F374" s="209" t="s">
        <v>573</v>
      </c>
      <c r="G374" s="207"/>
      <c r="H374" s="210">
        <v>40.597999999999999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139</v>
      </c>
      <c r="AU374" s="216" t="s">
        <v>137</v>
      </c>
      <c r="AV374" s="13" t="s">
        <v>137</v>
      </c>
      <c r="AW374" s="13" t="s">
        <v>39</v>
      </c>
      <c r="AX374" s="13" t="s">
        <v>79</v>
      </c>
      <c r="AY374" s="216" t="s">
        <v>129</v>
      </c>
    </row>
    <row r="375" spans="2:65" s="12" customFormat="1" ht="11.25">
      <c r="B375" s="195"/>
      <c r="C375" s="196"/>
      <c r="D375" s="197" t="s">
        <v>139</v>
      </c>
      <c r="E375" s="198" t="s">
        <v>32</v>
      </c>
      <c r="F375" s="199" t="s">
        <v>479</v>
      </c>
      <c r="G375" s="196"/>
      <c r="H375" s="198" t="s">
        <v>32</v>
      </c>
      <c r="I375" s="200"/>
      <c r="J375" s="196"/>
      <c r="K375" s="196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139</v>
      </c>
      <c r="AU375" s="205" t="s">
        <v>137</v>
      </c>
      <c r="AV375" s="12" t="s">
        <v>40</v>
      </c>
      <c r="AW375" s="12" t="s">
        <v>39</v>
      </c>
      <c r="AX375" s="12" t="s">
        <v>79</v>
      </c>
      <c r="AY375" s="205" t="s">
        <v>129</v>
      </c>
    </row>
    <row r="376" spans="2:65" s="13" customFormat="1" ht="11.25">
      <c r="B376" s="206"/>
      <c r="C376" s="207"/>
      <c r="D376" s="197" t="s">
        <v>139</v>
      </c>
      <c r="E376" s="208" t="s">
        <v>32</v>
      </c>
      <c r="F376" s="209" t="s">
        <v>574</v>
      </c>
      <c r="G376" s="207"/>
      <c r="H376" s="210">
        <v>82.66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139</v>
      </c>
      <c r="AU376" s="216" t="s">
        <v>137</v>
      </c>
      <c r="AV376" s="13" t="s">
        <v>137</v>
      </c>
      <c r="AW376" s="13" t="s">
        <v>39</v>
      </c>
      <c r="AX376" s="13" t="s">
        <v>79</v>
      </c>
      <c r="AY376" s="216" t="s">
        <v>129</v>
      </c>
    </row>
    <row r="377" spans="2:65" s="13" customFormat="1" ht="11.25">
      <c r="B377" s="206"/>
      <c r="C377" s="207"/>
      <c r="D377" s="197" t="s">
        <v>139</v>
      </c>
      <c r="E377" s="208" t="s">
        <v>32</v>
      </c>
      <c r="F377" s="209" t="s">
        <v>575</v>
      </c>
      <c r="G377" s="207"/>
      <c r="H377" s="210">
        <v>86.412000000000006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139</v>
      </c>
      <c r="AU377" s="216" t="s">
        <v>137</v>
      </c>
      <c r="AV377" s="13" t="s">
        <v>137</v>
      </c>
      <c r="AW377" s="13" t="s">
        <v>39</v>
      </c>
      <c r="AX377" s="13" t="s">
        <v>79</v>
      </c>
      <c r="AY377" s="216" t="s">
        <v>129</v>
      </c>
    </row>
    <row r="378" spans="2:65" s="12" customFormat="1" ht="11.25">
      <c r="B378" s="195"/>
      <c r="C378" s="196"/>
      <c r="D378" s="197" t="s">
        <v>139</v>
      </c>
      <c r="E378" s="198" t="s">
        <v>32</v>
      </c>
      <c r="F378" s="199" t="s">
        <v>475</v>
      </c>
      <c r="G378" s="196"/>
      <c r="H378" s="198" t="s">
        <v>32</v>
      </c>
      <c r="I378" s="200"/>
      <c r="J378" s="196"/>
      <c r="K378" s="196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139</v>
      </c>
      <c r="AU378" s="205" t="s">
        <v>137</v>
      </c>
      <c r="AV378" s="12" t="s">
        <v>40</v>
      </c>
      <c r="AW378" s="12" t="s">
        <v>39</v>
      </c>
      <c r="AX378" s="12" t="s">
        <v>79</v>
      </c>
      <c r="AY378" s="205" t="s">
        <v>129</v>
      </c>
    </row>
    <row r="379" spans="2:65" s="13" customFormat="1" ht="11.25">
      <c r="B379" s="206"/>
      <c r="C379" s="207"/>
      <c r="D379" s="197" t="s">
        <v>139</v>
      </c>
      <c r="E379" s="208" t="s">
        <v>32</v>
      </c>
      <c r="F379" s="209" t="s">
        <v>576</v>
      </c>
      <c r="G379" s="207"/>
      <c r="H379" s="210">
        <v>62.231000000000002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139</v>
      </c>
      <c r="AU379" s="216" t="s">
        <v>137</v>
      </c>
      <c r="AV379" s="13" t="s">
        <v>137</v>
      </c>
      <c r="AW379" s="13" t="s">
        <v>39</v>
      </c>
      <c r="AX379" s="13" t="s">
        <v>79</v>
      </c>
      <c r="AY379" s="216" t="s">
        <v>129</v>
      </c>
    </row>
    <row r="380" spans="2:65" s="12" customFormat="1" ht="11.25">
      <c r="B380" s="195"/>
      <c r="C380" s="196"/>
      <c r="D380" s="197" t="s">
        <v>139</v>
      </c>
      <c r="E380" s="198" t="s">
        <v>32</v>
      </c>
      <c r="F380" s="199" t="s">
        <v>477</v>
      </c>
      <c r="G380" s="196"/>
      <c r="H380" s="198" t="s">
        <v>32</v>
      </c>
      <c r="I380" s="200"/>
      <c r="J380" s="196"/>
      <c r="K380" s="196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139</v>
      </c>
      <c r="AU380" s="205" t="s">
        <v>137</v>
      </c>
      <c r="AV380" s="12" t="s">
        <v>40</v>
      </c>
      <c r="AW380" s="12" t="s">
        <v>39</v>
      </c>
      <c r="AX380" s="12" t="s">
        <v>79</v>
      </c>
      <c r="AY380" s="205" t="s">
        <v>129</v>
      </c>
    </row>
    <row r="381" spans="2:65" s="13" customFormat="1" ht="11.25">
      <c r="B381" s="206"/>
      <c r="C381" s="207"/>
      <c r="D381" s="197" t="s">
        <v>139</v>
      </c>
      <c r="E381" s="208" t="s">
        <v>32</v>
      </c>
      <c r="F381" s="209" t="s">
        <v>577</v>
      </c>
      <c r="G381" s="207"/>
      <c r="H381" s="210">
        <v>147.22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139</v>
      </c>
      <c r="AU381" s="216" t="s">
        <v>137</v>
      </c>
      <c r="AV381" s="13" t="s">
        <v>137</v>
      </c>
      <c r="AW381" s="13" t="s">
        <v>39</v>
      </c>
      <c r="AX381" s="13" t="s">
        <v>79</v>
      </c>
      <c r="AY381" s="216" t="s">
        <v>129</v>
      </c>
    </row>
    <row r="382" spans="2:65" s="12" customFormat="1" ht="11.25">
      <c r="B382" s="195"/>
      <c r="C382" s="196"/>
      <c r="D382" s="197" t="s">
        <v>139</v>
      </c>
      <c r="E382" s="198" t="s">
        <v>32</v>
      </c>
      <c r="F382" s="199" t="s">
        <v>143</v>
      </c>
      <c r="G382" s="196"/>
      <c r="H382" s="198" t="s">
        <v>32</v>
      </c>
      <c r="I382" s="200"/>
      <c r="J382" s="196"/>
      <c r="K382" s="196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139</v>
      </c>
      <c r="AU382" s="205" t="s">
        <v>137</v>
      </c>
      <c r="AV382" s="12" t="s">
        <v>40</v>
      </c>
      <c r="AW382" s="12" t="s">
        <v>39</v>
      </c>
      <c r="AX382" s="12" t="s">
        <v>79</v>
      </c>
      <c r="AY382" s="205" t="s">
        <v>129</v>
      </c>
    </row>
    <row r="383" spans="2:65" s="12" customFormat="1" ht="11.25">
      <c r="B383" s="195"/>
      <c r="C383" s="196"/>
      <c r="D383" s="197" t="s">
        <v>139</v>
      </c>
      <c r="E383" s="198" t="s">
        <v>32</v>
      </c>
      <c r="F383" s="199" t="s">
        <v>479</v>
      </c>
      <c r="G383" s="196"/>
      <c r="H383" s="198" t="s">
        <v>32</v>
      </c>
      <c r="I383" s="200"/>
      <c r="J383" s="196"/>
      <c r="K383" s="196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139</v>
      </c>
      <c r="AU383" s="205" t="s">
        <v>137</v>
      </c>
      <c r="AV383" s="12" t="s">
        <v>40</v>
      </c>
      <c r="AW383" s="12" t="s">
        <v>39</v>
      </c>
      <c r="AX383" s="12" t="s">
        <v>79</v>
      </c>
      <c r="AY383" s="205" t="s">
        <v>129</v>
      </c>
    </row>
    <row r="384" spans="2:65" s="13" customFormat="1" ht="11.25">
      <c r="B384" s="206"/>
      <c r="C384" s="207"/>
      <c r="D384" s="197" t="s">
        <v>139</v>
      </c>
      <c r="E384" s="208" t="s">
        <v>32</v>
      </c>
      <c r="F384" s="209" t="s">
        <v>578</v>
      </c>
      <c r="G384" s="207"/>
      <c r="H384" s="210">
        <v>82.116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139</v>
      </c>
      <c r="AU384" s="216" t="s">
        <v>137</v>
      </c>
      <c r="AV384" s="13" t="s">
        <v>137</v>
      </c>
      <c r="AW384" s="13" t="s">
        <v>39</v>
      </c>
      <c r="AX384" s="13" t="s">
        <v>79</v>
      </c>
      <c r="AY384" s="216" t="s">
        <v>129</v>
      </c>
    </row>
    <row r="385" spans="2:51" s="13" customFormat="1" ht="11.25">
      <c r="B385" s="206"/>
      <c r="C385" s="207"/>
      <c r="D385" s="197" t="s">
        <v>139</v>
      </c>
      <c r="E385" s="208" t="s">
        <v>32</v>
      </c>
      <c r="F385" s="209" t="s">
        <v>579</v>
      </c>
      <c r="G385" s="207"/>
      <c r="H385" s="210">
        <v>85.852000000000004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139</v>
      </c>
      <c r="AU385" s="216" t="s">
        <v>137</v>
      </c>
      <c r="AV385" s="13" t="s">
        <v>137</v>
      </c>
      <c r="AW385" s="13" t="s">
        <v>39</v>
      </c>
      <c r="AX385" s="13" t="s">
        <v>79</v>
      </c>
      <c r="AY385" s="216" t="s">
        <v>129</v>
      </c>
    </row>
    <row r="386" spans="2:51" s="12" customFormat="1" ht="11.25">
      <c r="B386" s="195"/>
      <c r="C386" s="196"/>
      <c r="D386" s="197" t="s">
        <v>139</v>
      </c>
      <c r="E386" s="198" t="s">
        <v>32</v>
      </c>
      <c r="F386" s="199" t="s">
        <v>475</v>
      </c>
      <c r="G386" s="196"/>
      <c r="H386" s="198" t="s">
        <v>32</v>
      </c>
      <c r="I386" s="200"/>
      <c r="J386" s="196"/>
      <c r="K386" s="196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139</v>
      </c>
      <c r="AU386" s="205" t="s">
        <v>137</v>
      </c>
      <c r="AV386" s="12" t="s">
        <v>40</v>
      </c>
      <c r="AW386" s="12" t="s">
        <v>39</v>
      </c>
      <c r="AX386" s="12" t="s">
        <v>79</v>
      </c>
      <c r="AY386" s="205" t="s">
        <v>129</v>
      </c>
    </row>
    <row r="387" spans="2:51" s="13" customFormat="1" ht="11.25">
      <c r="B387" s="206"/>
      <c r="C387" s="207"/>
      <c r="D387" s="197" t="s">
        <v>139</v>
      </c>
      <c r="E387" s="208" t="s">
        <v>32</v>
      </c>
      <c r="F387" s="209" t="s">
        <v>580</v>
      </c>
      <c r="G387" s="207"/>
      <c r="H387" s="210">
        <v>61.366999999999997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139</v>
      </c>
      <c r="AU387" s="216" t="s">
        <v>137</v>
      </c>
      <c r="AV387" s="13" t="s">
        <v>137</v>
      </c>
      <c r="AW387" s="13" t="s">
        <v>39</v>
      </c>
      <c r="AX387" s="13" t="s">
        <v>79</v>
      </c>
      <c r="AY387" s="216" t="s">
        <v>129</v>
      </c>
    </row>
    <row r="388" spans="2:51" s="12" customFormat="1" ht="11.25">
      <c r="B388" s="195"/>
      <c r="C388" s="196"/>
      <c r="D388" s="197" t="s">
        <v>139</v>
      </c>
      <c r="E388" s="198" t="s">
        <v>32</v>
      </c>
      <c r="F388" s="199" t="s">
        <v>471</v>
      </c>
      <c r="G388" s="196"/>
      <c r="H388" s="198" t="s">
        <v>32</v>
      </c>
      <c r="I388" s="200"/>
      <c r="J388" s="196"/>
      <c r="K388" s="196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139</v>
      </c>
      <c r="AU388" s="205" t="s">
        <v>137</v>
      </c>
      <c r="AV388" s="12" t="s">
        <v>40</v>
      </c>
      <c r="AW388" s="12" t="s">
        <v>39</v>
      </c>
      <c r="AX388" s="12" t="s">
        <v>79</v>
      </c>
      <c r="AY388" s="205" t="s">
        <v>129</v>
      </c>
    </row>
    <row r="389" spans="2:51" s="13" customFormat="1" ht="11.25">
      <c r="B389" s="206"/>
      <c r="C389" s="207"/>
      <c r="D389" s="197" t="s">
        <v>139</v>
      </c>
      <c r="E389" s="208" t="s">
        <v>32</v>
      </c>
      <c r="F389" s="209" t="s">
        <v>581</v>
      </c>
      <c r="G389" s="207"/>
      <c r="H389" s="210">
        <v>41.462000000000003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139</v>
      </c>
      <c r="AU389" s="216" t="s">
        <v>137</v>
      </c>
      <c r="AV389" s="13" t="s">
        <v>137</v>
      </c>
      <c r="AW389" s="13" t="s">
        <v>39</v>
      </c>
      <c r="AX389" s="13" t="s">
        <v>79</v>
      </c>
      <c r="AY389" s="216" t="s">
        <v>129</v>
      </c>
    </row>
    <row r="390" spans="2:51" s="12" customFormat="1" ht="11.25">
      <c r="B390" s="195"/>
      <c r="C390" s="196"/>
      <c r="D390" s="197" t="s">
        <v>139</v>
      </c>
      <c r="E390" s="198" t="s">
        <v>32</v>
      </c>
      <c r="F390" s="199" t="s">
        <v>477</v>
      </c>
      <c r="G390" s="196"/>
      <c r="H390" s="198" t="s">
        <v>32</v>
      </c>
      <c r="I390" s="200"/>
      <c r="J390" s="196"/>
      <c r="K390" s="196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139</v>
      </c>
      <c r="AU390" s="205" t="s">
        <v>137</v>
      </c>
      <c r="AV390" s="12" t="s">
        <v>40</v>
      </c>
      <c r="AW390" s="12" t="s">
        <v>39</v>
      </c>
      <c r="AX390" s="12" t="s">
        <v>79</v>
      </c>
      <c r="AY390" s="205" t="s">
        <v>129</v>
      </c>
    </row>
    <row r="391" spans="2:51" s="13" customFormat="1" ht="11.25">
      <c r="B391" s="206"/>
      <c r="C391" s="207"/>
      <c r="D391" s="197" t="s">
        <v>139</v>
      </c>
      <c r="E391" s="208" t="s">
        <v>32</v>
      </c>
      <c r="F391" s="209" t="s">
        <v>582</v>
      </c>
      <c r="G391" s="207"/>
      <c r="H391" s="210">
        <v>139.00899999999999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139</v>
      </c>
      <c r="AU391" s="216" t="s">
        <v>137</v>
      </c>
      <c r="AV391" s="13" t="s">
        <v>137</v>
      </c>
      <c r="AW391" s="13" t="s">
        <v>39</v>
      </c>
      <c r="AX391" s="13" t="s">
        <v>79</v>
      </c>
      <c r="AY391" s="216" t="s">
        <v>129</v>
      </c>
    </row>
    <row r="392" spans="2:51" s="12" customFormat="1" ht="11.25">
      <c r="B392" s="195"/>
      <c r="C392" s="196"/>
      <c r="D392" s="197" t="s">
        <v>139</v>
      </c>
      <c r="E392" s="198" t="s">
        <v>32</v>
      </c>
      <c r="F392" s="199" t="s">
        <v>145</v>
      </c>
      <c r="G392" s="196"/>
      <c r="H392" s="198" t="s">
        <v>32</v>
      </c>
      <c r="I392" s="200"/>
      <c r="J392" s="196"/>
      <c r="K392" s="196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139</v>
      </c>
      <c r="AU392" s="205" t="s">
        <v>137</v>
      </c>
      <c r="AV392" s="12" t="s">
        <v>40</v>
      </c>
      <c r="AW392" s="12" t="s">
        <v>39</v>
      </c>
      <c r="AX392" s="12" t="s">
        <v>79</v>
      </c>
      <c r="AY392" s="205" t="s">
        <v>129</v>
      </c>
    </row>
    <row r="393" spans="2:51" s="12" customFormat="1" ht="11.25">
      <c r="B393" s="195"/>
      <c r="C393" s="196"/>
      <c r="D393" s="197" t="s">
        <v>139</v>
      </c>
      <c r="E393" s="198" t="s">
        <v>32</v>
      </c>
      <c r="F393" s="199" t="s">
        <v>530</v>
      </c>
      <c r="G393" s="196"/>
      <c r="H393" s="198" t="s">
        <v>32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139</v>
      </c>
      <c r="AU393" s="205" t="s">
        <v>137</v>
      </c>
      <c r="AV393" s="12" t="s">
        <v>40</v>
      </c>
      <c r="AW393" s="12" t="s">
        <v>39</v>
      </c>
      <c r="AX393" s="12" t="s">
        <v>79</v>
      </c>
      <c r="AY393" s="205" t="s">
        <v>129</v>
      </c>
    </row>
    <row r="394" spans="2:51" s="13" customFormat="1" ht="11.25">
      <c r="B394" s="206"/>
      <c r="C394" s="207"/>
      <c r="D394" s="197" t="s">
        <v>139</v>
      </c>
      <c r="E394" s="208" t="s">
        <v>32</v>
      </c>
      <c r="F394" s="209" t="s">
        <v>583</v>
      </c>
      <c r="G394" s="207"/>
      <c r="H394" s="210">
        <v>66.534000000000006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139</v>
      </c>
      <c r="AU394" s="216" t="s">
        <v>137</v>
      </c>
      <c r="AV394" s="13" t="s">
        <v>137</v>
      </c>
      <c r="AW394" s="13" t="s">
        <v>39</v>
      </c>
      <c r="AX394" s="13" t="s">
        <v>79</v>
      </c>
      <c r="AY394" s="216" t="s">
        <v>129</v>
      </c>
    </row>
    <row r="395" spans="2:51" s="13" customFormat="1" ht="11.25">
      <c r="B395" s="206"/>
      <c r="C395" s="207"/>
      <c r="D395" s="197" t="s">
        <v>139</v>
      </c>
      <c r="E395" s="208" t="s">
        <v>32</v>
      </c>
      <c r="F395" s="209" t="s">
        <v>584</v>
      </c>
      <c r="G395" s="207"/>
      <c r="H395" s="210">
        <v>71.501999999999995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139</v>
      </c>
      <c r="AU395" s="216" t="s">
        <v>137</v>
      </c>
      <c r="AV395" s="13" t="s">
        <v>137</v>
      </c>
      <c r="AW395" s="13" t="s">
        <v>39</v>
      </c>
      <c r="AX395" s="13" t="s">
        <v>79</v>
      </c>
      <c r="AY395" s="216" t="s">
        <v>129</v>
      </c>
    </row>
    <row r="396" spans="2:51" s="12" customFormat="1" ht="11.25">
      <c r="B396" s="195"/>
      <c r="C396" s="196"/>
      <c r="D396" s="197" t="s">
        <v>139</v>
      </c>
      <c r="E396" s="198" t="s">
        <v>32</v>
      </c>
      <c r="F396" s="199" t="s">
        <v>475</v>
      </c>
      <c r="G396" s="196"/>
      <c r="H396" s="198" t="s">
        <v>32</v>
      </c>
      <c r="I396" s="200"/>
      <c r="J396" s="196"/>
      <c r="K396" s="196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139</v>
      </c>
      <c r="AU396" s="205" t="s">
        <v>137</v>
      </c>
      <c r="AV396" s="12" t="s">
        <v>40</v>
      </c>
      <c r="AW396" s="12" t="s">
        <v>39</v>
      </c>
      <c r="AX396" s="12" t="s">
        <v>79</v>
      </c>
      <c r="AY396" s="205" t="s">
        <v>129</v>
      </c>
    </row>
    <row r="397" spans="2:51" s="13" customFormat="1" ht="11.25">
      <c r="B397" s="206"/>
      <c r="C397" s="207"/>
      <c r="D397" s="197" t="s">
        <v>139</v>
      </c>
      <c r="E397" s="208" t="s">
        <v>32</v>
      </c>
      <c r="F397" s="209" t="s">
        <v>576</v>
      </c>
      <c r="G397" s="207"/>
      <c r="H397" s="210">
        <v>62.231000000000002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139</v>
      </c>
      <c r="AU397" s="216" t="s">
        <v>137</v>
      </c>
      <c r="AV397" s="13" t="s">
        <v>137</v>
      </c>
      <c r="AW397" s="13" t="s">
        <v>39</v>
      </c>
      <c r="AX397" s="13" t="s">
        <v>79</v>
      </c>
      <c r="AY397" s="216" t="s">
        <v>129</v>
      </c>
    </row>
    <row r="398" spans="2:51" s="12" customFormat="1" ht="11.25">
      <c r="B398" s="195"/>
      <c r="C398" s="196"/>
      <c r="D398" s="197" t="s">
        <v>139</v>
      </c>
      <c r="E398" s="198" t="s">
        <v>32</v>
      </c>
      <c r="F398" s="199" t="s">
        <v>477</v>
      </c>
      <c r="G398" s="196"/>
      <c r="H398" s="198" t="s">
        <v>32</v>
      </c>
      <c r="I398" s="200"/>
      <c r="J398" s="196"/>
      <c r="K398" s="196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139</v>
      </c>
      <c r="AU398" s="205" t="s">
        <v>137</v>
      </c>
      <c r="AV398" s="12" t="s">
        <v>40</v>
      </c>
      <c r="AW398" s="12" t="s">
        <v>39</v>
      </c>
      <c r="AX398" s="12" t="s">
        <v>79</v>
      </c>
      <c r="AY398" s="205" t="s">
        <v>129</v>
      </c>
    </row>
    <row r="399" spans="2:51" s="13" customFormat="1" ht="11.25">
      <c r="B399" s="206"/>
      <c r="C399" s="207"/>
      <c r="D399" s="197" t="s">
        <v>139</v>
      </c>
      <c r="E399" s="208" t="s">
        <v>32</v>
      </c>
      <c r="F399" s="209" t="s">
        <v>582</v>
      </c>
      <c r="G399" s="207"/>
      <c r="H399" s="210">
        <v>139.00899999999999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139</v>
      </c>
      <c r="AU399" s="216" t="s">
        <v>137</v>
      </c>
      <c r="AV399" s="13" t="s">
        <v>137</v>
      </c>
      <c r="AW399" s="13" t="s">
        <v>39</v>
      </c>
      <c r="AX399" s="13" t="s">
        <v>79</v>
      </c>
      <c r="AY399" s="216" t="s">
        <v>129</v>
      </c>
    </row>
    <row r="400" spans="2:51" s="12" customFormat="1" ht="11.25">
      <c r="B400" s="195"/>
      <c r="C400" s="196"/>
      <c r="D400" s="197" t="s">
        <v>139</v>
      </c>
      <c r="E400" s="198" t="s">
        <v>32</v>
      </c>
      <c r="F400" s="199" t="s">
        <v>471</v>
      </c>
      <c r="G400" s="196"/>
      <c r="H400" s="198" t="s">
        <v>32</v>
      </c>
      <c r="I400" s="200"/>
      <c r="J400" s="196"/>
      <c r="K400" s="196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139</v>
      </c>
      <c r="AU400" s="205" t="s">
        <v>137</v>
      </c>
      <c r="AV400" s="12" t="s">
        <v>40</v>
      </c>
      <c r="AW400" s="12" t="s">
        <v>39</v>
      </c>
      <c r="AX400" s="12" t="s">
        <v>79</v>
      </c>
      <c r="AY400" s="205" t="s">
        <v>129</v>
      </c>
    </row>
    <row r="401" spans="2:65" s="13" customFormat="1" ht="11.25">
      <c r="B401" s="206"/>
      <c r="C401" s="207"/>
      <c r="D401" s="197" t="s">
        <v>139</v>
      </c>
      <c r="E401" s="208" t="s">
        <v>32</v>
      </c>
      <c r="F401" s="209" t="s">
        <v>585</v>
      </c>
      <c r="G401" s="207"/>
      <c r="H401" s="210">
        <v>44.57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139</v>
      </c>
      <c r="AU401" s="216" t="s">
        <v>137</v>
      </c>
      <c r="AV401" s="13" t="s">
        <v>137</v>
      </c>
      <c r="AW401" s="13" t="s">
        <v>39</v>
      </c>
      <c r="AX401" s="13" t="s">
        <v>79</v>
      </c>
      <c r="AY401" s="216" t="s">
        <v>129</v>
      </c>
    </row>
    <row r="402" spans="2:65" s="12" customFormat="1" ht="11.25">
      <c r="B402" s="195"/>
      <c r="C402" s="196"/>
      <c r="D402" s="197" t="s">
        <v>139</v>
      </c>
      <c r="E402" s="198" t="s">
        <v>32</v>
      </c>
      <c r="F402" s="199" t="s">
        <v>586</v>
      </c>
      <c r="G402" s="196"/>
      <c r="H402" s="198" t="s">
        <v>32</v>
      </c>
      <c r="I402" s="200"/>
      <c r="J402" s="196"/>
      <c r="K402" s="196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139</v>
      </c>
      <c r="AU402" s="205" t="s">
        <v>137</v>
      </c>
      <c r="AV402" s="12" t="s">
        <v>40</v>
      </c>
      <c r="AW402" s="12" t="s">
        <v>39</v>
      </c>
      <c r="AX402" s="12" t="s">
        <v>79</v>
      </c>
      <c r="AY402" s="205" t="s">
        <v>129</v>
      </c>
    </row>
    <row r="403" spans="2:65" s="13" customFormat="1" ht="11.25">
      <c r="B403" s="206"/>
      <c r="C403" s="207"/>
      <c r="D403" s="197" t="s">
        <v>139</v>
      </c>
      <c r="E403" s="208" t="s">
        <v>32</v>
      </c>
      <c r="F403" s="209" t="s">
        <v>587</v>
      </c>
      <c r="G403" s="207"/>
      <c r="H403" s="210">
        <v>-88.671000000000006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139</v>
      </c>
      <c r="AU403" s="216" t="s">
        <v>137</v>
      </c>
      <c r="AV403" s="13" t="s">
        <v>137</v>
      </c>
      <c r="AW403" s="13" t="s">
        <v>39</v>
      </c>
      <c r="AX403" s="13" t="s">
        <v>79</v>
      </c>
      <c r="AY403" s="216" t="s">
        <v>129</v>
      </c>
    </row>
    <row r="404" spans="2:65" s="14" customFormat="1" ht="11.25">
      <c r="B404" s="217"/>
      <c r="C404" s="218"/>
      <c r="D404" s="197" t="s">
        <v>139</v>
      </c>
      <c r="E404" s="219" t="s">
        <v>32</v>
      </c>
      <c r="F404" s="220" t="s">
        <v>147</v>
      </c>
      <c r="G404" s="218"/>
      <c r="H404" s="221">
        <v>1124.1020000000001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139</v>
      </c>
      <c r="AU404" s="227" t="s">
        <v>137</v>
      </c>
      <c r="AV404" s="14" t="s">
        <v>136</v>
      </c>
      <c r="AW404" s="14" t="s">
        <v>39</v>
      </c>
      <c r="AX404" s="14" t="s">
        <v>40</v>
      </c>
      <c r="AY404" s="227" t="s">
        <v>129</v>
      </c>
    </row>
    <row r="405" spans="2:65" s="1" customFormat="1" ht="16.5" customHeight="1">
      <c r="B405" s="36"/>
      <c r="C405" s="228" t="s">
        <v>588</v>
      </c>
      <c r="D405" s="228" t="s">
        <v>159</v>
      </c>
      <c r="E405" s="229" t="s">
        <v>589</v>
      </c>
      <c r="F405" s="230" t="s">
        <v>590</v>
      </c>
      <c r="G405" s="231" t="s">
        <v>134</v>
      </c>
      <c r="H405" s="232">
        <v>1180.307</v>
      </c>
      <c r="I405" s="233"/>
      <c r="J405" s="234">
        <f>ROUND(I405*H405,2)</f>
        <v>0</v>
      </c>
      <c r="K405" s="230" t="s">
        <v>135</v>
      </c>
      <c r="L405" s="235"/>
      <c r="M405" s="236" t="s">
        <v>32</v>
      </c>
      <c r="N405" s="237" t="s">
        <v>51</v>
      </c>
      <c r="O405" s="65"/>
      <c r="P405" s="191">
        <f>O405*H405</f>
        <v>0</v>
      </c>
      <c r="Q405" s="191">
        <v>3.6800000000000001E-3</v>
      </c>
      <c r="R405" s="191">
        <f>Q405*H405</f>
        <v>4.34352976</v>
      </c>
      <c r="S405" s="191">
        <v>0</v>
      </c>
      <c r="T405" s="192">
        <f>S405*H405</f>
        <v>0</v>
      </c>
      <c r="AR405" s="193" t="s">
        <v>158</v>
      </c>
      <c r="AT405" s="193" t="s">
        <v>159</v>
      </c>
      <c r="AU405" s="193" t="s">
        <v>137</v>
      </c>
      <c r="AY405" s="18" t="s">
        <v>129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8" t="s">
        <v>137</v>
      </c>
      <c r="BK405" s="194">
        <f>ROUND(I405*H405,2)</f>
        <v>0</v>
      </c>
      <c r="BL405" s="18" t="s">
        <v>136</v>
      </c>
      <c r="BM405" s="193" t="s">
        <v>591</v>
      </c>
    </row>
    <row r="406" spans="2:65" s="13" customFormat="1" ht="11.25">
      <c r="B406" s="206"/>
      <c r="C406" s="207"/>
      <c r="D406" s="197" t="s">
        <v>139</v>
      </c>
      <c r="E406" s="208" t="s">
        <v>32</v>
      </c>
      <c r="F406" s="209" t="s">
        <v>592</v>
      </c>
      <c r="G406" s="207"/>
      <c r="H406" s="210">
        <v>1180.307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139</v>
      </c>
      <c r="AU406" s="216" t="s">
        <v>137</v>
      </c>
      <c r="AV406" s="13" t="s">
        <v>137</v>
      </c>
      <c r="AW406" s="13" t="s">
        <v>39</v>
      </c>
      <c r="AX406" s="13" t="s">
        <v>40</v>
      </c>
      <c r="AY406" s="216" t="s">
        <v>129</v>
      </c>
    </row>
    <row r="407" spans="2:65" s="1" customFormat="1" ht="16.5" customHeight="1">
      <c r="B407" s="36"/>
      <c r="C407" s="182" t="s">
        <v>593</v>
      </c>
      <c r="D407" s="182" t="s">
        <v>131</v>
      </c>
      <c r="E407" s="183" t="s">
        <v>594</v>
      </c>
      <c r="F407" s="184" t="s">
        <v>595</v>
      </c>
      <c r="G407" s="185" t="s">
        <v>134</v>
      </c>
      <c r="H407" s="186">
        <v>339.21800000000002</v>
      </c>
      <c r="I407" s="187"/>
      <c r="J407" s="188">
        <f>ROUND(I407*H407,2)</f>
        <v>0</v>
      </c>
      <c r="K407" s="184" t="s">
        <v>32</v>
      </c>
      <c r="L407" s="40"/>
      <c r="M407" s="189" t="s">
        <v>32</v>
      </c>
      <c r="N407" s="190" t="s">
        <v>51</v>
      </c>
      <c r="O407" s="65"/>
      <c r="P407" s="191">
        <f>O407*H407</f>
        <v>0</v>
      </c>
      <c r="Q407" s="191">
        <v>6.6368E-3</v>
      </c>
      <c r="R407" s="191">
        <f>Q407*H407</f>
        <v>2.2513220224000001</v>
      </c>
      <c r="S407" s="191">
        <v>0</v>
      </c>
      <c r="T407" s="192">
        <f>S407*H407</f>
        <v>0</v>
      </c>
      <c r="AR407" s="193" t="s">
        <v>136</v>
      </c>
      <c r="AT407" s="193" t="s">
        <v>131</v>
      </c>
      <c r="AU407" s="193" t="s">
        <v>137</v>
      </c>
      <c r="AY407" s="18" t="s">
        <v>129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8" t="s">
        <v>137</v>
      </c>
      <c r="BK407" s="194">
        <f>ROUND(I407*H407,2)</f>
        <v>0</v>
      </c>
      <c r="BL407" s="18" t="s">
        <v>136</v>
      </c>
      <c r="BM407" s="193" t="s">
        <v>596</v>
      </c>
    </row>
    <row r="408" spans="2:65" s="12" customFormat="1" ht="11.25">
      <c r="B408" s="195"/>
      <c r="C408" s="196"/>
      <c r="D408" s="197" t="s">
        <v>139</v>
      </c>
      <c r="E408" s="198" t="s">
        <v>32</v>
      </c>
      <c r="F408" s="199" t="s">
        <v>597</v>
      </c>
      <c r="G408" s="196"/>
      <c r="H408" s="198" t="s">
        <v>32</v>
      </c>
      <c r="I408" s="200"/>
      <c r="J408" s="196"/>
      <c r="K408" s="196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139</v>
      </c>
      <c r="AU408" s="205" t="s">
        <v>137</v>
      </c>
      <c r="AV408" s="12" t="s">
        <v>40</v>
      </c>
      <c r="AW408" s="12" t="s">
        <v>39</v>
      </c>
      <c r="AX408" s="12" t="s">
        <v>79</v>
      </c>
      <c r="AY408" s="205" t="s">
        <v>129</v>
      </c>
    </row>
    <row r="409" spans="2:65" s="13" customFormat="1" ht="11.25">
      <c r="B409" s="206"/>
      <c r="C409" s="207"/>
      <c r="D409" s="197" t="s">
        <v>139</v>
      </c>
      <c r="E409" s="208" t="s">
        <v>32</v>
      </c>
      <c r="F409" s="209" t="s">
        <v>598</v>
      </c>
      <c r="G409" s="207"/>
      <c r="H409" s="210">
        <v>1212.7729999999999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139</v>
      </c>
      <c r="AU409" s="216" t="s">
        <v>137</v>
      </c>
      <c r="AV409" s="13" t="s">
        <v>137</v>
      </c>
      <c r="AW409" s="13" t="s">
        <v>39</v>
      </c>
      <c r="AX409" s="13" t="s">
        <v>79</v>
      </c>
      <c r="AY409" s="216" t="s">
        <v>129</v>
      </c>
    </row>
    <row r="410" spans="2:65" s="12" customFormat="1" ht="11.25">
      <c r="B410" s="195"/>
      <c r="C410" s="196"/>
      <c r="D410" s="197" t="s">
        <v>139</v>
      </c>
      <c r="E410" s="198" t="s">
        <v>32</v>
      </c>
      <c r="F410" s="199" t="s">
        <v>500</v>
      </c>
      <c r="G410" s="196"/>
      <c r="H410" s="198" t="s">
        <v>32</v>
      </c>
      <c r="I410" s="200"/>
      <c r="J410" s="196"/>
      <c r="K410" s="196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139</v>
      </c>
      <c r="AU410" s="205" t="s">
        <v>137</v>
      </c>
      <c r="AV410" s="12" t="s">
        <v>40</v>
      </c>
      <c r="AW410" s="12" t="s">
        <v>39</v>
      </c>
      <c r="AX410" s="12" t="s">
        <v>79</v>
      </c>
      <c r="AY410" s="205" t="s">
        <v>129</v>
      </c>
    </row>
    <row r="411" spans="2:65" s="13" customFormat="1" ht="11.25">
      <c r="B411" s="206"/>
      <c r="C411" s="207"/>
      <c r="D411" s="197" t="s">
        <v>139</v>
      </c>
      <c r="E411" s="208" t="s">
        <v>32</v>
      </c>
      <c r="F411" s="209" t="s">
        <v>501</v>
      </c>
      <c r="G411" s="207"/>
      <c r="H411" s="210">
        <v>41.457000000000001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139</v>
      </c>
      <c r="AU411" s="216" t="s">
        <v>137</v>
      </c>
      <c r="AV411" s="13" t="s">
        <v>137</v>
      </c>
      <c r="AW411" s="13" t="s">
        <v>39</v>
      </c>
      <c r="AX411" s="13" t="s">
        <v>79</v>
      </c>
      <c r="AY411" s="216" t="s">
        <v>129</v>
      </c>
    </row>
    <row r="412" spans="2:65" s="12" customFormat="1" ht="11.25">
      <c r="B412" s="195"/>
      <c r="C412" s="196"/>
      <c r="D412" s="197" t="s">
        <v>139</v>
      </c>
      <c r="E412" s="198" t="s">
        <v>32</v>
      </c>
      <c r="F412" s="199" t="s">
        <v>500</v>
      </c>
      <c r="G412" s="196"/>
      <c r="H412" s="198" t="s">
        <v>32</v>
      </c>
      <c r="I412" s="200"/>
      <c r="J412" s="196"/>
      <c r="K412" s="196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139</v>
      </c>
      <c r="AU412" s="205" t="s">
        <v>137</v>
      </c>
      <c r="AV412" s="12" t="s">
        <v>40</v>
      </c>
      <c r="AW412" s="12" t="s">
        <v>39</v>
      </c>
      <c r="AX412" s="12" t="s">
        <v>79</v>
      </c>
      <c r="AY412" s="205" t="s">
        <v>129</v>
      </c>
    </row>
    <row r="413" spans="2:65" s="13" customFormat="1" ht="11.25">
      <c r="B413" s="206"/>
      <c r="C413" s="207"/>
      <c r="D413" s="197" t="s">
        <v>139</v>
      </c>
      <c r="E413" s="208" t="s">
        <v>32</v>
      </c>
      <c r="F413" s="209" t="s">
        <v>503</v>
      </c>
      <c r="G413" s="207"/>
      <c r="H413" s="210">
        <v>51.987000000000002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139</v>
      </c>
      <c r="AU413" s="216" t="s">
        <v>137</v>
      </c>
      <c r="AV413" s="13" t="s">
        <v>137</v>
      </c>
      <c r="AW413" s="13" t="s">
        <v>39</v>
      </c>
      <c r="AX413" s="13" t="s">
        <v>79</v>
      </c>
      <c r="AY413" s="216" t="s">
        <v>129</v>
      </c>
    </row>
    <row r="414" spans="2:65" s="12" customFormat="1" ht="11.25">
      <c r="B414" s="195"/>
      <c r="C414" s="196"/>
      <c r="D414" s="197" t="s">
        <v>139</v>
      </c>
      <c r="E414" s="198" t="s">
        <v>32</v>
      </c>
      <c r="F414" s="199" t="s">
        <v>500</v>
      </c>
      <c r="G414" s="196"/>
      <c r="H414" s="198" t="s">
        <v>32</v>
      </c>
      <c r="I414" s="200"/>
      <c r="J414" s="196"/>
      <c r="K414" s="196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139</v>
      </c>
      <c r="AU414" s="205" t="s">
        <v>137</v>
      </c>
      <c r="AV414" s="12" t="s">
        <v>40</v>
      </c>
      <c r="AW414" s="12" t="s">
        <v>39</v>
      </c>
      <c r="AX414" s="12" t="s">
        <v>79</v>
      </c>
      <c r="AY414" s="205" t="s">
        <v>129</v>
      </c>
    </row>
    <row r="415" spans="2:65" s="13" customFormat="1" ht="11.25">
      <c r="B415" s="206"/>
      <c r="C415" s="207"/>
      <c r="D415" s="197" t="s">
        <v>139</v>
      </c>
      <c r="E415" s="208" t="s">
        <v>32</v>
      </c>
      <c r="F415" s="209" t="s">
        <v>505</v>
      </c>
      <c r="G415" s="207"/>
      <c r="H415" s="210">
        <v>50.654000000000003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139</v>
      </c>
      <c r="AU415" s="216" t="s">
        <v>137</v>
      </c>
      <c r="AV415" s="13" t="s">
        <v>137</v>
      </c>
      <c r="AW415" s="13" t="s">
        <v>39</v>
      </c>
      <c r="AX415" s="13" t="s">
        <v>79</v>
      </c>
      <c r="AY415" s="216" t="s">
        <v>129</v>
      </c>
    </row>
    <row r="416" spans="2:65" s="15" customFormat="1" ht="11.25">
      <c r="B416" s="238"/>
      <c r="C416" s="239"/>
      <c r="D416" s="197" t="s">
        <v>139</v>
      </c>
      <c r="E416" s="240" t="s">
        <v>32</v>
      </c>
      <c r="F416" s="241" t="s">
        <v>174</v>
      </c>
      <c r="G416" s="239"/>
      <c r="H416" s="242">
        <v>1356.8710000000001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AT416" s="248" t="s">
        <v>139</v>
      </c>
      <c r="AU416" s="248" t="s">
        <v>137</v>
      </c>
      <c r="AV416" s="15" t="s">
        <v>175</v>
      </c>
      <c r="AW416" s="15" t="s">
        <v>39</v>
      </c>
      <c r="AX416" s="15" t="s">
        <v>79</v>
      </c>
      <c r="AY416" s="248" t="s">
        <v>129</v>
      </c>
    </row>
    <row r="417" spans="2:65" s="12" customFormat="1" ht="11.25">
      <c r="B417" s="195"/>
      <c r="C417" s="196"/>
      <c r="D417" s="197" t="s">
        <v>139</v>
      </c>
      <c r="E417" s="198" t="s">
        <v>32</v>
      </c>
      <c r="F417" s="199" t="s">
        <v>599</v>
      </c>
      <c r="G417" s="196"/>
      <c r="H417" s="198" t="s">
        <v>32</v>
      </c>
      <c r="I417" s="200"/>
      <c r="J417" s="196"/>
      <c r="K417" s="196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139</v>
      </c>
      <c r="AU417" s="205" t="s">
        <v>137</v>
      </c>
      <c r="AV417" s="12" t="s">
        <v>40</v>
      </c>
      <c r="AW417" s="12" t="s">
        <v>39</v>
      </c>
      <c r="AX417" s="12" t="s">
        <v>79</v>
      </c>
      <c r="AY417" s="205" t="s">
        <v>129</v>
      </c>
    </row>
    <row r="418" spans="2:65" s="13" customFormat="1" ht="11.25">
      <c r="B418" s="206"/>
      <c r="C418" s="207"/>
      <c r="D418" s="197" t="s">
        <v>139</v>
      </c>
      <c r="E418" s="208" t="s">
        <v>32</v>
      </c>
      <c r="F418" s="209" t="s">
        <v>600</v>
      </c>
      <c r="G418" s="207"/>
      <c r="H418" s="210">
        <v>339.21800000000002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139</v>
      </c>
      <c r="AU418" s="216" t="s">
        <v>137</v>
      </c>
      <c r="AV418" s="13" t="s">
        <v>137</v>
      </c>
      <c r="AW418" s="13" t="s">
        <v>39</v>
      </c>
      <c r="AX418" s="13" t="s">
        <v>40</v>
      </c>
      <c r="AY418" s="216" t="s">
        <v>129</v>
      </c>
    </row>
    <row r="419" spans="2:65" s="1" customFormat="1" ht="24" customHeight="1">
      <c r="B419" s="36"/>
      <c r="C419" s="182" t="s">
        <v>601</v>
      </c>
      <c r="D419" s="182" t="s">
        <v>131</v>
      </c>
      <c r="E419" s="183" t="s">
        <v>602</v>
      </c>
      <c r="F419" s="184" t="s">
        <v>603</v>
      </c>
      <c r="G419" s="185" t="s">
        <v>134</v>
      </c>
      <c r="H419" s="186">
        <v>1392.8510000000001</v>
      </c>
      <c r="I419" s="187"/>
      <c r="J419" s="188">
        <f>ROUND(I419*H419,2)</f>
        <v>0</v>
      </c>
      <c r="K419" s="184" t="s">
        <v>135</v>
      </c>
      <c r="L419" s="40"/>
      <c r="M419" s="189" t="s">
        <v>32</v>
      </c>
      <c r="N419" s="190" t="s">
        <v>51</v>
      </c>
      <c r="O419" s="65"/>
      <c r="P419" s="191">
        <f>O419*H419</f>
        <v>0</v>
      </c>
      <c r="Q419" s="191">
        <v>6.0000000000000002E-5</v>
      </c>
      <c r="R419" s="191">
        <f>Q419*H419</f>
        <v>8.3571060000000003E-2</v>
      </c>
      <c r="S419" s="191">
        <v>0</v>
      </c>
      <c r="T419" s="192">
        <f>S419*H419</f>
        <v>0</v>
      </c>
      <c r="AR419" s="193" t="s">
        <v>136</v>
      </c>
      <c r="AT419" s="193" t="s">
        <v>131</v>
      </c>
      <c r="AU419" s="193" t="s">
        <v>137</v>
      </c>
      <c r="AY419" s="18" t="s">
        <v>129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8" t="s">
        <v>137</v>
      </c>
      <c r="BK419" s="194">
        <f>ROUND(I419*H419,2)</f>
        <v>0</v>
      </c>
      <c r="BL419" s="18" t="s">
        <v>136</v>
      </c>
      <c r="BM419" s="193" t="s">
        <v>604</v>
      </c>
    </row>
    <row r="420" spans="2:65" s="12" customFormat="1" ht="11.25">
      <c r="B420" s="195"/>
      <c r="C420" s="196"/>
      <c r="D420" s="197" t="s">
        <v>139</v>
      </c>
      <c r="E420" s="198" t="s">
        <v>32</v>
      </c>
      <c r="F420" s="199" t="s">
        <v>605</v>
      </c>
      <c r="G420" s="196"/>
      <c r="H420" s="198" t="s">
        <v>32</v>
      </c>
      <c r="I420" s="200"/>
      <c r="J420" s="196"/>
      <c r="K420" s="196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139</v>
      </c>
      <c r="AU420" s="205" t="s">
        <v>137</v>
      </c>
      <c r="AV420" s="12" t="s">
        <v>40</v>
      </c>
      <c r="AW420" s="12" t="s">
        <v>39</v>
      </c>
      <c r="AX420" s="12" t="s">
        <v>79</v>
      </c>
      <c r="AY420" s="205" t="s">
        <v>129</v>
      </c>
    </row>
    <row r="421" spans="2:65" s="13" customFormat="1" ht="11.25">
      <c r="B421" s="206"/>
      <c r="C421" s="207"/>
      <c r="D421" s="197" t="s">
        <v>139</v>
      </c>
      <c r="E421" s="208" t="s">
        <v>32</v>
      </c>
      <c r="F421" s="209" t="s">
        <v>606</v>
      </c>
      <c r="G421" s="207"/>
      <c r="H421" s="210">
        <v>1392.8510000000001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139</v>
      </c>
      <c r="AU421" s="216" t="s">
        <v>137</v>
      </c>
      <c r="AV421" s="13" t="s">
        <v>137</v>
      </c>
      <c r="AW421" s="13" t="s">
        <v>39</v>
      </c>
      <c r="AX421" s="13" t="s">
        <v>40</v>
      </c>
      <c r="AY421" s="216" t="s">
        <v>129</v>
      </c>
    </row>
    <row r="422" spans="2:65" s="1" customFormat="1" ht="16.5" customHeight="1">
      <c r="B422" s="36"/>
      <c r="C422" s="182" t="s">
        <v>607</v>
      </c>
      <c r="D422" s="182" t="s">
        <v>131</v>
      </c>
      <c r="E422" s="183" t="s">
        <v>608</v>
      </c>
      <c r="F422" s="184" t="s">
        <v>609</v>
      </c>
      <c r="G422" s="185" t="s">
        <v>260</v>
      </c>
      <c r="H422" s="186">
        <v>891.25</v>
      </c>
      <c r="I422" s="187"/>
      <c r="J422" s="188">
        <f>ROUND(I422*H422,2)</f>
        <v>0</v>
      </c>
      <c r="K422" s="184" t="s">
        <v>135</v>
      </c>
      <c r="L422" s="40"/>
      <c r="M422" s="189" t="s">
        <v>32</v>
      </c>
      <c r="N422" s="190" t="s">
        <v>51</v>
      </c>
      <c r="O422" s="65"/>
      <c r="P422" s="191">
        <f>O422*H422</f>
        <v>0</v>
      </c>
      <c r="Q422" s="191">
        <v>2.5000000000000001E-4</v>
      </c>
      <c r="R422" s="191">
        <f>Q422*H422</f>
        <v>0.2228125</v>
      </c>
      <c r="S422" s="191">
        <v>0</v>
      </c>
      <c r="T422" s="192">
        <f>S422*H422</f>
        <v>0</v>
      </c>
      <c r="AR422" s="193" t="s">
        <v>136</v>
      </c>
      <c r="AT422" s="193" t="s">
        <v>131</v>
      </c>
      <c r="AU422" s="193" t="s">
        <v>137</v>
      </c>
      <c r="AY422" s="18" t="s">
        <v>129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8" t="s">
        <v>137</v>
      </c>
      <c r="BK422" s="194">
        <f>ROUND(I422*H422,2)</f>
        <v>0</v>
      </c>
      <c r="BL422" s="18" t="s">
        <v>136</v>
      </c>
      <c r="BM422" s="193" t="s">
        <v>610</v>
      </c>
    </row>
    <row r="423" spans="2:65" s="12" customFormat="1" ht="11.25">
      <c r="B423" s="195"/>
      <c r="C423" s="196"/>
      <c r="D423" s="197" t="s">
        <v>139</v>
      </c>
      <c r="E423" s="198" t="s">
        <v>32</v>
      </c>
      <c r="F423" s="199" t="s">
        <v>611</v>
      </c>
      <c r="G423" s="196"/>
      <c r="H423" s="198" t="s">
        <v>32</v>
      </c>
      <c r="I423" s="200"/>
      <c r="J423" s="196"/>
      <c r="K423" s="196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139</v>
      </c>
      <c r="AU423" s="205" t="s">
        <v>137</v>
      </c>
      <c r="AV423" s="12" t="s">
        <v>40</v>
      </c>
      <c r="AW423" s="12" t="s">
        <v>39</v>
      </c>
      <c r="AX423" s="12" t="s">
        <v>79</v>
      </c>
      <c r="AY423" s="205" t="s">
        <v>129</v>
      </c>
    </row>
    <row r="424" spans="2:65" s="12" customFormat="1" ht="11.25">
      <c r="B424" s="195"/>
      <c r="C424" s="196"/>
      <c r="D424" s="197" t="s">
        <v>139</v>
      </c>
      <c r="E424" s="198" t="s">
        <v>32</v>
      </c>
      <c r="F424" s="199" t="s">
        <v>612</v>
      </c>
      <c r="G424" s="196"/>
      <c r="H424" s="198" t="s">
        <v>32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139</v>
      </c>
      <c r="AU424" s="205" t="s">
        <v>137</v>
      </c>
      <c r="AV424" s="12" t="s">
        <v>40</v>
      </c>
      <c r="AW424" s="12" t="s">
        <v>39</v>
      </c>
      <c r="AX424" s="12" t="s">
        <v>79</v>
      </c>
      <c r="AY424" s="205" t="s">
        <v>129</v>
      </c>
    </row>
    <row r="425" spans="2:65" s="13" customFormat="1" ht="11.25">
      <c r="B425" s="206"/>
      <c r="C425" s="207"/>
      <c r="D425" s="197" t="s">
        <v>139</v>
      </c>
      <c r="E425" s="208" t="s">
        <v>32</v>
      </c>
      <c r="F425" s="209" t="s">
        <v>613</v>
      </c>
      <c r="G425" s="207"/>
      <c r="H425" s="210">
        <v>264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139</v>
      </c>
      <c r="AU425" s="216" t="s">
        <v>137</v>
      </c>
      <c r="AV425" s="13" t="s">
        <v>137</v>
      </c>
      <c r="AW425" s="13" t="s">
        <v>39</v>
      </c>
      <c r="AX425" s="13" t="s">
        <v>79</v>
      </c>
      <c r="AY425" s="216" t="s">
        <v>129</v>
      </c>
    </row>
    <row r="426" spans="2:65" s="12" customFormat="1" ht="11.25">
      <c r="B426" s="195"/>
      <c r="C426" s="196"/>
      <c r="D426" s="197" t="s">
        <v>139</v>
      </c>
      <c r="E426" s="198" t="s">
        <v>32</v>
      </c>
      <c r="F426" s="199" t="s">
        <v>614</v>
      </c>
      <c r="G426" s="196"/>
      <c r="H426" s="198" t="s">
        <v>32</v>
      </c>
      <c r="I426" s="200"/>
      <c r="J426" s="196"/>
      <c r="K426" s="196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139</v>
      </c>
      <c r="AU426" s="205" t="s">
        <v>137</v>
      </c>
      <c r="AV426" s="12" t="s">
        <v>40</v>
      </c>
      <c r="AW426" s="12" t="s">
        <v>39</v>
      </c>
      <c r="AX426" s="12" t="s">
        <v>79</v>
      </c>
      <c r="AY426" s="205" t="s">
        <v>129</v>
      </c>
    </row>
    <row r="427" spans="2:65" s="13" customFormat="1" ht="11.25">
      <c r="B427" s="206"/>
      <c r="C427" s="207"/>
      <c r="D427" s="197" t="s">
        <v>139</v>
      </c>
      <c r="E427" s="208" t="s">
        <v>32</v>
      </c>
      <c r="F427" s="209" t="s">
        <v>615</v>
      </c>
      <c r="G427" s="207"/>
      <c r="H427" s="210">
        <v>18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139</v>
      </c>
      <c r="AU427" s="216" t="s">
        <v>137</v>
      </c>
      <c r="AV427" s="13" t="s">
        <v>137</v>
      </c>
      <c r="AW427" s="13" t="s">
        <v>39</v>
      </c>
      <c r="AX427" s="13" t="s">
        <v>79</v>
      </c>
      <c r="AY427" s="216" t="s">
        <v>129</v>
      </c>
    </row>
    <row r="428" spans="2:65" s="12" customFormat="1" ht="11.25">
      <c r="B428" s="195"/>
      <c r="C428" s="196"/>
      <c r="D428" s="197" t="s">
        <v>139</v>
      </c>
      <c r="E428" s="198" t="s">
        <v>32</v>
      </c>
      <c r="F428" s="199" t="s">
        <v>494</v>
      </c>
      <c r="G428" s="196"/>
      <c r="H428" s="198" t="s">
        <v>32</v>
      </c>
      <c r="I428" s="200"/>
      <c r="J428" s="196"/>
      <c r="K428" s="196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139</v>
      </c>
      <c r="AU428" s="205" t="s">
        <v>137</v>
      </c>
      <c r="AV428" s="12" t="s">
        <v>40</v>
      </c>
      <c r="AW428" s="12" t="s">
        <v>39</v>
      </c>
      <c r="AX428" s="12" t="s">
        <v>79</v>
      </c>
      <c r="AY428" s="205" t="s">
        <v>129</v>
      </c>
    </row>
    <row r="429" spans="2:65" s="12" customFormat="1" ht="11.25">
      <c r="B429" s="195"/>
      <c r="C429" s="196"/>
      <c r="D429" s="197" t="s">
        <v>139</v>
      </c>
      <c r="E429" s="198" t="s">
        <v>32</v>
      </c>
      <c r="F429" s="199" t="s">
        <v>453</v>
      </c>
      <c r="G429" s="196"/>
      <c r="H429" s="198" t="s">
        <v>32</v>
      </c>
      <c r="I429" s="200"/>
      <c r="J429" s="196"/>
      <c r="K429" s="196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139</v>
      </c>
      <c r="AU429" s="205" t="s">
        <v>137</v>
      </c>
      <c r="AV429" s="12" t="s">
        <v>40</v>
      </c>
      <c r="AW429" s="12" t="s">
        <v>39</v>
      </c>
      <c r="AX429" s="12" t="s">
        <v>79</v>
      </c>
      <c r="AY429" s="205" t="s">
        <v>129</v>
      </c>
    </row>
    <row r="430" spans="2:65" s="13" customFormat="1" ht="11.25">
      <c r="B430" s="206"/>
      <c r="C430" s="207"/>
      <c r="D430" s="197" t="s">
        <v>139</v>
      </c>
      <c r="E430" s="208" t="s">
        <v>32</v>
      </c>
      <c r="F430" s="209" t="s">
        <v>616</v>
      </c>
      <c r="G430" s="207"/>
      <c r="H430" s="210">
        <v>12.9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139</v>
      </c>
      <c r="AU430" s="216" t="s">
        <v>137</v>
      </c>
      <c r="AV430" s="13" t="s">
        <v>137</v>
      </c>
      <c r="AW430" s="13" t="s">
        <v>39</v>
      </c>
      <c r="AX430" s="13" t="s">
        <v>79</v>
      </c>
      <c r="AY430" s="216" t="s">
        <v>129</v>
      </c>
    </row>
    <row r="431" spans="2:65" s="12" customFormat="1" ht="11.25">
      <c r="B431" s="195"/>
      <c r="C431" s="196"/>
      <c r="D431" s="197" t="s">
        <v>139</v>
      </c>
      <c r="E431" s="198" t="s">
        <v>32</v>
      </c>
      <c r="F431" s="199" t="s">
        <v>141</v>
      </c>
      <c r="G431" s="196"/>
      <c r="H431" s="198" t="s">
        <v>32</v>
      </c>
      <c r="I431" s="200"/>
      <c r="J431" s="196"/>
      <c r="K431" s="196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139</v>
      </c>
      <c r="AU431" s="205" t="s">
        <v>137</v>
      </c>
      <c r="AV431" s="12" t="s">
        <v>40</v>
      </c>
      <c r="AW431" s="12" t="s">
        <v>39</v>
      </c>
      <c r="AX431" s="12" t="s">
        <v>79</v>
      </c>
      <c r="AY431" s="205" t="s">
        <v>129</v>
      </c>
    </row>
    <row r="432" spans="2:65" s="12" customFormat="1" ht="11.25">
      <c r="B432" s="195"/>
      <c r="C432" s="196"/>
      <c r="D432" s="197" t="s">
        <v>139</v>
      </c>
      <c r="E432" s="198" t="s">
        <v>32</v>
      </c>
      <c r="F432" s="199" t="s">
        <v>455</v>
      </c>
      <c r="G432" s="196"/>
      <c r="H432" s="198" t="s">
        <v>32</v>
      </c>
      <c r="I432" s="200"/>
      <c r="J432" s="196"/>
      <c r="K432" s="196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139</v>
      </c>
      <c r="AU432" s="205" t="s">
        <v>137</v>
      </c>
      <c r="AV432" s="12" t="s">
        <v>40</v>
      </c>
      <c r="AW432" s="12" t="s">
        <v>39</v>
      </c>
      <c r="AX432" s="12" t="s">
        <v>79</v>
      </c>
      <c r="AY432" s="205" t="s">
        <v>129</v>
      </c>
    </row>
    <row r="433" spans="2:51" s="13" customFormat="1" ht="11.25">
      <c r="B433" s="206"/>
      <c r="C433" s="207"/>
      <c r="D433" s="197" t="s">
        <v>139</v>
      </c>
      <c r="E433" s="208" t="s">
        <v>32</v>
      </c>
      <c r="F433" s="209" t="s">
        <v>617</v>
      </c>
      <c r="G433" s="207"/>
      <c r="H433" s="210">
        <v>63.4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139</v>
      </c>
      <c r="AU433" s="216" t="s">
        <v>137</v>
      </c>
      <c r="AV433" s="13" t="s">
        <v>137</v>
      </c>
      <c r="AW433" s="13" t="s">
        <v>39</v>
      </c>
      <c r="AX433" s="13" t="s">
        <v>79</v>
      </c>
      <c r="AY433" s="216" t="s">
        <v>129</v>
      </c>
    </row>
    <row r="434" spans="2:51" s="13" customFormat="1" ht="11.25">
      <c r="B434" s="206"/>
      <c r="C434" s="207"/>
      <c r="D434" s="197" t="s">
        <v>139</v>
      </c>
      <c r="E434" s="208" t="s">
        <v>32</v>
      </c>
      <c r="F434" s="209" t="s">
        <v>618</v>
      </c>
      <c r="G434" s="207"/>
      <c r="H434" s="210">
        <v>4.8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139</v>
      </c>
      <c r="AU434" s="216" t="s">
        <v>137</v>
      </c>
      <c r="AV434" s="13" t="s">
        <v>137</v>
      </c>
      <c r="AW434" s="13" t="s">
        <v>39</v>
      </c>
      <c r="AX434" s="13" t="s">
        <v>79</v>
      </c>
      <c r="AY434" s="216" t="s">
        <v>129</v>
      </c>
    </row>
    <row r="435" spans="2:51" s="12" customFormat="1" ht="11.25">
      <c r="B435" s="195"/>
      <c r="C435" s="196"/>
      <c r="D435" s="197" t="s">
        <v>139</v>
      </c>
      <c r="E435" s="198" t="s">
        <v>32</v>
      </c>
      <c r="F435" s="199" t="s">
        <v>143</v>
      </c>
      <c r="G435" s="196"/>
      <c r="H435" s="198" t="s">
        <v>32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139</v>
      </c>
      <c r="AU435" s="205" t="s">
        <v>137</v>
      </c>
      <c r="AV435" s="12" t="s">
        <v>40</v>
      </c>
      <c r="AW435" s="12" t="s">
        <v>39</v>
      </c>
      <c r="AX435" s="12" t="s">
        <v>79</v>
      </c>
      <c r="AY435" s="205" t="s">
        <v>129</v>
      </c>
    </row>
    <row r="436" spans="2:51" s="12" customFormat="1" ht="11.25">
      <c r="B436" s="195"/>
      <c r="C436" s="196"/>
      <c r="D436" s="197" t="s">
        <v>139</v>
      </c>
      <c r="E436" s="198" t="s">
        <v>32</v>
      </c>
      <c r="F436" s="199" t="s">
        <v>455</v>
      </c>
      <c r="G436" s="196"/>
      <c r="H436" s="198" t="s">
        <v>32</v>
      </c>
      <c r="I436" s="200"/>
      <c r="J436" s="196"/>
      <c r="K436" s="196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139</v>
      </c>
      <c r="AU436" s="205" t="s">
        <v>137</v>
      </c>
      <c r="AV436" s="12" t="s">
        <v>40</v>
      </c>
      <c r="AW436" s="12" t="s">
        <v>39</v>
      </c>
      <c r="AX436" s="12" t="s">
        <v>79</v>
      </c>
      <c r="AY436" s="205" t="s">
        <v>129</v>
      </c>
    </row>
    <row r="437" spans="2:51" s="13" customFormat="1" ht="11.25">
      <c r="B437" s="206"/>
      <c r="C437" s="207"/>
      <c r="D437" s="197" t="s">
        <v>139</v>
      </c>
      <c r="E437" s="208" t="s">
        <v>32</v>
      </c>
      <c r="F437" s="209" t="s">
        <v>619</v>
      </c>
      <c r="G437" s="207"/>
      <c r="H437" s="210">
        <v>62.2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139</v>
      </c>
      <c r="AU437" s="216" t="s">
        <v>137</v>
      </c>
      <c r="AV437" s="13" t="s">
        <v>137</v>
      </c>
      <c r="AW437" s="13" t="s">
        <v>39</v>
      </c>
      <c r="AX437" s="13" t="s">
        <v>79</v>
      </c>
      <c r="AY437" s="216" t="s">
        <v>129</v>
      </c>
    </row>
    <row r="438" spans="2:51" s="13" customFormat="1" ht="11.25">
      <c r="B438" s="206"/>
      <c r="C438" s="207"/>
      <c r="D438" s="197" t="s">
        <v>139</v>
      </c>
      <c r="E438" s="208" t="s">
        <v>32</v>
      </c>
      <c r="F438" s="209" t="s">
        <v>618</v>
      </c>
      <c r="G438" s="207"/>
      <c r="H438" s="210">
        <v>4.8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139</v>
      </c>
      <c r="AU438" s="216" t="s">
        <v>137</v>
      </c>
      <c r="AV438" s="13" t="s">
        <v>137</v>
      </c>
      <c r="AW438" s="13" t="s">
        <v>39</v>
      </c>
      <c r="AX438" s="13" t="s">
        <v>79</v>
      </c>
      <c r="AY438" s="216" t="s">
        <v>129</v>
      </c>
    </row>
    <row r="439" spans="2:51" s="12" customFormat="1" ht="11.25">
      <c r="B439" s="195"/>
      <c r="C439" s="196"/>
      <c r="D439" s="197" t="s">
        <v>139</v>
      </c>
      <c r="E439" s="198" t="s">
        <v>32</v>
      </c>
      <c r="F439" s="199" t="s">
        <v>145</v>
      </c>
      <c r="G439" s="196"/>
      <c r="H439" s="198" t="s">
        <v>32</v>
      </c>
      <c r="I439" s="200"/>
      <c r="J439" s="196"/>
      <c r="K439" s="196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139</v>
      </c>
      <c r="AU439" s="205" t="s">
        <v>137</v>
      </c>
      <c r="AV439" s="12" t="s">
        <v>40</v>
      </c>
      <c r="AW439" s="12" t="s">
        <v>39</v>
      </c>
      <c r="AX439" s="12" t="s">
        <v>79</v>
      </c>
      <c r="AY439" s="205" t="s">
        <v>129</v>
      </c>
    </row>
    <row r="440" spans="2:51" s="12" customFormat="1" ht="11.25">
      <c r="B440" s="195"/>
      <c r="C440" s="196"/>
      <c r="D440" s="197" t="s">
        <v>139</v>
      </c>
      <c r="E440" s="198" t="s">
        <v>32</v>
      </c>
      <c r="F440" s="199" t="s">
        <v>455</v>
      </c>
      <c r="G440" s="196"/>
      <c r="H440" s="198" t="s">
        <v>32</v>
      </c>
      <c r="I440" s="200"/>
      <c r="J440" s="196"/>
      <c r="K440" s="196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139</v>
      </c>
      <c r="AU440" s="205" t="s">
        <v>137</v>
      </c>
      <c r="AV440" s="12" t="s">
        <v>40</v>
      </c>
      <c r="AW440" s="12" t="s">
        <v>39</v>
      </c>
      <c r="AX440" s="12" t="s">
        <v>79</v>
      </c>
      <c r="AY440" s="205" t="s">
        <v>129</v>
      </c>
    </row>
    <row r="441" spans="2:51" s="13" customFormat="1" ht="11.25">
      <c r="B441" s="206"/>
      <c r="C441" s="207"/>
      <c r="D441" s="197" t="s">
        <v>139</v>
      </c>
      <c r="E441" s="208" t="s">
        <v>32</v>
      </c>
      <c r="F441" s="209" t="s">
        <v>620</v>
      </c>
      <c r="G441" s="207"/>
      <c r="H441" s="210">
        <v>61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139</v>
      </c>
      <c r="AU441" s="216" t="s">
        <v>137</v>
      </c>
      <c r="AV441" s="13" t="s">
        <v>137</v>
      </c>
      <c r="AW441" s="13" t="s">
        <v>39</v>
      </c>
      <c r="AX441" s="13" t="s">
        <v>79</v>
      </c>
      <c r="AY441" s="216" t="s">
        <v>129</v>
      </c>
    </row>
    <row r="442" spans="2:51" s="13" customFormat="1" ht="11.25">
      <c r="B442" s="206"/>
      <c r="C442" s="207"/>
      <c r="D442" s="197" t="s">
        <v>139</v>
      </c>
      <c r="E442" s="208" t="s">
        <v>32</v>
      </c>
      <c r="F442" s="209" t="s">
        <v>618</v>
      </c>
      <c r="G442" s="207"/>
      <c r="H442" s="210">
        <v>4.8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139</v>
      </c>
      <c r="AU442" s="216" t="s">
        <v>137</v>
      </c>
      <c r="AV442" s="13" t="s">
        <v>137</v>
      </c>
      <c r="AW442" s="13" t="s">
        <v>39</v>
      </c>
      <c r="AX442" s="13" t="s">
        <v>79</v>
      </c>
      <c r="AY442" s="216" t="s">
        <v>129</v>
      </c>
    </row>
    <row r="443" spans="2:51" s="15" customFormat="1" ht="11.25">
      <c r="B443" s="238"/>
      <c r="C443" s="239"/>
      <c r="D443" s="197" t="s">
        <v>139</v>
      </c>
      <c r="E443" s="240" t="s">
        <v>32</v>
      </c>
      <c r="F443" s="241" t="s">
        <v>174</v>
      </c>
      <c r="G443" s="239"/>
      <c r="H443" s="242">
        <v>495.9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AT443" s="248" t="s">
        <v>139</v>
      </c>
      <c r="AU443" s="248" t="s">
        <v>137</v>
      </c>
      <c r="AV443" s="15" t="s">
        <v>175</v>
      </c>
      <c r="AW443" s="15" t="s">
        <v>39</v>
      </c>
      <c r="AX443" s="15" t="s">
        <v>79</v>
      </c>
      <c r="AY443" s="248" t="s">
        <v>129</v>
      </c>
    </row>
    <row r="444" spans="2:51" s="12" customFormat="1" ht="11.25">
      <c r="B444" s="195"/>
      <c r="C444" s="196"/>
      <c r="D444" s="197" t="s">
        <v>139</v>
      </c>
      <c r="E444" s="198" t="s">
        <v>32</v>
      </c>
      <c r="F444" s="199" t="s">
        <v>621</v>
      </c>
      <c r="G444" s="196"/>
      <c r="H444" s="198" t="s">
        <v>32</v>
      </c>
      <c r="I444" s="200"/>
      <c r="J444" s="196"/>
      <c r="K444" s="196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139</v>
      </c>
      <c r="AU444" s="205" t="s">
        <v>137</v>
      </c>
      <c r="AV444" s="12" t="s">
        <v>40</v>
      </c>
      <c r="AW444" s="12" t="s">
        <v>39</v>
      </c>
      <c r="AX444" s="12" t="s">
        <v>79</v>
      </c>
      <c r="AY444" s="205" t="s">
        <v>129</v>
      </c>
    </row>
    <row r="445" spans="2:51" s="13" customFormat="1" ht="11.25">
      <c r="B445" s="206"/>
      <c r="C445" s="207"/>
      <c r="D445" s="197" t="s">
        <v>139</v>
      </c>
      <c r="E445" s="208" t="s">
        <v>32</v>
      </c>
      <c r="F445" s="209" t="s">
        <v>622</v>
      </c>
      <c r="G445" s="207"/>
      <c r="H445" s="210">
        <v>16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139</v>
      </c>
      <c r="AU445" s="216" t="s">
        <v>137</v>
      </c>
      <c r="AV445" s="13" t="s">
        <v>137</v>
      </c>
      <c r="AW445" s="13" t="s">
        <v>39</v>
      </c>
      <c r="AX445" s="13" t="s">
        <v>79</v>
      </c>
      <c r="AY445" s="216" t="s">
        <v>129</v>
      </c>
    </row>
    <row r="446" spans="2:51" s="15" customFormat="1" ht="11.25">
      <c r="B446" s="238"/>
      <c r="C446" s="239"/>
      <c r="D446" s="197" t="s">
        <v>139</v>
      </c>
      <c r="E446" s="240" t="s">
        <v>32</v>
      </c>
      <c r="F446" s="241" t="s">
        <v>174</v>
      </c>
      <c r="G446" s="239"/>
      <c r="H446" s="242">
        <v>16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AT446" s="248" t="s">
        <v>139</v>
      </c>
      <c r="AU446" s="248" t="s">
        <v>137</v>
      </c>
      <c r="AV446" s="15" t="s">
        <v>175</v>
      </c>
      <c r="AW446" s="15" t="s">
        <v>39</v>
      </c>
      <c r="AX446" s="15" t="s">
        <v>79</v>
      </c>
      <c r="AY446" s="248" t="s">
        <v>129</v>
      </c>
    </row>
    <row r="447" spans="2:51" s="12" customFormat="1" ht="11.25">
      <c r="B447" s="195"/>
      <c r="C447" s="196"/>
      <c r="D447" s="197" t="s">
        <v>139</v>
      </c>
      <c r="E447" s="198" t="s">
        <v>32</v>
      </c>
      <c r="F447" s="199" t="s">
        <v>623</v>
      </c>
      <c r="G447" s="196"/>
      <c r="H447" s="198" t="s">
        <v>32</v>
      </c>
      <c r="I447" s="200"/>
      <c r="J447" s="196"/>
      <c r="K447" s="196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139</v>
      </c>
      <c r="AU447" s="205" t="s">
        <v>137</v>
      </c>
      <c r="AV447" s="12" t="s">
        <v>40</v>
      </c>
      <c r="AW447" s="12" t="s">
        <v>39</v>
      </c>
      <c r="AX447" s="12" t="s">
        <v>79</v>
      </c>
      <c r="AY447" s="205" t="s">
        <v>129</v>
      </c>
    </row>
    <row r="448" spans="2:51" s="12" customFormat="1" ht="11.25">
      <c r="B448" s="195"/>
      <c r="C448" s="196"/>
      <c r="D448" s="197" t="s">
        <v>139</v>
      </c>
      <c r="E448" s="198" t="s">
        <v>32</v>
      </c>
      <c r="F448" s="199" t="s">
        <v>141</v>
      </c>
      <c r="G448" s="196"/>
      <c r="H448" s="198" t="s">
        <v>32</v>
      </c>
      <c r="I448" s="200"/>
      <c r="J448" s="196"/>
      <c r="K448" s="196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139</v>
      </c>
      <c r="AU448" s="205" t="s">
        <v>137</v>
      </c>
      <c r="AV448" s="12" t="s">
        <v>40</v>
      </c>
      <c r="AW448" s="12" t="s">
        <v>39</v>
      </c>
      <c r="AX448" s="12" t="s">
        <v>79</v>
      </c>
      <c r="AY448" s="205" t="s">
        <v>129</v>
      </c>
    </row>
    <row r="449" spans="2:51" s="12" customFormat="1" ht="11.25">
      <c r="B449" s="195"/>
      <c r="C449" s="196"/>
      <c r="D449" s="197" t="s">
        <v>139</v>
      </c>
      <c r="E449" s="198" t="s">
        <v>32</v>
      </c>
      <c r="F449" s="199" t="s">
        <v>455</v>
      </c>
      <c r="G449" s="196"/>
      <c r="H449" s="198" t="s">
        <v>32</v>
      </c>
      <c r="I449" s="200"/>
      <c r="J449" s="196"/>
      <c r="K449" s="196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139</v>
      </c>
      <c r="AU449" s="205" t="s">
        <v>137</v>
      </c>
      <c r="AV449" s="12" t="s">
        <v>40</v>
      </c>
      <c r="AW449" s="12" t="s">
        <v>39</v>
      </c>
      <c r="AX449" s="12" t="s">
        <v>79</v>
      </c>
      <c r="AY449" s="205" t="s">
        <v>129</v>
      </c>
    </row>
    <row r="450" spans="2:51" s="13" customFormat="1" ht="11.25">
      <c r="B450" s="206"/>
      <c r="C450" s="207"/>
      <c r="D450" s="197" t="s">
        <v>139</v>
      </c>
      <c r="E450" s="208" t="s">
        <v>32</v>
      </c>
      <c r="F450" s="209" t="s">
        <v>624</v>
      </c>
      <c r="G450" s="207"/>
      <c r="H450" s="210">
        <v>34.6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139</v>
      </c>
      <c r="AU450" s="216" t="s">
        <v>137</v>
      </c>
      <c r="AV450" s="13" t="s">
        <v>137</v>
      </c>
      <c r="AW450" s="13" t="s">
        <v>39</v>
      </c>
      <c r="AX450" s="13" t="s">
        <v>79</v>
      </c>
      <c r="AY450" s="216" t="s">
        <v>129</v>
      </c>
    </row>
    <row r="451" spans="2:51" s="13" customFormat="1" ht="11.25">
      <c r="B451" s="206"/>
      <c r="C451" s="207"/>
      <c r="D451" s="197" t="s">
        <v>139</v>
      </c>
      <c r="E451" s="208" t="s">
        <v>32</v>
      </c>
      <c r="F451" s="209" t="s">
        <v>625</v>
      </c>
      <c r="G451" s="207"/>
      <c r="H451" s="210">
        <v>6.6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139</v>
      </c>
      <c r="AU451" s="216" t="s">
        <v>137</v>
      </c>
      <c r="AV451" s="13" t="s">
        <v>137</v>
      </c>
      <c r="AW451" s="13" t="s">
        <v>39</v>
      </c>
      <c r="AX451" s="13" t="s">
        <v>79</v>
      </c>
      <c r="AY451" s="216" t="s">
        <v>129</v>
      </c>
    </row>
    <row r="452" spans="2:51" s="12" customFormat="1" ht="11.25">
      <c r="B452" s="195"/>
      <c r="C452" s="196"/>
      <c r="D452" s="197" t="s">
        <v>139</v>
      </c>
      <c r="E452" s="198" t="s">
        <v>32</v>
      </c>
      <c r="F452" s="199" t="s">
        <v>143</v>
      </c>
      <c r="G452" s="196"/>
      <c r="H452" s="198" t="s">
        <v>32</v>
      </c>
      <c r="I452" s="200"/>
      <c r="J452" s="196"/>
      <c r="K452" s="196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139</v>
      </c>
      <c r="AU452" s="205" t="s">
        <v>137</v>
      </c>
      <c r="AV452" s="12" t="s">
        <v>40</v>
      </c>
      <c r="AW452" s="12" t="s">
        <v>39</v>
      </c>
      <c r="AX452" s="12" t="s">
        <v>79</v>
      </c>
      <c r="AY452" s="205" t="s">
        <v>129</v>
      </c>
    </row>
    <row r="453" spans="2:51" s="12" customFormat="1" ht="11.25">
      <c r="B453" s="195"/>
      <c r="C453" s="196"/>
      <c r="D453" s="197" t="s">
        <v>139</v>
      </c>
      <c r="E453" s="198" t="s">
        <v>32</v>
      </c>
      <c r="F453" s="199" t="s">
        <v>455</v>
      </c>
      <c r="G453" s="196"/>
      <c r="H453" s="198" t="s">
        <v>32</v>
      </c>
      <c r="I453" s="200"/>
      <c r="J453" s="196"/>
      <c r="K453" s="196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139</v>
      </c>
      <c r="AU453" s="205" t="s">
        <v>137</v>
      </c>
      <c r="AV453" s="12" t="s">
        <v>40</v>
      </c>
      <c r="AW453" s="12" t="s">
        <v>39</v>
      </c>
      <c r="AX453" s="12" t="s">
        <v>79</v>
      </c>
      <c r="AY453" s="205" t="s">
        <v>129</v>
      </c>
    </row>
    <row r="454" spans="2:51" s="13" customFormat="1" ht="11.25">
      <c r="B454" s="206"/>
      <c r="C454" s="207"/>
      <c r="D454" s="197" t="s">
        <v>139</v>
      </c>
      <c r="E454" s="208" t="s">
        <v>32</v>
      </c>
      <c r="F454" s="209" t="s">
        <v>626</v>
      </c>
      <c r="G454" s="207"/>
      <c r="H454" s="210">
        <v>33.4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139</v>
      </c>
      <c r="AU454" s="216" t="s">
        <v>137</v>
      </c>
      <c r="AV454" s="13" t="s">
        <v>137</v>
      </c>
      <c r="AW454" s="13" t="s">
        <v>39</v>
      </c>
      <c r="AX454" s="13" t="s">
        <v>79</v>
      </c>
      <c r="AY454" s="216" t="s">
        <v>129</v>
      </c>
    </row>
    <row r="455" spans="2:51" s="13" customFormat="1" ht="11.25">
      <c r="B455" s="206"/>
      <c r="C455" s="207"/>
      <c r="D455" s="197" t="s">
        <v>139</v>
      </c>
      <c r="E455" s="208" t="s">
        <v>32</v>
      </c>
      <c r="F455" s="209" t="s">
        <v>625</v>
      </c>
      <c r="G455" s="207"/>
      <c r="H455" s="210">
        <v>6.6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139</v>
      </c>
      <c r="AU455" s="216" t="s">
        <v>137</v>
      </c>
      <c r="AV455" s="13" t="s">
        <v>137</v>
      </c>
      <c r="AW455" s="13" t="s">
        <v>39</v>
      </c>
      <c r="AX455" s="13" t="s">
        <v>79</v>
      </c>
      <c r="AY455" s="216" t="s">
        <v>129</v>
      </c>
    </row>
    <row r="456" spans="2:51" s="12" customFormat="1" ht="11.25">
      <c r="B456" s="195"/>
      <c r="C456" s="196"/>
      <c r="D456" s="197" t="s">
        <v>139</v>
      </c>
      <c r="E456" s="198" t="s">
        <v>32</v>
      </c>
      <c r="F456" s="199" t="s">
        <v>145</v>
      </c>
      <c r="G456" s="196"/>
      <c r="H456" s="198" t="s">
        <v>32</v>
      </c>
      <c r="I456" s="200"/>
      <c r="J456" s="196"/>
      <c r="K456" s="196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139</v>
      </c>
      <c r="AU456" s="205" t="s">
        <v>137</v>
      </c>
      <c r="AV456" s="12" t="s">
        <v>40</v>
      </c>
      <c r="AW456" s="12" t="s">
        <v>39</v>
      </c>
      <c r="AX456" s="12" t="s">
        <v>79</v>
      </c>
      <c r="AY456" s="205" t="s">
        <v>129</v>
      </c>
    </row>
    <row r="457" spans="2:51" s="12" customFormat="1" ht="11.25">
      <c r="B457" s="195"/>
      <c r="C457" s="196"/>
      <c r="D457" s="197" t="s">
        <v>139</v>
      </c>
      <c r="E457" s="198" t="s">
        <v>32</v>
      </c>
      <c r="F457" s="199" t="s">
        <v>455</v>
      </c>
      <c r="G457" s="196"/>
      <c r="H457" s="198" t="s">
        <v>32</v>
      </c>
      <c r="I457" s="200"/>
      <c r="J457" s="196"/>
      <c r="K457" s="196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139</v>
      </c>
      <c r="AU457" s="205" t="s">
        <v>137</v>
      </c>
      <c r="AV457" s="12" t="s">
        <v>40</v>
      </c>
      <c r="AW457" s="12" t="s">
        <v>39</v>
      </c>
      <c r="AX457" s="12" t="s">
        <v>79</v>
      </c>
      <c r="AY457" s="205" t="s">
        <v>129</v>
      </c>
    </row>
    <row r="458" spans="2:51" s="13" customFormat="1" ht="11.25">
      <c r="B458" s="206"/>
      <c r="C458" s="207"/>
      <c r="D458" s="197" t="s">
        <v>139</v>
      </c>
      <c r="E458" s="208" t="s">
        <v>32</v>
      </c>
      <c r="F458" s="209" t="s">
        <v>627</v>
      </c>
      <c r="G458" s="207"/>
      <c r="H458" s="210">
        <v>30.7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139</v>
      </c>
      <c r="AU458" s="216" t="s">
        <v>137</v>
      </c>
      <c r="AV458" s="13" t="s">
        <v>137</v>
      </c>
      <c r="AW458" s="13" t="s">
        <v>39</v>
      </c>
      <c r="AX458" s="13" t="s">
        <v>79</v>
      </c>
      <c r="AY458" s="216" t="s">
        <v>129</v>
      </c>
    </row>
    <row r="459" spans="2:51" s="13" customFormat="1" ht="11.25">
      <c r="B459" s="206"/>
      <c r="C459" s="207"/>
      <c r="D459" s="197" t="s">
        <v>139</v>
      </c>
      <c r="E459" s="208" t="s">
        <v>32</v>
      </c>
      <c r="F459" s="209" t="s">
        <v>625</v>
      </c>
      <c r="G459" s="207"/>
      <c r="H459" s="210">
        <v>6.6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139</v>
      </c>
      <c r="AU459" s="216" t="s">
        <v>137</v>
      </c>
      <c r="AV459" s="13" t="s">
        <v>137</v>
      </c>
      <c r="AW459" s="13" t="s">
        <v>39</v>
      </c>
      <c r="AX459" s="13" t="s">
        <v>79</v>
      </c>
      <c r="AY459" s="216" t="s">
        <v>129</v>
      </c>
    </row>
    <row r="460" spans="2:51" s="15" customFormat="1" ht="11.25">
      <c r="B460" s="238"/>
      <c r="C460" s="239"/>
      <c r="D460" s="197" t="s">
        <v>139</v>
      </c>
      <c r="E460" s="240" t="s">
        <v>32</v>
      </c>
      <c r="F460" s="241" t="s">
        <v>174</v>
      </c>
      <c r="G460" s="239"/>
      <c r="H460" s="242">
        <v>118.5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AT460" s="248" t="s">
        <v>139</v>
      </c>
      <c r="AU460" s="248" t="s">
        <v>137</v>
      </c>
      <c r="AV460" s="15" t="s">
        <v>175</v>
      </c>
      <c r="AW460" s="15" t="s">
        <v>39</v>
      </c>
      <c r="AX460" s="15" t="s">
        <v>79</v>
      </c>
      <c r="AY460" s="248" t="s">
        <v>129</v>
      </c>
    </row>
    <row r="461" spans="2:51" s="12" customFormat="1" ht="11.25">
      <c r="B461" s="195"/>
      <c r="C461" s="196"/>
      <c r="D461" s="197" t="s">
        <v>139</v>
      </c>
      <c r="E461" s="198" t="s">
        <v>32</v>
      </c>
      <c r="F461" s="199" t="s">
        <v>628</v>
      </c>
      <c r="G461" s="196"/>
      <c r="H461" s="198" t="s">
        <v>32</v>
      </c>
      <c r="I461" s="200"/>
      <c r="J461" s="196"/>
      <c r="K461" s="196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139</v>
      </c>
      <c r="AU461" s="205" t="s">
        <v>137</v>
      </c>
      <c r="AV461" s="12" t="s">
        <v>40</v>
      </c>
      <c r="AW461" s="12" t="s">
        <v>39</v>
      </c>
      <c r="AX461" s="12" t="s">
        <v>79</v>
      </c>
      <c r="AY461" s="205" t="s">
        <v>129</v>
      </c>
    </row>
    <row r="462" spans="2:51" s="12" customFormat="1" ht="11.25">
      <c r="B462" s="195"/>
      <c r="C462" s="196"/>
      <c r="D462" s="197" t="s">
        <v>139</v>
      </c>
      <c r="E462" s="198" t="s">
        <v>32</v>
      </c>
      <c r="F462" s="199" t="s">
        <v>629</v>
      </c>
      <c r="G462" s="196"/>
      <c r="H462" s="198" t="s">
        <v>32</v>
      </c>
      <c r="I462" s="200"/>
      <c r="J462" s="196"/>
      <c r="K462" s="196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139</v>
      </c>
      <c r="AU462" s="205" t="s">
        <v>137</v>
      </c>
      <c r="AV462" s="12" t="s">
        <v>40</v>
      </c>
      <c r="AW462" s="12" t="s">
        <v>39</v>
      </c>
      <c r="AX462" s="12" t="s">
        <v>79</v>
      </c>
      <c r="AY462" s="205" t="s">
        <v>129</v>
      </c>
    </row>
    <row r="463" spans="2:51" s="13" customFormat="1" ht="11.25">
      <c r="B463" s="206"/>
      <c r="C463" s="207"/>
      <c r="D463" s="197" t="s">
        <v>139</v>
      </c>
      <c r="E463" s="208" t="s">
        <v>32</v>
      </c>
      <c r="F463" s="209" t="s">
        <v>630</v>
      </c>
      <c r="G463" s="207"/>
      <c r="H463" s="210">
        <v>36.1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139</v>
      </c>
      <c r="AU463" s="216" t="s">
        <v>137</v>
      </c>
      <c r="AV463" s="13" t="s">
        <v>137</v>
      </c>
      <c r="AW463" s="13" t="s">
        <v>39</v>
      </c>
      <c r="AX463" s="13" t="s">
        <v>79</v>
      </c>
      <c r="AY463" s="216" t="s">
        <v>129</v>
      </c>
    </row>
    <row r="464" spans="2:51" s="13" customFormat="1" ht="11.25">
      <c r="B464" s="206"/>
      <c r="C464" s="207"/>
      <c r="D464" s="197" t="s">
        <v>139</v>
      </c>
      <c r="E464" s="208" t="s">
        <v>32</v>
      </c>
      <c r="F464" s="209" t="s">
        <v>625</v>
      </c>
      <c r="G464" s="207"/>
      <c r="H464" s="210">
        <v>6.6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139</v>
      </c>
      <c r="AU464" s="216" t="s">
        <v>137</v>
      </c>
      <c r="AV464" s="13" t="s">
        <v>137</v>
      </c>
      <c r="AW464" s="13" t="s">
        <v>39</v>
      </c>
      <c r="AX464" s="13" t="s">
        <v>79</v>
      </c>
      <c r="AY464" s="216" t="s">
        <v>129</v>
      </c>
    </row>
    <row r="465" spans="2:51" s="12" customFormat="1" ht="11.25">
      <c r="B465" s="195"/>
      <c r="C465" s="196"/>
      <c r="D465" s="197" t="s">
        <v>139</v>
      </c>
      <c r="E465" s="198" t="s">
        <v>32</v>
      </c>
      <c r="F465" s="199" t="s">
        <v>143</v>
      </c>
      <c r="G465" s="196"/>
      <c r="H465" s="198" t="s">
        <v>32</v>
      </c>
      <c r="I465" s="200"/>
      <c r="J465" s="196"/>
      <c r="K465" s="196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139</v>
      </c>
      <c r="AU465" s="205" t="s">
        <v>137</v>
      </c>
      <c r="AV465" s="12" t="s">
        <v>40</v>
      </c>
      <c r="AW465" s="12" t="s">
        <v>39</v>
      </c>
      <c r="AX465" s="12" t="s">
        <v>79</v>
      </c>
      <c r="AY465" s="205" t="s">
        <v>129</v>
      </c>
    </row>
    <row r="466" spans="2:51" s="13" customFormat="1" ht="11.25">
      <c r="B466" s="206"/>
      <c r="C466" s="207"/>
      <c r="D466" s="197" t="s">
        <v>139</v>
      </c>
      <c r="E466" s="208" t="s">
        <v>32</v>
      </c>
      <c r="F466" s="209" t="s">
        <v>631</v>
      </c>
      <c r="G466" s="207"/>
      <c r="H466" s="210">
        <v>34.9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139</v>
      </c>
      <c r="AU466" s="216" t="s">
        <v>137</v>
      </c>
      <c r="AV466" s="13" t="s">
        <v>137</v>
      </c>
      <c r="AW466" s="13" t="s">
        <v>39</v>
      </c>
      <c r="AX466" s="13" t="s">
        <v>79</v>
      </c>
      <c r="AY466" s="216" t="s">
        <v>129</v>
      </c>
    </row>
    <row r="467" spans="2:51" s="13" customFormat="1" ht="11.25">
      <c r="B467" s="206"/>
      <c r="C467" s="207"/>
      <c r="D467" s="197" t="s">
        <v>139</v>
      </c>
      <c r="E467" s="208" t="s">
        <v>32</v>
      </c>
      <c r="F467" s="209" t="s">
        <v>457</v>
      </c>
      <c r="G467" s="207"/>
      <c r="H467" s="210">
        <v>11.4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139</v>
      </c>
      <c r="AU467" s="216" t="s">
        <v>137</v>
      </c>
      <c r="AV467" s="13" t="s">
        <v>137</v>
      </c>
      <c r="AW467" s="13" t="s">
        <v>39</v>
      </c>
      <c r="AX467" s="13" t="s">
        <v>79</v>
      </c>
      <c r="AY467" s="216" t="s">
        <v>129</v>
      </c>
    </row>
    <row r="468" spans="2:51" s="12" customFormat="1" ht="11.25">
      <c r="B468" s="195"/>
      <c r="C468" s="196"/>
      <c r="D468" s="197" t="s">
        <v>139</v>
      </c>
      <c r="E468" s="198" t="s">
        <v>32</v>
      </c>
      <c r="F468" s="199" t="s">
        <v>145</v>
      </c>
      <c r="G468" s="196"/>
      <c r="H468" s="198" t="s">
        <v>32</v>
      </c>
      <c r="I468" s="200"/>
      <c r="J468" s="196"/>
      <c r="K468" s="196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139</v>
      </c>
      <c r="AU468" s="205" t="s">
        <v>137</v>
      </c>
      <c r="AV468" s="12" t="s">
        <v>40</v>
      </c>
      <c r="AW468" s="12" t="s">
        <v>39</v>
      </c>
      <c r="AX468" s="12" t="s">
        <v>79</v>
      </c>
      <c r="AY468" s="205" t="s">
        <v>129</v>
      </c>
    </row>
    <row r="469" spans="2:51" s="13" customFormat="1" ht="11.25">
      <c r="B469" s="206"/>
      <c r="C469" s="207"/>
      <c r="D469" s="197" t="s">
        <v>139</v>
      </c>
      <c r="E469" s="208" t="s">
        <v>32</v>
      </c>
      <c r="F469" s="209" t="s">
        <v>632</v>
      </c>
      <c r="G469" s="207"/>
      <c r="H469" s="210">
        <v>32.200000000000003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139</v>
      </c>
      <c r="AU469" s="216" t="s">
        <v>137</v>
      </c>
      <c r="AV469" s="13" t="s">
        <v>137</v>
      </c>
      <c r="AW469" s="13" t="s">
        <v>39</v>
      </c>
      <c r="AX469" s="13" t="s">
        <v>79</v>
      </c>
      <c r="AY469" s="216" t="s">
        <v>129</v>
      </c>
    </row>
    <row r="470" spans="2:51" s="13" customFormat="1" ht="11.25">
      <c r="B470" s="206"/>
      <c r="C470" s="207"/>
      <c r="D470" s="197" t="s">
        <v>139</v>
      </c>
      <c r="E470" s="208" t="s">
        <v>32</v>
      </c>
      <c r="F470" s="209" t="s">
        <v>625</v>
      </c>
      <c r="G470" s="207"/>
      <c r="H470" s="210">
        <v>6.6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139</v>
      </c>
      <c r="AU470" s="216" t="s">
        <v>137</v>
      </c>
      <c r="AV470" s="13" t="s">
        <v>137</v>
      </c>
      <c r="AW470" s="13" t="s">
        <v>39</v>
      </c>
      <c r="AX470" s="13" t="s">
        <v>79</v>
      </c>
      <c r="AY470" s="216" t="s">
        <v>129</v>
      </c>
    </row>
    <row r="471" spans="2:51" s="12" customFormat="1" ht="11.25">
      <c r="B471" s="195"/>
      <c r="C471" s="196"/>
      <c r="D471" s="197" t="s">
        <v>139</v>
      </c>
      <c r="E471" s="198" t="s">
        <v>32</v>
      </c>
      <c r="F471" s="199" t="s">
        <v>633</v>
      </c>
      <c r="G471" s="196"/>
      <c r="H471" s="198" t="s">
        <v>32</v>
      </c>
      <c r="I471" s="200"/>
      <c r="J471" s="196"/>
      <c r="K471" s="196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139</v>
      </c>
      <c r="AU471" s="205" t="s">
        <v>137</v>
      </c>
      <c r="AV471" s="12" t="s">
        <v>40</v>
      </c>
      <c r="AW471" s="12" t="s">
        <v>39</v>
      </c>
      <c r="AX471" s="12" t="s">
        <v>79</v>
      </c>
      <c r="AY471" s="205" t="s">
        <v>129</v>
      </c>
    </row>
    <row r="472" spans="2:51" s="13" customFormat="1" ht="11.25">
      <c r="B472" s="206"/>
      <c r="C472" s="207"/>
      <c r="D472" s="197" t="s">
        <v>139</v>
      </c>
      <c r="E472" s="208" t="s">
        <v>32</v>
      </c>
      <c r="F472" s="209" t="s">
        <v>634</v>
      </c>
      <c r="G472" s="207"/>
      <c r="H472" s="210">
        <v>98.25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139</v>
      </c>
      <c r="AU472" s="216" t="s">
        <v>137</v>
      </c>
      <c r="AV472" s="13" t="s">
        <v>137</v>
      </c>
      <c r="AW472" s="13" t="s">
        <v>39</v>
      </c>
      <c r="AX472" s="13" t="s">
        <v>79</v>
      </c>
      <c r="AY472" s="216" t="s">
        <v>129</v>
      </c>
    </row>
    <row r="473" spans="2:51" s="15" customFormat="1" ht="11.25">
      <c r="B473" s="238"/>
      <c r="C473" s="239"/>
      <c r="D473" s="197" t="s">
        <v>139</v>
      </c>
      <c r="E473" s="240" t="s">
        <v>32</v>
      </c>
      <c r="F473" s="241" t="s">
        <v>174</v>
      </c>
      <c r="G473" s="239"/>
      <c r="H473" s="242">
        <v>226.05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AT473" s="248" t="s">
        <v>139</v>
      </c>
      <c r="AU473" s="248" t="s">
        <v>137</v>
      </c>
      <c r="AV473" s="15" t="s">
        <v>175</v>
      </c>
      <c r="AW473" s="15" t="s">
        <v>39</v>
      </c>
      <c r="AX473" s="15" t="s">
        <v>79</v>
      </c>
      <c r="AY473" s="248" t="s">
        <v>129</v>
      </c>
    </row>
    <row r="474" spans="2:51" s="12" customFormat="1" ht="11.25">
      <c r="B474" s="195"/>
      <c r="C474" s="196"/>
      <c r="D474" s="197" t="s">
        <v>139</v>
      </c>
      <c r="E474" s="198" t="s">
        <v>32</v>
      </c>
      <c r="F474" s="199" t="s">
        <v>635</v>
      </c>
      <c r="G474" s="196"/>
      <c r="H474" s="198" t="s">
        <v>32</v>
      </c>
      <c r="I474" s="200"/>
      <c r="J474" s="196"/>
      <c r="K474" s="196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139</v>
      </c>
      <c r="AU474" s="205" t="s">
        <v>137</v>
      </c>
      <c r="AV474" s="12" t="s">
        <v>40</v>
      </c>
      <c r="AW474" s="12" t="s">
        <v>39</v>
      </c>
      <c r="AX474" s="12" t="s">
        <v>79</v>
      </c>
      <c r="AY474" s="205" t="s">
        <v>129</v>
      </c>
    </row>
    <row r="475" spans="2:51" s="12" customFormat="1" ht="11.25">
      <c r="B475" s="195"/>
      <c r="C475" s="196"/>
      <c r="D475" s="197" t="s">
        <v>139</v>
      </c>
      <c r="E475" s="198" t="s">
        <v>32</v>
      </c>
      <c r="F475" s="199" t="s">
        <v>290</v>
      </c>
      <c r="G475" s="196"/>
      <c r="H475" s="198" t="s">
        <v>32</v>
      </c>
      <c r="I475" s="200"/>
      <c r="J475" s="196"/>
      <c r="K475" s="196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139</v>
      </c>
      <c r="AU475" s="205" t="s">
        <v>137</v>
      </c>
      <c r="AV475" s="12" t="s">
        <v>40</v>
      </c>
      <c r="AW475" s="12" t="s">
        <v>39</v>
      </c>
      <c r="AX475" s="12" t="s">
        <v>79</v>
      </c>
      <c r="AY475" s="205" t="s">
        <v>129</v>
      </c>
    </row>
    <row r="476" spans="2:51" s="13" customFormat="1" ht="11.25">
      <c r="B476" s="206"/>
      <c r="C476" s="207"/>
      <c r="D476" s="197" t="s">
        <v>139</v>
      </c>
      <c r="E476" s="208" t="s">
        <v>32</v>
      </c>
      <c r="F476" s="209" t="s">
        <v>636</v>
      </c>
      <c r="G476" s="207"/>
      <c r="H476" s="210">
        <v>6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139</v>
      </c>
      <c r="AU476" s="216" t="s">
        <v>137</v>
      </c>
      <c r="AV476" s="13" t="s">
        <v>137</v>
      </c>
      <c r="AW476" s="13" t="s">
        <v>39</v>
      </c>
      <c r="AX476" s="13" t="s">
        <v>79</v>
      </c>
      <c r="AY476" s="216" t="s">
        <v>129</v>
      </c>
    </row>
    <row r="477" spans="2:51" s="12" customFormat="1" ht="11.25">
      <c r="B477" s="195"/>
      <c r="C477" s="196"/>
      <c r="D477" s="197" t="s">
        <v>139</v>
      </c>
      <c r="E477" s="198" t="s">
        <v>32</v>
      </c>
      <c r="F477" s="199" t="s">
        <v>141</v>
      </c>
      <c r="G477" s="196"/>
      <c r="H477" s="198" t="s">
        <v>32</v>
      </c>
      <c r="I477" s="200"/>
      <c r="J477" s="196"/>
      <c r="K477" s="196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139</v>
      </c>
      <c r="AU477" s="205" t="s">
        <v>137</v>
      </c>
      <c r="AV477" s="12" t="s">
        <v>40</v>
      </c>
      <c r="AW477" s="12" t="s">
        <v>39</v>
      </c>
      <c r="AX477" s="12" t="s">
        <v>79</v>
      </c>
      <c r="AY477" s="205" t="s">
        <v>129</v>
      </c>
    </row>
    <row r="478" spans="2:51" s="13" customFormat="1" ht="11.25">
      <c r="B478" s="206"/>
      <c r="C478" s="207"/>
      <c r="D478" s="197" t="s">
        <v>139</v>
      </c>
      <c r="E478" s="208" t="s">
        <v>32</v>
      </c>
      <c r="F478" s="209" t="s">
        <v>637</v>
      </c>
      <c r="G478" s="207"/>
      <c r="H478" s="210">
        <v>9.6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139</v>
      </c>
      <c r="AU478" s="216" t="s">
        <v>137</v>
      </c>
      <c r="AV478" s="13" t="s">
        <v>137</v>
      </c>
      <c r="AW478" s="13" t="s">
        <v>39</v>
      </c>
      <c r="AX478" s="13" t="s">
        <v>79</v>
      </c>
      <c r="AY478" s="216" t="s">
        <v>129</v>
      </c>
    </row>
    <row r="479" spans="2:51" s="12" customFormat="1" ht="11.25">
      <c r="B479" s="195"/>
      <c r="C479" s="196"/>
      <c r="D479" s="197" t="s">
        <v>139</v>
      </c>
      <c r="E479" s="198" t="s">
        <v>32</v>
      </c>
      <c r="F479" s="199" t="s">
        <v>143</v>
      </c>
      <c r="G479" s="196"/>
      <c r="H479" s="198" t="s">
        <v>32</v>
      </c>
      <c r="I479" s="200"/>
      <c r="J479" s="196"/>
      <c r="K479" s="196"/>
      <c r="L479" s="201"/>
      <c r="M479" s="202"/>
      <c r="N479" s="203"/>
      <c r="O479" s="203"/>
      <c r="P479" s="203"/>
      <c r="Q479" s="203"/>
      <c r="R479" s="203"/>
      <c r="S479" s="203"/>
      <c r="T479" s="204"/>
      <c r="AT479" s="205" t="s">
        <v>139</v>
      </c>
      <c r="AU479" s="205" t="s">
        <v>137</v>
      </c>
      <c r="AV479" s="12" t="s">
        <v>40</v>
      </c>
      <c r="AW479" s="12" t="s">
        <v>39</v>
      </c>
      <c r="AX479" s="12" t="s">
        <v>79</v>
      </c>
      <c r="AY479" s="205" t="s">
        <v>129</v>
      </c>
    </row>
    <row r="480" spans="2:51" s="13" customFormat="1" ht="11.25">
      <c r="B480" s="206"/>
      <c r="C480" s="207"/>
      <c r="D480" s="197" t="s">
        <v>139</v>
      </c>
      <c r="E480" s="208" t="s">
        <v>32</v>
      </c>
      <c r="F480" s="209" t="s">
        <v>637</v>
      </c>
      <c r="G480" s="207"/>
      <c r="H480" s="210">
        <v>9.6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139</v>
      </c>
      <c r="AU480" s="216" t="s">
        <v>137</v>
      </c>
      <c r="AV480" s="13" t="s">
        <v>137</v>
      </c>
      <c r="AW480" s="13" t="s">
        <v>39</v>
      </c>
      <c r="AX480" s="13" t="s">
        <v>79</v>
      </c>
      <c r="AY480" s="216" t="s">
        <v>129</v>
      </c>
    </row>
    <row r="481" spans="2:65" s="12" customFormat="1" ht="11.25">
      <c r="B481" s="195"/>
      <c r="C481" s="196"/>
      <c r="D481" s="197" t="s">
        <v>139</v>
      </c>
      <c r="E481" s="198" t="s">
        <v>32</v>
      </c>
      <c r="F481" s="199" t="s">
        <v>145</v>
      </c>
      <c r="G481" s="196"/>
      <c r="H481" s="198" t="s">
        <v>32</v>
      </c>
      <c r="I481" s="200"/>
      <c r="J481" s="196"/>
      <c r="K481" s="196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139</v>
      </c>
      <c r="AU481" s="205" t="s">
        <v>137</v>
      </c>
      <c r="AV481" s="12" t="s">
        <v>40</v>
      </c>
      <c r="AW481" s="12" t="s">
        <v>39</v>
      </c>
      <c r="AX481" s="12" t="s">
        <v>79</v>
      </c>
      <c r="AY481" s="205" t="s">
        <v>129</v>
      </c>
    </row>
    <row r="482" spans="2:65" s="13" customFormat="1" ht="11.25">
      <c r="B482" s="206"/>
      <c r="C482" s="207"/>
      <c r="D482" s="197" t="s">
        <v>139</v>
      </c>
      <c r="E482" s="208" t="s">
        <v>32</v>
      </c>
      <c r="F482" s="209" t="s">
        <v>638</v>
      </c>
      <c r="G482" s="207"/>
      <c r="H482" s="210">
        <v>9.6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139</v>
      </c>
      <c r="AU482" s="216" t="s">
        <v>137</v>
      </c>
      <c r="AV482" s="13" t="s">
        <v>137</v>
      </c>
      <c r="AW482" s="13" t="s">
        <v>39</v>
      </c>
      <c r="AX482" s="13" t="s">
        <v>79</v>
      </c>
      <c r="AY482" s="216" t="s">
        <v>129</v>
      </c>
    </row>
    <row r="483" spans="2:65" s="15" customFormat="1" ht="11.25">
      <c r="B483" s="238"/>
      <c r="C483" s="239"/>
      <c r="D483" s="197" t="s">
        <v>139</v>
      </c>
      <c r="E483" s="240" t="s">
        <v>32</v>
      </c>
      <c r="F483" s="241" t="s">
        <v>174</v>
      </c>
      <c r="G483" s="239"/>
      <c r="H483" s="242">
        <v>34.799999999999997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AT483" s="248" t="s">
        <v>139</v>
      </c>
      <c r="AU483" s="248" t="s">
        <v>137</v>
      </c>
      <c r="AV483" s="15" t="s">
        <v>175</v>
      </c>
      <c r="AW483" s="15" t="s">
        <v>39</v>
      </c>
      <c r="AX483" s="15" t="s">
        <v>79</v>
      </c>
      <c r="AY483" s="248" t="s">
        <v>129</v>
      </c>
    </row>
    <row r="484" spans="2:65" s="14" customFormat="1" ht="11.25">
      <c r="B484" s="217"/>
      <c r="C484" s="218"/>
      <c r="D484" s="197" t="s">
        <v>139</v>
      </c>
      <c r="E484" s="219" t="s">
        <v>32</v>
      </c>
      <c r="F484" s="220" t="s">
        <v>147</v>
      </c>
      <c r="G484" s="218"/>
      <c r="H484" s="221">
        <v>891.25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139</v>
      </c>
      <c r="AU484" s="227" t="s">
        <v>137</v>
      </c>
      <c r="AV484" s="14" t="s">
        <v>136</v>
      </c>
      <c r="AW484" s="14" t="s">
        <v>39</v>
      </c>
      <c r="AX484" s="14" t="s">
        <v>40</v>
      </c>
      <c r="AY484" s="227" t="s">
        <v>129</v>
      </c>
    </row>
    <row r="485" spans="2:65" s="1" customFormat="1" ht="16.5" customHeight="1">
      <c r="B485" s="36"/>
      <c r="C485" s="228" t="s">
        <v>639</v>
      </c>
      <c r="D485" s="228" t="s">
        <v>159</v>
      </c>
      <c r="E485" s="229" t="s">
        <v>395</v>
      </c>
      <c r="F485" s="230" t="s">
        <v>396</v>
      </c>
      <c r="G485" s="231" t="s">
        <v>260</v>
      </c>
      <c r="H485" s="232">
        <v>545.49</v>
      </c>
      <c r="I485" s="233"/>
      <c r="J485" s="234">
        <f>ROUND(I485*H485,2)</f>
        <v>0</v>
      </c>
      <c r="K485" s="230" t="s">
        <v>135</v>
      </c>
      <c r="L485" s="235"/>
      <c r="M485" s="236" t="s">
        <v>32</v>
      </c>
      <c r="N485" s="237" t="s">
        <v>51</v>
      </c>
      <c r="O485" s="65"/>
      <c r="P485" s="191">
        <f>O485*H485</f>
        <v>0</v>
      </c>
      <c r="Q485" s="191">
        <v>3.0000000000000001E-5</v>
      </c>
      <c r="R485" s="191">
        <f>Q485*H485</f>
        <v>1.6364699999999999E-2</v>
      </c>
      <c r="S485" s="191">
        <v>0</v>
      </c>
      <c r="T485" s="192">
        <f>S485*H485</f>
        <v>0</v>
      </c>
      <c r="AR485" s="193" t="s">
        <v>158</v>
      </c>
      <c r="AT485" s="193" t="s">
        <v>159</v>
      </c>
      <c r="AU485" s="193" t="s">
        <v>137</v>
      </c>
      <c r="AY485" s="18" t="s">
        <v>129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8" t="s">
        <v>137</v>
      </c>
      <c r="BK485" s="194">
        <f>ROUND(I485*H485,2)</f>
        <v>0</v>
      </c>
      <c r="BL485" s="18" t="s">
        <v>136</v>
      </c>
      <c r="BM485" s="193" t="s">
        <v>640</v>
      </c>
    </row>
    <row r="486" spans="2:65" s="12" customFormat="1" ht="11.25">
      <c r="B486" s="195"/>
      <c r="C486" s="196"/>
      <c r="D486" s="197" t="s">
        <v>139</v>
      </c>
      <c r="E486" s="198" t="s">
        <v>32</v>
      </c>
      <c r="F486" s="199" t="s">
        <v>611</v>
      </c>
      <c r="G486" s="196"/>
      <c r="H486" s="198" t="s">
        <v>32</v>
      </c>
      <c r="I486" s="200"/>
      <c r="J486" s="196"/>
      <c r="K486" s="196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139</v>
      </c>
      <c r="AU486" s="205" t="s">
        <v>137</v>
      </c>
      <c r="AV486" s="12" t="s">
        <v>40</v>
      </c>
      <c r="AW486" s="12" t="s">
        <v>39</v>
      </c>
      <c r="AX486" s="12" t="s">
        <v>79</v>
      </c>
      <c r="AY486" s="205" t="s">
        <v>129</v>
      </c>
    </row>
    <row r="487" spans="2:65" s="12" customFormat="1" ht="11.25">
      <c r="B487" s="195"/>
      <c r="C487" s="196"/>
      <c r="D487" s="197" t="s">
        <v>139</v>
      </c>
      <c r="E487" s="198" t="s">
        <v>32</v>
      </c>
      <c r="F487" s="199" t="s">
        <v>641</v>
      </c>
      <c r="G487" s="196"/>
      <c r="H487" s="198" t="s">
        <v>32</v>
      </c>
      <c r="I487" s="200"/>
      <c r="J487" s="196"/>
      <c r="K487" s="196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139</v>
      </c>
      <c r="AU487" s="205" t="s">
        <v>137</v>
      </c>
      <c r="AV487" s="12" t="s">
        <v>40</v>
      </c>
      <c r="AW487" s="12" t="s">
        <v>39</v>
      </c>
      <c r="AX487" s="12" t="s">
        <v>79</v>
      </c>
      <c r="AY487" s="205" t="s">
        <v>129</v>
      </c>
    </row>
    <row r="488" spans="2:65" s="13" customFormat="1" ht="11.25">
      <c r="B488" s="206"/>
      <c r="C488" s="207"/>
      <c r="D488" s="197" t="s">
        <v>139</v>
      </c>
      <c r="E488" s="208" t="s">
        <v>32</v>
      </c>
      <c r="F488" s="209" t="s">
        <v>613</v>
      </c>
      <c r="G488" s="207"/>
      <c r="H488" s="210">
        <v>264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139</v>
      </c>
      <c r="AU488" s="216" t="s">
        <v>137</v>
      </c>
      <c r="AV488" s="13" t="s">
        <v>137</v>
      </c>
      <c r="AW488" s="13" t="s">
        <v>39</v>
      </c>
      <c r="AX488" s="13" t="s">
        <v>79</v>
      </c>
      <c r="AY488" s="216" t="s">
        <v>129</v>
      </c>
    </row>
    <row r="489" spans="2:65" s="12" customFormat="1" ht="11.25">
      <c r="B489" s="195"/>
      <c r="C489" s="196"/>
      <c r="D489" s="197" t="s">
        <v>139</v>
      </c>
      <c r="E489" s="198" t="s">
        <v>32</v>
      </c>
      <c r="F489" s="199" t="s">
        <v>614</v>
      </c>
      <c r="G489" s="196"/>
      <c r="H489" s="198" t="s">
        <v>32</v>
      </c>
      <c r="I489" s="200"/>
      <c r="J489" s="196"/>
      <c r="K489" s="196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139</v>
      </c>
      <c r="AU489" s="205" t="s">
        <v>137</v>
      </c>
      <c r="AV489" s="12" t="s">
        <v>40</v>
      </c>
      <c r="AW489" s="12" t="s">
        <v>39</v>
      </c>
      <c r="AX489" s="12" t="s">
        <v>79</v>
      </c>
      <c r="AY489" s="205" t="s">
        <v>129</v>
      </c>
    </row>
    <row r="490" spans="2:65" s="13" customFormat="1" ht="11.25">
      <c r="B490" s="206"/>
      <c r="C490" s="207"/>
      <c r="D490" s="197" t="s">
        <v>139</v>
      </c>
      <c r="E490" s="208" t="s">
        <v>32</v>
      </c>
      <c r="F490" s="209" t="s">
        <v>615</v>
      </c>
      <c r="G490" s="207"/>
      <c r="H490" s="210">
        <v>18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139</v>
      </c>
      <c r="AU490" s="216" t="s">
        <v>137</v>
      </c>
      <c r="AV490" s="13" t="s">
        <v>137</v>
      </c>
      <c r="AW490" s="13" t="s">
        <v>39</v>
      </c>
      <c r="AX490" s="13" t="s">
        <v>79</v>
      </c>
      <c r="AY490" s="216" t="s">
        <v>129</v>
      </c>
    </row>
    <row r="491" spans="2:65" s="12" customFormat="1" ht="11.25">
      <c r="B491" s="195"/>
      <c r="C491" s="196"/>
      <c r="D491" s="197" t="s">
        <v>139</v>
      </c>
      <c r="E491" s="198" t="s">
        <v>32</v>
      </c>
      <c r="F491" s="199" t="s">
        <v>494</v>
      </c>
      <c r="G491" s="196"/>
      <c r="H491" s="198" t="s">
        <v>32</v>
      </c>
      <c r="I491" s="200"/>
      <c r="J491" s="196"/>
      <c r="K491" s="196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139</v>
      </c>
      <c r="AU491" s="205" t="s">
        <v>137</v>
      </c>
      <c r="AV491" s="12" t="s">
        <v>40</v>
      </c>
      <c r="AW491" s="12" t="s">
        <v>39</v>
      </c>
      <c r="AX491" s="12" t="s">
        <v>79</v>
      </c>
      <c r="AY491" s="205" t="s">
        <v>129</v>
      </c>
    </row>
    <row r="492" spans="2:65" s="12" customFormat="1" ht="11.25">
      <c r="B492" s="195"/>
      <c r="C492" s="196"/>
      <c r="D492" s="197" t="s">
        <v>139</v>
      </c>
      <c r="E492" s="198" t="s">
        <v>32</v>
      </c>
      <c r="F492" s="199" t="s">
        <v>288</v>
      </c>
      <c r="G492" s="196"/>
      <c r="H492" s="198" t="s">
        <v>32</v>
      </c>
      <c r="I492" s="200"/>
      <c r="J492" s="196"/>
      <c r="K492" s="196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139</v>
      </c>
      <c r="AU492" s="205" t="s">
        <v>137</v>
      </c>
      <c r="AV492" s="12" t="s">
        <v>40</v>
      </c>
      <c r="AW492" s="12" t="s">
        <v>39</v>
      </c>
      <c r="AX492" s="12" t="s">
        <v>79</v>
      </c>
      <c r="AY492" s="205" t="s">
        <v>129</v>
      </c>
    </row>
    <row r="493" spans="2:65" s="13" customFormat="1" ht="11.25">
      <c r="B493" s="206"/>
      <c r="C493" s="207"/>
      <c r="D493" s="197" t="s">
        <v>139</v>
      </c>
      <c r="E493" s="208" t="s">
        <v>32</v>
      </c>
      <c r="F493" s="209" t="s">
        <v>616</v>
      </c>
      <c r="G493" s="207"/>
      <c r="H493" s="210">
        <v>12.9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139</v>
      </c>
      <c r="AU493" s="216" t="s">
        <v>137</v>
      </c>
      <c r="AV493" s="13" t="s">
        <v>137</v>
      </c>
      <c r="AW493" s="13" t="s">
        <v>39</v>
      </c>
      <c r="AX493" s="13" t="s">
        <v>79</v>
      </c>
      <c r="AY493" s="216" t="s">
        <v>129</v>
      </c>
    </row>
    <row r="494" spans="2:65" s="12" customFormat="1" ht="11.25">
      <c r="B494" s="195"/>
      <c r="C494" s="196"/>
      <c r="D494" s="197" t="s">
        <v>139</v>
      </c>
      <c r="E494" s="198" t="s">
        <v>32</v>
      </c>
      <c r="F494" s="199" t="s">
        <v>141</v>
      </c>
      <c r="G494" s="196"/>
      <c r="H494" s="198" t="s">
        <v>32</v>
      </c>
      <c r="I494" s="200"/>
      <c r="J494" s="196"/>
      <c r="K494" s="196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139</v>
      </c>
      <c r="AU494" s="205" t="s">
        <v>137</v>
      </c>
      <c r="AV494" s="12" t="s">
        <v>40</v>
      </c>
      <c r="AW494" s="12" t="s">
        <v>39</v>
      </c>
      <c r="AX494" s="12" t="s">
        <v>79</v>
      </c>
      <c r="AY494" s="205" t="s">
        <v>129</v>
      </c>
    </row>
    <row r="495" spans="2:65" s="12" customFormat="1" ht="11.25">
      <c r="B495" s="195"/>
      <c r="C495" s="196"/>
      <c r="D495" s="197" t="s">
        <v>139</v>
      </c>
      <c r="E495" s="198" t="s">
        <v>32</v>
      </c>
      <c r="F495" s="199" t="s">
        <v>455</v>
      </c>
      <c r="G495" s="196"/>
      <c r="H495" s="198" t="s">
        <v>32</v>
      </c>
      <c r="I495" s="200"/>
      <c r="J495" s="196"/>
      <c r="K495" s="196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139</v>
      </c>
      <c r="AU495" s="205" t="s">
        <v>137</v>
      </c>
      <c r="AV495" s="12" t="s">
        <v>40</v>
      </c>
      <c r="AW495" s="12" t="s">
        <v>39</v>
      </c>
      <c r="AX495" s="12" t="s">
        <v>79</v>
      </c>
      <c r="AY495" s="205" t="s">
        <v>129</v>
      </c>
    </row>
    <row r="496" spans="2:65" s="13" customFormat="1" ht="11.25">
      <c r="B496" s="206"/>
      <c r="C496" s="207"/>
      <c r="D496" s="197" t="s">
        <v>139</v>
      </c>
      <c r="E496" s="208" t="s">
        <v>32</v>
      </c>
      <c r="F496" s="209" t="s">
        <v>617</v>
      </c>
      <c r="G496" s="207"/>
      <c r="H496" s="210">
        <v>63.4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139</v>
      </c>
      <c r="AU496" s="216" t="s">
        <v>137</v>
      </c>
      <c r="AV496" s="13" t="s">
        <v>137</v>
      </c>
      <c r="AW496" s="13" t="s">
        <v>39</v>
      </c>
      <c r="AX496" s="13" t="s">
        <v>79</v>
      </c>
      <c r="AY496" s="216" t="s">
        <v>129</v>
      </c>
    </row>
    <row r="497" spans="2:65" s="13" customFormat="1" ht="11.25">
      <c r="B497" s="206"/>
      <c r="C497" s="207"/>
      <c r="D497" s="197" t="s">
        <v>139</v>
      </c>
      <c r="E497" s="208" t="s">
        <v>32</v>
      </c>
      <c r="F497" s="209" t="s">
        <v>618</v>
      </c>
      <c r="G497" s="207"/>
      <c r="H497" s="210">
        <v>4.8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139</v>
      </c>
      <c r="AU497" s="216" t="s">
        <v>137</v>
      </c>
      <c r="AV497" s="13" t="s">
        <v>137</v>
      </c>
      <c r="AW497" s="13" t="s">
        <v>39</v>
      </c>
      <c r="AX497" s="13" t="s">
        <v>79</v>
      </c>
      <c r="AY497" s="216" t="s">
        <v>129</v>
      </c>
    </row>
    <row r="498" spans="2:65" s="12" customFormat="1" ht="11.25">
      <c r="B498" s="195"/>
      <c r="C498" s="196"/>
      <c r="D498" s="197" t="s">
        <v>139</v>
      </c>
      <c r="E498" s="198" t="s">
        <v>32</v>
      </c>
      <c r="F498" s="199" t="s">
        <v>143</v>
      </c>
      <c r="G498" s="196"/>
      <c r="H498" s="198" t="s">
        <v>32</v>
      </c>
      <c r="I498" s="200"/>
      <c r="J498" s="196"/>
      <c r="K498" s="196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139</v>
      </c>
      <c r="AU498" s="205" t="s">
        <v>137</v>
      </c>
      <c r="AV498" s="12" t="s">
        <v>40</v>
      </c>
      <c r="AW498" s="12" t="s">
        <v>39</v>
      </c>
      <c r="AX498" s="12" t="s">
        <v>79</v>
      </c>
      <c r="AY498" s="205" t="s">
        <v>129</v>
      </c>
    </row>
    <row r="499" spans="2:65" s="12" customFormat="1" ht="11.25">
      <c r="B499" s="195"/>
      <c r="C499" s="196"/>
      <c r="D499" s="197" t="s">
        <v>139</v>
      </c>
      <c r="E499" s="198" t="s">
        <v>32</v>
      </c>
      <c r="F499" s="199" t="s">
        <v>455</v>
      </c>
      <c r="G499" s="196"/>
      <c r="H499" s="198" t="s">
        <v>32</v>
      </c>
      <c r="I499" s="200"/>
      <c r="J499" s="196"/>
      <c r="K499" s="196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139</v>
      </c>
      <c r="AU499" s="205" t="s">
        <v>137</v>
      </c>
      <c r="AV499" s="12" t="s">
        <v>40</v>
      </c>
      <c r="AW499" s="12" t="s">
        <v>39</v>
      </c>
      <c r="AX499" s="12" t="s">
        <v>79</v>
      </c>
      <c r="AY499" s="205" t="s">
        <v>129</v>
      </c>
    </row>
    <row r="500" spans="2:65" s="13" customFormat="1" ht="11.25">
      <c r="B500" s="206"/>
      <c r="C500" s="207"/>
      <c r="D500" s="197" t="s">
        <v>139</v>
      </c>
      <c r="E500" s="208" t="s">
        <v>32</v>
      </c>
      <c r="F500" s="209" t="s">
        <v>619</v>
      </c>
      <c r="G500" s="207"/>
      <c r="H500" s="210">
        <v>62.2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139</v>
      </c>
      <c r="AU500" s="216" t="s">
        <v>137</v>
      </c>
      <c r="AV500" s="13" t="s">
        <v>137</v>
      </c>
      <c r="AW500" s="13" t="s">
        <v>39</v>
      </c>
      <c r="AX500" s="13" t="s">
        <v>79</v>
      </c>
      <c r="AY500" s="216" t="s">
        <v>129</v>
      </c>
    </row>
    <row r="501" spans="2:65" s="13" customFormat="1" ht="11.25">
      <c r="B501" s="206"/>
      <c r="C501" s="207"/>
      <c r="D501" s="197" t="s">
        <v>139</v>
      </c>
      <c r="E501" s="208" t="s">
        <v>32</v>
      </c>
      <c r="F501" s="209" t="s">
        <v>618</v>
      </c>
      <c r="G501" s="207"/>
      <c r="H501" s="210">
        <v>4.8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139</v>
      </c>
      <c r="AU501" s="216" t="s">
        <v>137</v>
      </c>
      <c r="AV501" s="13" t="s">
        <v>137</v>
      </c>
      <c r="AW501" s="13" t="s">
        <v>39</v>
      </c>
      <c r="AX501" s="13" t="s">
        <v>79</v>
      </c>
      <c r="AY501" s="216" t="s">
        <v>129</v>
      </c>
    </row>
    <row r="502" spans="2:65" s="12" customFormat="1" ht="11.25">
      <c r="B502" s="195"/>
      <c r="C502" s="196"/>
      <c r="D502" s="197" t="s">
        <v>139</v>
      </c>
      <c r="E502" s="198" t="s">
        <v>32</v>
      </c>
      <c r="F502" s="199" t="s">
        <v>145</v>
      </c>
      <c r="G502" s="196"/>
      <c r="H502" s="198" t="s">
        <v>32</v>
      </c>
      <c r="I502" s="200"/>
      <c r="J502" s="196"/>
      <c r="K502" s="196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139</v>
      </c>
      <c r="AU502" s="205" t="s">
        <v>137</v>
      </c>
      <c r="AV502" s="12" t="s">
        <v>40</v>
      </c>
      <c r="AW502" s="12" t="s">
        <v>39</v>
      </c>
      <c r="AX502" s="12" t="s">
        <v>79</v>
      </c>
      <c r="AY502" s="205" t="s">
        <v>129</v>
      </c>
    </row>
    <row r="503" spans="2:65" s="12" customFormat="1" ht="11.25">
      <c r="B503" s="195"/>
      <c r="C503" s="196"/>
      <c r="D503" s="197" t="s">
        <v>139</v>
      </c>
      <c r="E503" s="198" t="s">
        <v>32</v>
      </c>
      <c r="F503" s="199" t="s">
        <v>455</v>
      </c>
      <c r="G503" s="196"/>
      <c r="H503" s="198" t="s">
        <v>32</v>
      </c>
      <c r="I503" s="200"/>
      <c r="J503" s="196"/>
      <c r="K503" s="196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139</v>
      </c>
      <c r="AU503" s="205" t="s">
        <v>137</v>
      </c>
      <c r="AV503" s="12" t="s">
        <v>40</v>
      </c>
      <c r="AW503" s="12" t="s">
        <v>39</v>
      </c>
      <c r="AX503" s="12" t="s">
        <v>79</v>
      </c>
      <c r="AY503" s="205" t="s">
        <v>129</v>
      </c>
    </row>
    <row r="504" spans="2:65" s="13" customFormat="1" ht="11.25">
      <c r="B504" s="206"/>
      <c r="C504" s="207"/>
      <c r="D504" s="197" t="s">
        <v>139</v>
      </c>
      <c r="E504" s="208" t="s">
        <v>32</v>
      </c>
      <c r="F504" s="209" t="s">
        <v>620</v>
      </c>
      <c r="G504" s="207"/>
      <c r="H504" s="210">
        <v>61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139</v>
      </c>
      <c r="AU504" s="216" t="s">
        <v>137</v>
      </c>
      <c r="AV504" s="13" t="s">
        <v>137</v>
      </c>
      <c r="AW504" s="13" t="s">
        <v>39</v>
      </c>
      <c r="AX504" s="13" t="s">
        <v>79</v>
      </c>
      <c r="AY504" s="216" t="s">
        <v>129</v>
      </c>
    </row>
    <row r="505" spans="2:65" s="13" customFormat="1" ht="11.25">
      <c r="B505" s="206"/>
      <c r="C505" s="207"/>
      <c r="D505" s="197" t="s">
        <v>139</v>
      </c>
      <c r="E505" s="208" t="s">
        <v>32</v>
      </c>
      <c r="F505" s="209" t="s">
        <v>618</v>
      </c>
      <c r="G505" s="207"/>
      <c r="H505" s="210">
        <v>4.8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139</v>
      </c>
      <c r="AU505" s="216" t="s">
        <v>137</v>
      </c>
      <c r="AV505" s="13" t="s">
        <v>137</v>
      </c>
      <c r="AW505" s="13" t="s">
        <v>39</v>
      </c>
      <c r="AX505" s="13" t="s">
        <v>79</v>
      </c>
      <c r="AY505" s="216" t="s">
        <v>129</v>
      </c>
    </row>
    <row r="506" spans="2:65" s="15" customFormat="1" ht="11.25">
      <c r="B506" s="238"/>
      <c r="C506" s="239"/>
      <c r="D506" s="197" t="s">
        <v>139</v>
      </c>
      <c r="E506" s="240" t="s">
        <v>32</v>
      </c>
      <c r="F506" s="241" t="s">
        <v>174</v>
      </c>
      <c r="G506" s="239"/>
      <c r="H506" s="242">
        <v>495.9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AT506" s="248" t="s">
        <v>139</v>
      </c>
      <c r="AU506" s="248" t="s">
        <v>137</v>
      </c>
      <c r="AV506" s="15" t="s">
        <v>175</v>
      </c>
      <c r="AW506" s="15" t="s">
        <v>39</v>
      </c>
      <c r="AX506" s="15" t="s">
        <v>79</v>
      </c>
      <c r="AY506" s="248" t="s">
        <v>129</v>
      </c>
    </row>
    <row r="507" spans="2:65" s="12" customFormat="1" ht="11.25">
      <c r="B507" s="195"/>
      <c r="C507" s="196"/>
      <c r="D507" s="197" t="s">
        <v>139</v>
      </c>
      <c r="E507" s="198" t="s">
        <v>32</v>
      </c>
      <c r="F507" s="199" t="s">
        <v>642</v>
      </c>
      <c r="G507" s="196"/>
      <c r="H507" s="198" t="s">
        <v>32</v>
      </c>
      <c r="I507" s="200"/>
      <c r="J507" s="196"/>
      <c r="K507" s="196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139</v>
      </c>
      <c r="AU507" s="205" t="s">
        <v>137</v>
      </c>
      <c r="AV507" s="12" t="s">
        <v>40</v>
      </c>
      <c r="AW507" s="12" t="s">
        <v>39</v>
      </c>
      <c r="AX507" s="12" t="s">
        <v>79</v>
      </c>
      <c r="AY507" s="205" t="s">
        <v>129</v>
      </c>
    </row>
    <row r="508" spans="2:65" s="13" customFormat="1" ht="11.25">
      <c r="B508" s="206"/>
      <c r="C508" s="207"/>
      <c r="D508" s="197" t="s">
        <v>139</v>
      </c>
      <c r="E508" s="208" t="s">
        <v>32</v>
      </c>
      <c r="F508" s="209" t="s">
        <v>643</v>
      </c>
      <c r="G508" s="207"/>
      <c r="H508" s="210">
        <v>545.49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139</v>
      </c>
      <c r="AU508" s="216" t="s">
        <v>137</v>
      </c>
      <c r="AV508" s="13" t="s">
        <v>137</v>
      </c>
      <c r="AW508" s="13" t="s">
        <v>39</v>
      </c>
      <c r="AX508" s="13" t="s">
        <v>40</v>
      </c>
      <c r="AY508" s="216" t="s">
        <v>129</v>
      </c>
    </row>
    <row r="509" spans="2:65" s="1" customFormat="1" ht="16.5" customHeight="1">
      <c r="B509" s="36"/>
      <c r="C509" s="228" t="s">
        <v>644</v>
      </c>
      <c r="D509" s="228" t="s">
        <v>159</v>
      </c>
      <c r="E509" s="229" t="s">
        <v>645</v>
      </c>
      <c r="F509" s="230" t="s">
        <v>646</v>
      </c>
      <c r="G509" s="231" t="s">
        <v>260</v>
      </c>
      <c r="H509" s="232">
        <v>248.655</v>
      </c>
      <c r="I509" s="233"/>
      <c r="J509" s="234">
        <f>ROUND(I509*H509,2)</f>
        <v>0</v>
      </c>
      <c r="K509" s="230" t="s">
        <v>135</v>
      </c>
      <c r="L509" s="235"/>
      <c r="M509" s="236" t="s">
        <v>32</v>
      </c>
      <c r="N509" s="237" t="s">
        <v>51</v>
      </c>
      <c r="O509" s="65"/>
      <c r="P509" s="191">
        <f>O509*H509</f>
        <v>0</v>
      </c>
      <c r="Q509" s="191">
        <v>2.9999999999999997E-4</v>
      </c>
      <c r="R509" s="191">
        <f>Q509*H509</f>
        <v>7.4596499999999996E-2</v>
      </c>
      <c r="S509" s="191">
        <v>0</v>
      </c>
      <c r="T509" s="192">
        <f>S509*H509</f>
        <v>0</v>
      </c>
      <c r="AR509" s="193" t="s">
        <v>158</v>
      </c>
      <c r="AT509" s="193" t="s">
        <v>159</v>
      </c>
      <c r="AU509" s="193" t="s">
        <v>137</v>
      </c>
      <c r="AY509" s="18" t="s">
        <v>129</v>
      </c>
      <c r="BE509" s="194">
        <f>IF(N509="základní",J509,0)</f>
        <v>0</v>
      </c>
      <c r="BF509" s="194">
        <f>IF(N509="snížená",J509,0)</f>
        <v>0</v>
      </c>
      <c r="BG509" s="194">
        <f>IF(N509="zákl. přenesená",J509,0)</f>
        <v>0</v>
      </c>
      <c r="BH509" s="194">
        <f>IF(N509="sníž. přenesená",J509,0)</f>
        <v>0</v>
      </c>
      <c r="BI509" s="194">
        <f>IF(N509="nulová",J509,0)</f>
        <v>0</v>
      </c>
      <c r="BJ509" s="18" t="s">
        <v>137</v>
      </c>
      <c r="BK509" s="194">
        <f>ROUND(I509*H509,2)</f>
        <v>0</v>
      </c>
      <c r="BL509" s="18" t="s">
        <v>136</v>
      </c>
      <c r="BM509" s="193" t="s">
        <v>647</v>
      </c>
    </row>
    <row r="510" spans="2:65" s="12" customFormat="1" ht="11.25">
      <c r="B510" s="195"/>
      <c r="C510" s="196"/>
      <c r="D510" s="197" t="s">
        <v>139</v>
      </c>
      <c r="E510" s="198" t="s">
        <v>32</v>
      </c>
      <c r="F510" s="199" t="s">
        <v>628</v>
      </c>
      <c r="G510" s="196"/>
      <c r="H510" s="198" t="s">
        <v>32</v>
      </c>
      <c r="I510" s="200"/>
      <c r="J510" s="196"/>
      <c r="K510" s="196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139</v>
      </c>
      <c r="AU510" s="205" t="s">
        <v>137</v>
      </c>
      <c r="AV510" s="12" t="s">
        <v>40</v>
      </c>
      <c r="AW510" s="12" t="s">
        <v>39</v>
      </c>
      <c r="AX510" s="12" t="s">
        <v>79</v>
      </c>
      <c r="AY510" s="205" t="s">
        <v>129</v>
      </c>
    </row>
    <row r="511" spans="2:65" s="12" customFormat="1" ht="11.25">
      <c r="B511" s="195"/>
      <c r="C511" s="196"/>
      <c r="D511" s="197" t="s">
        <v>139</v>
      </c>
      <c r="E511" s="198" t="s">
        <v>32</v>
      </c>
      <c r="F511" s="199" t="s">
        <v>629</v>
      </c>
      <c r="G511" s="196"/>
      <c r="H511" s="198" t="s">
        <v>32</v>
      </c>
      <c r="I511" s="200"/>
      <c r="J511" s="196"/>
      <c r="K511" s="196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139</v>
      </c>
      <c r="AU511" s="205" t="s">
        <v>137</v>
      </c>
      <c r="AV511" s="12" t="s">
        <v>40</v>
      </c>
      <c r="AW511" s="12" t="s">
        <v>39</v>
      </c>
      <c r="AX511" s="12" t="s">
        <v>79</v>
      </c>
      <c r="AY511" s="205" t="s">
        <v>129</v>
      </c>
    </row>
    <row r="512" spans="2:65" s="13" customFormat="1" ht="11.25">
      <c r="B512" s="206"/>
      <c r="C512" s="207"/>
      <c r="D512" s="197" t="s">
        <v>139</v>
      </c>
      <c r="E512" s="208" t="s">
        <v>32</v>
      </c>
      <c r="F512" s="209" t="s">
        <v>630</v>
      </c>
      <c r="G512" s="207"/>
      <c r="H512" s="210">
        <v>36.1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139</v>
      </c>
      <c r="AU512" s="216" t="s">
        <v>137</v>
      </c>
      <c r="AV512" s="13" t="s">
        <v>137</v>
      </c>
      <c r="AW512" s="13" t="s">
        <v>39</v>
      </c>
      <c r="AX512" s="13" t="s">
        <v>79</v>
      </c>
      <c r="AY512" s="216" t="s">
        <v>129</v>
      </c>
    </row>
    <row r="513" spans="2:65" s="13" customFormat="1" ht="11.25">
      <c r="B513" s="206"/>
      <c r="C513" s="207"/>
      <c r="D513" s="197" t="s">
        <v>139</v>
      </c>
      <c r="E513" s="208" t="s">
        <v>32</v>
      </c>
      <c r="F513" s="209" t="s">
        <v>625</v>
      </c>
      <c r="G513" s="207"/>
      <c r="H513" s="210">
        <v>6.6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139</v>
      </c>
      <c r="AU513" s="216" t="s">
        <v>137</v>
      </c>
      <c r="AV513" s="13" t="s">
        <v>137</v>
      </c>
      <c r="AW513" s="13" t="s">
        <v>39</v>
      </c>
      <c r="AX513" s="13" t="s">
        <v>79</v>
      </c>
      <c r="AY513" s="216" t="s">
        <v>129</v>
      </c>
    </row>
    <row r="514" spans="2:65" s="12" customFormat="1" ht="11.25">
      <c r="B514" s="195"/>
      <c r="C514" s="196"/>
      <c r="D514" s="197" t="s">
        <v>139</v>
      </c>
      <c r="E514" s="198" t="s">
        <v>32</v>
      </c>
      <c r="F514" s="199" t="s">
        <v>143</v>
      </c>
      <c r="G514" s="196"/>
      <c r="H514" s="198" t="s">
        <v>32</v>
      </c>
      <c r="I514" s="200"/>
      <c r="J514" s="196"/>
      <c r="K514" s="196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139</v>
      </c>
      <c r="AU514" s="205" t="s">
        <v>137</v>
      </c>
      <c r="AV514" s="12" t="s">
        <v>40</v>
      </c>
      <c r="AW514" s="12" t="s">
        <v>39</v>
      </c>
      <c r="AX514" s="12" t="s">
        <v>79</v>
      </c>
      <c r="AY514" s="205" t="s">
        <v>129</v>
      </c>
    </row>
    <row r="515" spans="2:65" s="13" customFormat="1" ht="11.25">
      <c r="B515" s="206"/>
      <c r="C515" s="207"/>
      <c r="D515" s="197" t="s">
        <v>139</v>
      </c>
      <c r="E515" s="208" t="s">
        <v>32</v>
      </c>
      <c r="F515" s="209" t="s">
        <v>631</v>
      </c>
      <c r="G515" s="207"/>
      <c r="H515" s="210">
        <v>34.9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139</v>
      </c>
      <c r="AU515" s="216" t="s">
        <v>137</v>
      </c>
      <c r="AV515" s="13" t="s">
        <v>137</v>
      </c>
      <c r="AW515" s="13" t="s">
        <v>39</v>
      </c>
      <c r="AX515" s="13" t="s">
        <v>79</v>
      </c>
      <c r="AY515" s="216" t="s">
        <v>129</v>
      </c>
    </row>
    <row r="516" spans="2:65" s="13" customFormat="1" ht="11.25">
      <c r="B516" s="206"/>
      <c r="C516" s="207"/>
      <c r="D516" s="197" t="s">
        <v>139</v>
      </c>
      <c r="E516" s="208" t="s">
        <v>32</v>
      </c>
      <c r="F516" s="209" t="s">
        <v>457</v>
      </c>
      <c r="G516" s="207"/>
      <c r="H516" s="210">
        <v>11.4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139</v>
      </c>
      <c r="AU516" s="216" t="s">
        <v>137</v>
      </c>
      <c r="AV516" s="13" t="s">
        <v>137</v>
      </c>
      <c r="AW516" s="13" t="s">
        <v>39</v>
      </c>
      <c r="AX516" s="13" t="s">
        <v>79</v>
      </c>
      <c r="AY516" s="216" t="s">
        <v>129</v>
      </c>
    </row>
    <row r="517" spans="2:65" s="12" customFormat="1" ht="11.25">
      <c r="B517" s="195"/>
      <c r="C517" s="196"/>
      <c r="D517" s="197" t="s">
        <v>139</v>
      </c>
      <c r="E517" s="198" t="s">
        <v>32</v>
      </c>
      <c r="F517" s="199" t="s">
        <v>145</v>
      </c>
      <c r="G517" s="196"/>
      <c r="H517" s="198" t="s">
        <v>32</v>
      </c>
      <c r="I517" s="200"/>
      <c r="J517" s="196"/>
      <c r="K517" s="196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139</v>
      </c>
      <c r="AU517" s="205" t="s">
        <v>137</v>
      </c>
      <c r="AV517" s="12" t="s">
        <v>40</v>
      </c>
      <c r="AW517" s="12" t="s">
        <v>39</v>
      </c>
      <c r="AX517" s="12" t="s">
        <v>79</v>
      </c>
      <c r="AY517" s="205" t="s">
        <v>129</v>
      </c>
    </row>
    <row r="518" spans="2:65" s="13" customFormat="1" ht="11.25">
      <c r="B518" s="206"/>
      <c r="C518" s="207"/>
      <c r="D518" s="197" t="s">
        <v>139</v>
      </c>
      <c r="E518" s="208" t="s">
        <v>32</v>
      </c>
      <c r="F518" s="209" t="s">
        <v>632</v>
      </c>
      <c r="G518" s="207"/>
      <c r="H518" s="210">
        <v>32.200000000000003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139</v>
      </c>
      <c r="AU518" s="216" t="s">
        <v>137</v>
      </c>
      <c r="AV518" s="13" t="s">
        <v>137</v>
      </c>
      <c r="AW518" s="13" t="s">
        <v>39</v>
      </c>
      <c r="AX518" s="13" t="s">
        <v>79</v>
      </c>
      <c r="AY518" s="216" t="s">
        <v>129</v>
      </c>
    </row>
    <row r="519" spans="2:65" s="13" customFormat="1" ht="11.25">
      <c r="B519" s="206"/>
      <c r="C519" s="207"/>
      <c r="D519" s="197" t="s">
        <v>139</v>
      </c>
      <c r="E519" s="208" t="s">
        <v>32</v>
      </c>
      <c r="F519" s="209" t="s">
        <v>625</v>
      </c>
      <c r="G519" s="207"/>
      <c r="H519" s="210">
        <v>6.6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139</v>
      </c>
      <c r="AU519" s="216" t="s">
        <v>137</v>
      </c>
      <c r="AV519" s="13" t="s">
        <v>137</v>
      </c>
      <c r="AW519" s="13" t="s">
        <v>39</v>
      </c>
      <c r="AX519" s="13" t="s">
        <v>79</v>
      </c>
      <c r="AY519" s="216" t="s">
        <v>129</v>
      </c>
    </row>
    <row r="520" spans="2:65" s="12" customFormat="1" ht="11.25">
      <c r="B520" s="195"/>
      <c r="C520" s="196"/>
      <c r="D520" s="197" t="s">
        <v>139</v>
      </c>
      <c r="E520" s="198" t="s">
        <v>32</v>
      </c>
      <c r="F520" s="199" t="s">
        <v>633</v>
      </c>
      <c r="G520" s="196"/>
      <c r="H520" s="198" t="s">
        <v>32</v>
      </c>
      <c r="I520" s="200"/>
      <c r="J520" s="196"/>
      <c r="K520" s="196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139</v>
      </c>
      <c r="AU520" s="205" t="s">
        <v>137</v>
      </c>
      <c r="AV520" s="12" t="s">
        <v>40</v>
      </c>
      <c r="AW520" s="12" t="s">
        <v>39</v>
      </c>
      <c r="AX520" s="12" t="s">
        <v>79</v>
      </c>
      <c r="AY520" s="205" t="s">
        <v>129</v>
      </c>
    </row>
    <row r="521" spans="2:65" s="13" customFormat="1" ht="11.25">
      <c r="B521" s="206"/>
      <c r="C521" s="207"/>
      <c r="D521" s="197" t="s">
        <v>139</v>
      </c>
      <c r="E521" s="208" t="s">
        <v>32</v>
      </c>
      <c r="F521" s="209" t="s">
        <v>634</v>
      </c>
      <c r="G521" s="207"/>
      <c r="H521" s="210">
        <v>98.25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139</v>
      </c>
      <c r="AU521" s="216" t="s">
        <v>137</v>
      </c>
      <c r="AV521" s="13" t="s">
        <v>137</v>
      </c>
      <c r="AW521" s="13" t="s">
        <v>39</v>
      </c>
      <c r="AX521" s="13" t="s">
        <v>79</v>
      </c>
      <c r="AY521" s="216" t="s">
        <v>129</v>
      </c>
    </row>
    <row r="522" spans="2:65" s="15" customFormat="1" ht="11.25">
      <c r="B522" s="238"/>
      <c r="C522" s="239"/>
      <c r="D522" s="197" t="s">
        <v>139</v>
      </c>
      <c r="E522" s="240" t="s">
        <v>32</v>
      </c>
      <c r="F522" s="241" t="s">
        <v>174</v>
      </c>
      <c r="G522" s="239"/>
      <c r="H522" s="242">
        <v>226.05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AT522" s="248" t="s">
        <v>139</v>
      </c>
      <c r="AU522" s="248" t="s">
        <v>137</v>
      </c>
      <c r="AV522" s="15" t="s">
        <v>175</v>
      </c>
      <c r="AW522" s="15" t="s">
        <v>39</v>
      </c>
      <c r="AX522" s="15" t="s">
        <v>79</v>
      </c>
      <c r="AY522" s="248" t="s">
        <v>129</v>
      </c>
    </row>
    <row r="523" spans="2:65" s="12" customFormat="1" ht="11.25">
      <c r="B523" s="195"/>
      <c r="C523" s="196"/>
      <c r="D523" s="197" t="s">
        <v>139</v>
      </c>
      <c r="E523" s="198" t="s">
        <v>32</v>
      </c>
      <c r="F523" s="199" t="s">
        <v>642</v>
      </c>
      <c r="G523" s="196"/>
      <c r="H523" s="198" t="s">
        <v>32</v>
      </c>
      <c r="I523" s="200"/>
      <c r="J523" s="196"/>
      <c r="K523" s="196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139</v>
      </c>
      <c r="AU523" s="205" t="s">
        <v>137</v>
      </c>
      <c r="AV523" s="12" t="s">
        <v>40</v>
      </c>
      <c r="AW523" s="12" t="s">
        <v>39</v>
      </c>
      <c r="AX523" s="12" t="s">
        <v>79</v>
      </c>
      <c r="AY523" s="205" t="s">
        <v>129</v>
      </c>
    </row>
    <row r="524" spans="2:65" s="13" customFormat="1" ht="11.25">
      <c r="B524" s="206"/>
      <c r="C524" s="207"/>
      <c r="D524" s="197" t="s">
        <v>139</v>
      </c>
      <c r="E524" s="208" t="s">
        <v>32</v>
      </c>
      <c r="F524" s="209" t="s">
        <v>648</v>
      </c>
      <c r="G524" s="207"/>
      <c r="H524" s="210">
        <v>248.655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139</v>
      </c>
      <c r="AU524" s="216" t="s">
        <v>137</v>
      </c>
      <c r="AV524" s="13" t="s">
        <v>137</v>
      </c>
      <c r="AW524" s="13" t="s">
        <v>39</v>
      </c>
      <c r="AX524" s="13" t="s">
        <v>40</v>
      </c>
      <c r="AY524" s="216" t="s">
        <v>129</v>
      </c>
    </row>
    <row r="525" spans="2:65" s="1" customFormat="1" ht="16.5" customHeight="1">
      <c r="B525" s="36"/>
      <c r="C525" s="228" t="s">
        <v>649</v>
      </c>
      <c r="D525" s="228" t="s">
        <v>159</v>
      </c>
      <c r="E525" s="229" t="s">
        <v>650</v>
      </c>
      <c r="F525" s="230" t="s">
        <v>651</v>
      </c>
      <c r="G525" s="231" t="s">
        <v>260</v>
      </c>
      <c r="H525" s="232">
        <v>130.35</v>
      </c>
      <c r="I525" s="233"/>
      <c r="J525" s="234">
        <f>ROUND(I525*H525,2)</f>
        <v>0</v>
      </c>
      <c r="K525" s="230" t="s">
        <v>135</v>
      </c>
      <c r="L525" s="235"/>
      <c r="M525" s="236" t="s">
        <v>32</v>
      </c>
      <c r="N525" s="237" t="s">
        <v>51</v>
      </c>
      <c r="O525" s="65"/>
      <c r="P525" s="191">
        <f>O525*H525</f>
        <v>0</v>
      </c>
      <c r="Q525" s="191">
        <v>2.0000000000000001E-4</v>
      </c>
      <c r="R525" s="191">
        <f>Q525*H525</f>
        <v>2.6069999999999999E-2</v>
      </c>
      <c r="S525" s="191">
        <v>0</v>
      </c>
      <c r="T525" s="192">
        <f>S525*H525</f>
        <v>0</v>
      </c>
      <c r="AR525" s="193" t="s">
        <v>158</v>
      </c>
      <c r="AT525" s="193" t="s">
        <v>159</v>
      </c>
      <c r="AU525" s="193" t="s">
        <v>137</v>
      </c>
      <c r="AY525" s="18" t="s">
        <v>129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8" t="s">
        <v>137</v>
      </c>
      <c r="BK525" s="194">
        <f>ROUND(I525*H525,2)</f>
        <v>0</v>
      </c>
      <c r="BL525" s="18" t="s">
        <v>136</v>
      </c>
      <c r="BM525" s="193" t="s">
        <v>652</v>
      </c>
    </row>
    <row r="526" spans="2:65" s="12" customFormat="1" ht="11.25">
      <c r="B526" s="195"/>
      <c r="C526" s="196"/>
      <c r="D526" s="197" t="s">
        <v>139</v>
      </c>
      <c r="E526" s="198" t="s">
        <v>32</v>
      </c>
      <c r="F526" s="199" t="s">
        <v>623</v>
      </c>
      <c r="G526" s="196"/>
      <c r="H526" s="198" t="s">
        <v>32</v>
      </c>
      <c r="I526" s="200"/>
      <c r="J526" s="196"/>
      <c r="K526" s="196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139</v>
      </c>
      <c r="AU526" s="205" t="s">
        <v>137</v>
      </c>
      <c r="AV526" s="12" t="s">
        <v>40</v>
      </c>
      <c r="AW526" s="12" t="s">
        <v>39</v>
      </c>
      <c r="AX526" s="12" t="s">
        <v>79</v>
      </c>
      <c r="AY526" s="205" t="s">
        <v>129</v>
      </c>
    </row>
    <row r="527" spans="2:65" s="12" customFormat="1" ht="11.25">
      <c r="B527" s="195"/>
      <c r="C527" s="196"/>
      <c r="D527" s="197" t="s">
        <v>139</v>
      </c>
      <c r="E527" s="198" t="s">
        <v>32</v>
      </c>
      <c r="F527" s="199" t="s">
        <v>141</v>
      </c>
      <c r="G527" s="196"/>
      <c r="H527" s="198" t="s">
        <v>32</v>
      </c>
      <c r="I527" s="200"/>
      <c r="J527" s="196"/>
      <c r="K527" s="196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139</v>
      </c>
      <c r="AU527" s="205" t="s">
        <v>137</v>
      </c>
      <c r="AV527" s="12" t="s">
        <v>40</v>
      </c>
      <c r="AW527" s="12" t="s">
        <v>39</v>
      </c>
      <c r="AX527" s="12" t="s">
        <v>79</v>
      </c>
      <c r="AY527" s="205" t="s">
        <v>129</v>
      </c>
    </row>
    <row r="528" spans="2:65" s="12" customFormat="1" ht="11.25">
      <c r="B528" s="195"/>
      <c r="C528" s="196"/>
      <c r="D528" s="197" t="s">
        <v>139</v>
      </c>
      <c r="E528" s="198" t="s">
        <v>32</v>
      </c>
      <c r="F528" s="199" t="s">
        <v>455</v>
      </c>
      <c r="G528" s="196"/>
      <c r="H528" s="198" t="s">
        <v>32</v>
      </c>
      <c r="I528" s="200"/>
      <c r="J528" s="196"/>
      <c r="K528" s="196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139</v>
      </c>
      <c r="AU528" s="205" t="s">
        <v>137</v>
      </c>
      <c r="AV528" s="12" t="s">
        <v>40</v>
      </c>
      <c r="AW528" s="12" t="s">
        <v>39</v>
      </c>
      <c r="AX528" s="12" t="s">
        <v>79</v>
      </c>
      <c r="AY528" s="205" t="s">
        <v>129</v>
      </c>
    </row>
    <row r="529" spans="2:65" s="13" customFormat="1" ht="11.25">
      <c r="B529" s="206"/>
      <c r="C529" s="207"/>
      <c r="D529" s="197" t="s">
        <v>139</v>
      </c>
      <c r="E529" s="208" t="s">
        <v>32</v>
      </c>
      <c r="F529" s="209" t="s">
        <v>624</v>
      </c>
      <c r="G529" s="207"/>
      <c r="H529" s="210">
        <v>34.6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139</v>
      </c>
      <c r="AU529" s="216" t="s">
        <v>137</v>
      </c>
      <c r="AV529" s="13" t="s">
        <v>137</v>
      </c>
      <c r="AW529" s="13" t="s">
        <v>39</v>
      </c>
      <c r="AX529" s="13" t="s">
        <v>79</v>
      </c>
      <c r="AY529" s="216" t="s">
        <v>129</v>
      </c>
    </row>
    <row r="530" spans="2:65" s="13" customFormat="1" ht="11.25">
      <c r="B530" s="206"/>
      <c r="C530" s="207"/>
      <c r="D530" s="197" t="s">
        <v>139</v>
      </c>
      <c r="E530" s="208" t="s">
        <v>32</v>
      </c>
      <c r="F530" s="209" t="s">
        <v>625</v>
      </c>
      <c r="G530" s="207"/>
      <c r="H530" s="210">
        <v>6.6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139</v>
      </c>
      <c r="AU530" s="216" t="s">
        <v>137</v>
      </c>
      <c r="AV530" s="13" t="s">
        <v>137</v>
      </c>
      <c r="AW530" s="13" t="s">
        <v>39</v>
      </c>
      <c r="AX530" s="13" t="s">
        <v>79</v>
      </c>
      <c r="AY530" s="216" t="s">
        <v>129</v>
      </c>
    </row>
    <row r="531" spans="2:65" s="12" customFormat="1" ht="11.25">
      <c r="B531" s="195"/>
      <c r="C531" s="196"/>
      <c r="D531" s="197" t="s">
        <v>139</v>
      </c>
      <c r="E531" s="198" t="s">
        <v>32</v>
      </c>
      <c r="F531" s="199" t="s">
        <v>143</v>
      </c>
      <c r="G531" s="196"/>
      <c r="H531" s="198" t="s">
        <v>32</v>
      </c>
      <c r="I531" s="200"/>
      <c r="J531" s="196"/>
      <c r="K531" s="196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139</v>
      </c>
      <c r="AU531" s="205" t="s">
        <v>137</v>
      </c>
      <c r="AV531" s="12" t="s">
        <v>40</v>
      </c>
      <c r="AW531" s="12" t="s">
        <v>39</v>
      </c>
      <c r="AX531" s="12" t="s">
        <v>79</v>
      </c>
      <c r="AY531" s="205" t="s">
        <v>129</v>
      </c>
    </row>
    <row r="532" spans="2:65" s="12" customFormat="1" ht="11.25">
      <c r="B532" s="195"/>
      <c r="C532" s="196"/>
      <c r="D532" s="197" t="s">
        <v>139</v>
      </c>
      <c r="E532" s="198" t="s">
        <v>32</v>
      </c>
      <c r="F532" s="199" t="s">
        <v>455</v>
      </c>
      <c r="G532" s="196"/>
      <c r="H532" s="198" t="s">
        <v>32</v>
      </c>
      <c r="I532" s="200"/>
      <c r="J532" s="196"/>
      <c r="K532" s="196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139</v>
      </c>
      <c r="AU532" s="205" t="s">
        <v>137</v>
      </c>
      <c r="AV532" s="12" t="s">
        <v>40</v>
      </c>
      <c r="AW532" s="12" t="s">
        <v>39</v>
      </c>
      <c r="AX532" s="12" t="s">
        <v>79</v>
      </c>
      <c r="AY532" s="205" t="s">
        <v>129</v>
      </c>
    </row>
    <row r="533" spans="2:65" s="13" customFormat="1" ht="11.25">
      <c r="B533" s="206"/>
      <c r="C533" s="207"/>
      <c r="D533" s="197" t="s">
        <v>139</v>
      </c>
      <c r="E533" s="208" t="s">
        <v>32</v>
      </c>
      <c r="F533" s="209" t="s">
        <v>626</v>
      </c>
      <c r="G533" s="207"/>
      <c r="H533" s="210">
        <v>33.4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139</v>
      </c>
      <c r="AU533" s="216" t="s">
        <v>137</v>
      </c>
      <c r="AV533" s="13" t="s">
        <v>137</v>
      </c>
      <c r="AW533" s="13" t="s">
        <v>39</v>
      </c>
      <c r="AX533" s="13" t="s">
        <v>79</v>
      </c>
      <c r="AY533" s="216" t="s">
        <v>129</v>
      </c>
    </row>
    <row r="534" spans="2:65" s="13" customFormat="1" ht="11.25">
      <c r="B534" s="206"/>
      <c r="C534" s="207"/>
      <c r="D534" s="197" t="s">
        <v>139</v>
      </c>
      <c r="E534" s="208" t="s">
        <v>32</v>
      </c>
      <c r="F534" s="209" t="s">
        <v>625</v>
      </c>
      <c r="G534" s="207"/>
      <c r="H534" s="210">
        <v>6.6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139</v>
      </c>
      <c r="AU534" s="216" t="s">
        <v>137</v>
      </c>
      <c r="AV534" s="13" t="s">
        <v>137</v>
      </c>
      <c r="AW534" s="13" t="s">
        <v>39</v>
      </c>
      <c r="AX534" s="13" t="s">
        <v>79</v>
      </c>
      <c r="AY534" s="216" t="s">
        <v>129</v>
      </c>
    </row>
    <row r="535" spans="2:65" s="12" customFormat="1" ht="11.25">
      <c r="B535" s="195"/>
      <c r="C535" s="196"/>
      <c r="D535" s="197" t="s">
        <v>139</v>
      </c>
      <c r="E535" s="198" t="s">
        <v>32</v>
      </c>
      <c r="F535" s="199" t="s">
        <v>145</v>
      </c>
      <c r="G535" s="196"/>
      <c r="H535" s="198" t="s">
        <v>32</v>
      </c>
      <c r="I535" s="200"/>
      <c r="J535" s="196"/>
      <c r="K535" s="196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139</v>
      </c>
      <c r="AU535" s="205" t="s">
        <v>137</v>
      </c>
      <c r="AV535" s="12" t="s">
        <v>40</v>
      </c>
      <c r="AW535" s="12" t="s">
        <v>39</v>
      </c>
      <c r="AX535" s="12" t="s">
        <v>79</v>
      </c>
      <c r="AY535" s="205" t="s">
        <v>129</v>
      </c>
    </row>
    <row r="536" spans="2:65" s="12" customFormat="1" ht="11.25">
      <c r="B536" s="195"/>
      <c r="C536" s="196"/>
      <c r="D536" s="197" t="s">
        <v>139</v>
      </c>
      <c r="E536" s="198" t="s">
        <v>32</v>
      </c>
      <c r="F536" s="199" t="s">
        <v>455</v>
      </c>
      <c r="G536" s="196"/>
      <c r="H536" s="198" t="s">
        <v>32</v>
      </c>
      <c r="I536" s="200"/>
      <c r="J536" s="196"/>
      <c r="K536" s="196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139</v>
      </c>
      <c r="AU536" s="205" t="s">
        <v>137</v>
      </c>
      <c r="AV536" s="12" t="s">
        <v>40</v>
      </c>
      <c r="AW536" s="12" t="s">
        <v>39</v>
      </c>
      <c r="AX536" s="12" t="s">
        <v>79</v>
      </c>
      <c r="AY536" s="205" t="s">
        <v>129</v>
      </c>
    </row>
    <row r="537" spans="2:65" s="13" customFormat="1" ht="11.25">
      <c r="B537" s="206"/>
      <c r="C537" s="207"/>
      <c r="D537" s="197" t="s">
        <v>139</v>
      </c>
      <c r="E537" s="208" t="s">
        <v>32</v>
      </c>
      <c r="F537" s="209" t="s">
        <v>627</v>
      </c>
      <c r="G537" s="207"/>
      <c r="H537" s="210">
        <v>30.7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139</v>
      </c>
      <c r="AU537" s="216" t="s">
        <v>137</v>
      </c>
      <c r="AV537" s="13" t="s">
        <v>137</v>
      </c>
      <c r="AW537" s="13" t="s">
        <v>39</v>
      </c>
      <c r="AX537" s="13" t="s">
        <v>79</v>
      </c>
      <c r="AY537" s="216" t="s">
        <v>129</v>
      </c>
    </row>
    <row r="538" spans="2:65" s="13" customFormat="1" ht="11.25">
      <c r="B538" s="206"/>
      <c r="C538" s="207"/>
      <c r="D538" s="197" t="s">
        <v>139</v>
      </c>
      <c r="E538" s="208" t="s">
        <v>32</v>
      </c>
      <c r="F538" s="209" t="s">
        <v>625</v>
      </c>
      <c r="G538" s="207"/>
      <c r="H538" s="210">
        <v>6.6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139</v>
      </c>
      <c r="AU538" s="216" t="s">
        <v>137</v>
      </c>
      <c r="AV538" s="13" t="s">
        <v>137</v>
      </c>
      <c r="AW538" s="13" t="s">
        <v>39</v>
      </c>
      <c r="AX538" s="13" t="s">
        <v>79</v>
      </c>
      <c r="AY538" s="216" t="s">
        <v>129</v>
      </c>
    </row>
    <row r="539" spans="2:65" s="15" customFormat="1" ht="11.25">
      <c r="B539" s="238"/>
      <c r="C539" s="239"/>
      <c r="D539" s="197" t="s">
        <v>139</v>
      </c>
      <c r="E539" s="240" t="s">
        <v>32</v>
      </c>
      <c r="F539" s="241" t="s">
        <v>174</v>
      </c>
      <c r="G539" s="239"/>
      <c r="H539" s="242">
        <v>118.5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AT539" s="248" t="s">
        <v>139</v>
      </c>
      <c r="AU539" s="248" t="s">
        <v>137</v>
      </c>
      <c r="AV539" s="15" t="s">
        <v>175</v>
      </c>
      <c r="AW539" s="15" t="s">
        <v>39</v>
      </c>
      <c r="AX539" s="15" t="s">
        <v>79</v>
      </c>
      <c r="AY539" s="248" t="s">
        <v>129</v>
      </c>
    </row>
    <row r="540" spans="2:65" s="12" customFormat="1" ht="11.25">
      <c r="B540" s="195"/>
      <c r="C540" s="196"/>
      <c r="D540" s="197" t="s">
        <v>139</v>
      </c>
      <c r="E540" s="198" t="s">
        <v>32</v>
      </c>
      <c r="F540" s="199" t="s">
        <v>642</v>
      </c>
      <c r="G540" s="196"/>
      <c r="H540" s="198" t="s">
        <v>32</v>
      </c>
      <c r="I540" s="200"/>
      <c r="J540" s="196"/>
      <c r="K540" s="196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139</v>
      </c>
      <c r="AU540" s="205" t="s">
        <v>137</v>
      </c>
      <c r="AV540" s="12" t="s">
        <v>40</v>
      </c>
      <c r="AW540" s="12" t="s">
        <v>39</v>
      </c>
      <c r="AX540" s="12" t="s">
        <v>79</v>
      </c>
      <c r="AY540" s="205" t="s">
        <v>129</v>
      </c>
    </row>
    <row r="541" spans="2:65" s="13" customFormat="1" ht="11.25">
      <c r="B541" s="206"/>
      <c r="C541" s="207"/>
      <c r="D541" s="197" t="s">
        <v>139</v>
      </c>
      <c r="E541" s="208" t="s">
        <v>32</v>
      </c>
      <c r="F541" s="209" t="s">
        <v>653</v>
      </c>
      <c r="G541" s="207"/>
      <c r="H541" s="210">
        <v>130.35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139</v>
      </c>
      <c r="AU541" s="216" t="s">
        <v>137</v>
      </c>
      <c r="AV541" s="13" t="s">
        <v>137</v>
      </c>
      <c r="AW541" s="13" t="s">
        <v>39</v>
      </c>
      <c r="AX541" s="13" t="s">
        <v>40</v>
      </c>
      <c r="AY541" s="216" t="s">
        <v>129</v>
      </c>
    </row>
    <row r="542" spans="2:65" s="1" customFormat="1" ht="16.5" customHeight="1">
      <c r="B542" s="36"/>
      <c r="C542" s="228" t="s">
        <v>362</v>
      </c>
      <c r="D542" s="228" t="s">
        <v>159</v>
      </c>
      <c r="E542" s="229" t="s">
        <v>654</v>
      </c>
      <c r="F542" s="230" t="s">
        <v>655</v>
      </c>
      <c r="G542" s="231" t="s">
        <v>260</v>
      </c>
      <c r="H542" s="232">
        <v>38.28</v>
      </c>
      <c r="I542" s="233"/>
      <c r="J542" s="234">
        <f>ROUND(I542*H542,2)</f>
        <v>0</v>
      </c>
      <c r="K542" s="230" t="s">
        <v>32</v>
      </c>
      <c r="L542" s="235"/>
      <c r="M542" s="236" t="s">
        <v>32</v>
      </c>
      <c r="N542" s="237" t="s">
        <v>51</v>
      </c>
      <c r="O542" s="65"/>
      <c r="P542" s="191">
        <f>O542*H542</f>
        <v>0</v>
      </c>
      <c r="Q542" s="191">
        <v>2.9999999999999997E-4</v>
      </c>
      <c r="R542" s="191">
        <f>Q542*H542</f>
        <v>1.1483999999999999E-2</v>
      </c>
      <c r="S542" s="191">
        <v>0</v>
      </c>
      <c r="T542" s="192">
        <f>S542*H542</f>
        <v>0</v>
      </c>
      <c r="AR542" s="193" t="s">
        <v>158</v>
      </c>
      <c r="AT542" s="193" t="s">
        <v>159</v>
      </c>
      <c r="AU542" s="193" t="s">
        <v>137</v>
      </c>
      <c r="AY542" s="18" t="s">
        <v>129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8" t="s">
        <v>137</v>
      </c>
      <c r="BK542" s="194">
        <f>ROUND(I542*H542,2)</f>
        <v>0</v>
      </c>
      <c r="BL542" s="18" t="s">
        <v>136</v>
      </c>
      <c r="BM542" s="193" t="s">
        <v>656</v>
      </c>
    </row>
    <row r="543" spans="2:65" s="12" customFormat="1" ht="11.25">
      <c r="B543" s="195"/>
      <c r="C543" s="196"/>
      <c r="D543" s="197" t="s">
        <v>139</v>
      </c>
      <c r="E543" s="198" t="s">
        <v>32</v>
      </c>
      <c r="F543" s="199" t="s">
        <v>635</v>
      </c>
      <c r="G543" s="196"/>
      <c r="H543" s="198" t="s">
        <v>32</v>
      </c>
      <c r="I543" s="200"/>
      <c r="J543" s="196"/>
      <c r="K543" s="196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139</v>
      </c>
      <c r="AU543" s="205" t="s">
        <v>137</v>
      </c>
      <c r="AV543" s="12" t="s">
        <v>40</v>
      </c>
      <c r="AW543" s="12" t="s">
        <v>39</v>
      </c>
      <c r="AX543" s="12" t="s">
        <v>79</v>
      </c>
      <c r="AY543" s="205" t="s">
        <v>129</v>
      </c>
    </row>
    <row r="544" spans="2:65" s="12" customFormat="1" ht="11.25">
      <c r="B544" s="195"/>
      <c r="C544" s="196"/>
      <c r="D544" s="197" t="s">
        <v>139</v>
      </c>
      <c r="E544" s="198" t="s">
        <v>32</v>
      </c>
      <c r="F544" s="199" t="s">
        <v>290</v>
      </c>
      <c r="G544" s="196"/>
      <c r="H544" s="198" t="s">
        <v>32</v>
      </c>
      <c r="I544" s="200"/>
      <c r="J544" s="196"/>
      <c r="K544" s="196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139</v>
      </c>
      <c r="AU544" s="205" t="s">
        <v>137</v>
      </c>
      <c r="AV544" s="12" t="s">
        <v>40</v>
      </c>
      <c r="AW544" s="12" t="s">
        <v>39</v>
      </c>
      <c r="AX544" s="12" t="s">
        <v>79</v>
      </c>
      <c r="AY544" s="205" t="s">
        <v>129</v>
      </c>
    </row>
    <row r="545" spans="2:65" s="13" customFormat="1" ht="11.25">
      <c r="B545" s="206"/>
      <c r="C545" s="207"/>
      <c r="D545" s="197" t="s">
        <v>139</v>
      </c>
      <c r="E545" s="208" t="s">
        <v>32</v>
      </c>
      <c r="F545" s="209" t="s">
        <v>636</v>
      </c>
      <c r="G545" s="207"/>
      <c r="H545" s="210">
        <v>6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139</v>
      </c>
      <c r="AU545" s="216" t="s">
        <v>137</v>
      </c>
      <c r="AV545" s="13" t="s">
        <v>137</v>
      </c>
      <c r="AW545" s="13" t="s">
        <v>39</v>
      </c>
      <c r="AX545" s="13" t="s">
        <v>79</v>
      </c>
      <c r="AY545" s="216" t="s">
        <v>129</v>
      </c>
    </row>
    <row r="546" spans="2:65" s="12" customFormat="1" ht="11.25">
      <c r="B546" s="195"/>
      <c r="C546" s="196"/>
      <c r="D546" s="197" t="s">
        <v>139</v>
      </c>
      <c r="E546" s="198" t="s">
        <v>32</v>
      </c>
      <c r="F546" s="199" t="s">
        <v>141</v>
      </c>
      <c r="G546" s="196"/>
      <c r="H546" s="198" t="s">
        <v>32</v>
      </c>
      <c r="I546" s="200"/>
      <c r="J546" s="196"/>
      <c r="K546" s="196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139</v>
      </c>
      <c r="AU546" s="205" t="s">
        <v>137</v>
      </c>
      <c r="AV546" s="12" t="s">
        <v>40</v>
      </c>
      <c r="AW546" s="12" t="s">
        <v>39</v>
      </c>
      <c r="AX546" s="12" t="s">
        <v>79</v>
      </c>
      <c r="AY546" s="205" t="s">
        <v>129</v>
      </c>
    </row>
    <row r="547" spans="2:65" s="13" customFormat="1" ht="11.25">
      <c r="B547" s="206"/>
      <c r="C547" s="207"/>
      <c r="D547" s="197" t="s">
        <v>139</v>
      </c>
      <c r="E547" s="208" t="s">
        <v>32</v>
      </c>
      <c r="F547" s="209" t="s">
        <v>637</v>
      </c>
      <c r="G547" s="207"/>
      <c r="H547" s="210">
        <v>9.6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139</v>
      </c>
      <c r="AU547" s="216" t="s">
        <v>137</v>
      </c>
      <c r="AV547" s="13" t="s">
        <v>137</v>
      </c>
      <c r="AW547" s="13" t="s">
        <v>39</v>
      </c>
      <c r="AX547" s="13" t="s">
        <v>79</v>
      </c>
      <c r="AY547" s="216" t="s">
        <v>129</v>
      </c>
    </row>
    <row r="548" spans="2:65" s="12" customFormat="1" ht="11.25">
      <c r="B548" s="195"/>
      <c r="C548" s="196"/>
      <c r="D548" s="197" t="s">
        <v>139</v>
      </c>
      <c r="E548" s="198" t="s">
        <v>32</v>
      </c>
      <c r="F548" s="199" t="s">
        <v>143</v>
      </c>
      <c r="G548" s="196"/>
      <c r="H548" s="198" t="s">
        <v>32</v>
      </c>
      <c r="I548" s="200"/>
      <c r="J548" s="196"/>
      <c r="K548" s="196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139</v>
      </c>
      <c r="AU548" s="205" t="s">
        <v>137</v>
      </c>
      <c r="AV548" s="12" t="s">
        <v>40</v>
      </c>
      <c r="AW548" s="12" t="s">
        <v>39</v>
      </c>
      <c r="AX548" s="12" t="s">
        <v>79</v>
      </c>
      <c r="AY548" s="205" t="s">
        <v>129</v>
      </c>
    </row>
    <row r="549" spans="2:65" s="13" customFormat="1" ht="11.25">
      <c r="B549" s="206"/>
      <c r="C549" s="207"/>
      <c r="D549" s="197" t="s">
        <v>139</v>
      </c>
      <c r="E549" s="208" t="s">
        <v>32</v>
      </c>
      <c r="F549" s="209" t="s">
        <v>637</v>
      </c>
      <c r="G549" s="207"/>
      <c r="H549" s="210">
        <v>9.6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139</v>
      </c>
      <c r="AU549" s="216" t="s">
        <v>137</v>
      </c>
      <c r="AV549" s="13" t="s">
        <v>137</v>
      </c>
      <c r="AW549" s="13" t="s">
        <v>39</v>
      </c>
      <c r="AX549" s="13" t="s">
        <v>79</v>
      </c>
      <c r="AY549" s="216" t="s">
        <v>129</v>
      </c>
    </row>
    <row r="550" spans="2:65" s="12" customFormat="1" ht="11.25">
      <c r="B550" s="195"/>
      <c r="C550" s="196"/>
      <c r="D550" s="197" t="s">
        <v>139</v>
      </c>
      <c r="E550" s="198" t="s">
        <v>32</v>
      </c>
      <c r="F550" s="199" t="s">
        <v>145</v>
      </c>
      <c r="G550" s="196"/>
      <c r="H550" s="198" t="s">
        <v>32</v>
      </c>
      <c r="I550" s="200"/>
      <c r="J550" s="196"/>
      <c r="K550" s="196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139</v>
      </c>
      <c r="AU550" s="205" t="s">
        <v>137</v>
      </c>
      <c r="AV550" s="12" t="s">
        <v>40</v>
      </c>
      <c r="AW550" s="12" t="s">
        <v>39</v>
      </c>
      <c r="AX550" s="12" t="s">
        <v>79</v>
      </c>
      <c r="AY550" s="205" t="s">
        <v>129</v>
      </c>
    </row>
    <row r="551" spans="2:65" s="13" customFormat="1" ht="11.25">
      <c r="B551" s="206"/>
      <c r="C551" s="207"/>
      <c r="D551" s="197" t="s">
        <v>139</v>
      </c>
      <c r="E551" s="208" t="s">
        <v>32</v>
      </c>
      <c r="F551" s="209" t="s">
        <v>638</v>
      </c>
      <c r="G551" s="207"/>
      <c r="H551" s="210">
        <v>9.6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139</v>
      </c>
      <c r="AU551" s="216" t="s">
        <v>137</v>
      </c>
      <c r="AV551" s="13" t="s">
        <v>137</v>
      </c>
      <c r="AW551" s="13" t="s">
        <v>39</v>
      </c>
      <c r="AX551" s="13" t="s">
        <v>79</v>
      </c>
      <c r="AY551" s="216" t="s">
        <v>129</v>
      </c>
    </row>
    <row r="552" spans="2:65" s="15" customFormat="1" ht="11.25">
      <c r="B552" s="238"/>
      <c r="C552" s="239"/>
      <c r="D552" s="197" t="s">
        <v>139</v>
      </c>
      <c r="E552" s="240" t="s">
        <v>32</v>
      </c>
      <c r="F552" s="241" t="s">
        <v>174</v>
      </c>
      <c r="G552" s="239"/>
      <c r="H552" s="242">
        <v>34.799999999999997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AT552" s="248" t="s">
        <v>139</v>
      </c>
      <c r="AU552" s="248" t="s">
        <v>137</v>
      </c>
      <c r="AV552" s="15" t="s">
        <v>175</v>
      </c>
      <c r="AW552" s="15" t="s">
        <v>39</v>
      </c>
      <c r="AX552" s="15" t="s">
        <v>79</v>
      </c>
      <c r="AY552" s="248" t="s">
        <v>129</v>
      </c>
    </row>
    <row r="553" spans="2:65" s="12" customFormat="1" ht="11.25">
      <c r="B553" s="195"/>
      <c r="C553" s="196"/>
      <c r="D553" s="197" t="s">
        <v>139</v>
      </c>
      <c r="E553" s="198" t="s">
        <v>32</v>
      </c>
      <c r="F553" s="199" t="s">
        <v>642</v>
      </c>
      <c r="G553" s="196"/>
      <c r="H553" s="198" t="s">
        <v>32</v>
      </c>
      <c r="I553" s="200"/>
      <c r="J553" s="196"/>
      <c r="K553" s="196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139</v>
      </c>
      <c r="AU553" s="205" t="s">
        <v>137</v>
      </c>
      <c r="AV553" s="12" t="s">
        <v>40</v>
      </c>
      <c r="AW553" s="12" t="s">
        <v>39</v>
      </c>
      <c r="AX553" s="12" t="s">
        <v>79</v>
      </c>
      <c r="AY553" s="205" t="s">
        <v>129</v>
      </c>
    </row>
    <row r="554" spans="2:65" s="13" customFormat="1" ht="11.25">
      <c r="B554" s="206"/>
      <c r="C554" s="207"/>
      <c r="D554" s="197" t="s">
        <v>139</v>
      </c>
      <c r="E554" s="208" t="s">
        <v>32</v>
      </c>
      <c r="F554" s="209" t="s">
        <v>657</v>
      </c>
      <c r="G554" s="207"/>
      <c r="H554" s="210">
        <v>38.28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139</v>
      </c>
      <c r="AU554" s="216" t="s">
        <v>137</v>
      </c>
      <c r="AV554" s="13" t="s">
        <v>137</v>
      </c>
      <c r="AW554" s="13" t="s">
        <v>39</v>
      </c>
      <c r="AX554" s="13" t="s">
        <v>40</v>
      </c>
      <c r="AY554" s="216" t="s">
        <v>129</v>
      </c>
    </row>
    <row r="555" spans="2:65" s="1" customFormat="1" ht="16.5" customHeight="1">
      <c r="B555" s="36"/>
      <c r="C555" s="228" t="s">
        <v>658</v>
      </c>
      <c r="D555" s="228" t="s">
        <v>159</v>
      </c>
      <c r="E555" s="229" t="s">
        <v>659</v>
      </c>
      <c r="F555" s="230" t="s">
        <v>660</v>
      </c>
      <c r="G555" s="231" t="s">
        <v>260</v>
      </c>
      <c r="H555" s="232">
        <v>17.600000000000001</v>
      </c>
      <c r="I555" s="233"/>
      <c r="J555" s="234">
        <f>ROUND(I555*H555,2)</f>
        <v>0</v>
      </c>
      <c r="K555" s="230" t="s">
        <v>135</v>
      </c>
      <c r="L555" s="235"/>
      <c r="M555" s="236" t="s">
        <v>32</v>
      </c>
      <c r="N555" s="237" t="s">
        <v>51</v>
      </c>
      <c r="O555" s="65"/>
      <c r="P555" s="191">
        <f>O555*H555</f>
        <v>0</v>
      </c>
      <c r="Q555" s="191">
        <v>5.0000000000000001E-4</v>
      </c>
      <c r="R555" s="191">
        <f>Q555*H555</f>
        <v>8.8000000000000005E-3</v>
      </c>
      <c r="S555" s="191">
        <v>0</v>
      </c>
      <c r="T555" s="192">
        <f>S555*H555</f>
        <v>0</v>
      </c>
      <c r="AR555" s="193" t="s">
        <v>158</v>
      </c>
      <c r="AT555" s="193" t="s">
        <v>159</v>
      </c>
      <c r="AU555" s="193" t="s">
        <v>137</v>
      </c>
      <c r="AY555" s="18" t="s">
        <v>129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8" t="s">
        <v>137</v>
      </c>
      <c r="BK555" s="194">
        <f>ROUND(I555*H555,2)</f>
        <v>0</v>
      </c>
      <c r="BL555" s="18" t="s">
        <v>136</v>
      </c>
      <c r="BM555" s="193" t="s">
        <v>661</v>
      </c>
    </row>
    <row r="556" spans="2:65" s="12" customFormat="1" ht="11.25">
      <c r="B556" s="195"/>
      <c r="C556" s="196"/>
      <c r="D556" s="197" t="s">
        <v>139</v>
      </c>
      <c r="E556" s="198" t="s">
        <v>32</v>
      </c>
      <c r="F556" s="199" t="s">
        <v>621</v>
      </c>
      <c r="G556" s="196"/>
      <c r="H556" s="198" t="s">
        <v>32</v>
      </c>
      <c r="I556" s="200"/>
      <c r="J556" s="196"/>
      <c r="K556" s="196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139</v>
      </c>
      <c r="AU556" s="205" t="s">
        <v>137</v>
      </c>
      <c r="AV556" s="12" t="s">
        <v>40</v>
      </c>
      <c r="AW556" s="12" t="s">
        <v>39</v>
      </c>
      <c r="AX556" s="12" t="s">
        <v>79</v>
      </c>
      <c r="AY556" s="205" t="s">
        <v>129</v>
      </c>
    </row>
    <row r="557" spans="2:65" s="13" customFormat="1" ht="11.25">
      <c r="B557" s="206"/>
      <c r="C557" s="207"/>
      <c r="D557" s="197" t="s">
        <v>139</v>
      </c>
      <c r="E557" s="208" t="s">
        <v>32</v>
      </c>
      <c r="F557" s="209" t="s">
        <v>662</v>
      </c>
      <c r="G557" s="207"/>
      <c r="H557" s="210">
        <v>17.600000000000001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139</v>
      </c>
      <c r="AU557" s="216" t="s">
        <v>137</v>
      </c>
      <c r="AV557" s="13" t="s">
        <v>137</v>
      </c>
      <c r="AW557" s="13" t="s">
        <v>39</v>
      </c>
      <c r="AX557" s="13" t="s">
        <v>40</v>
      </c>
      <c r="AY557" s="216" t="s">
        <v>129</v>
      </c>
    </row>
    <row r="558" spans="2:65" s="1" customFormat="1" ht="24" customHeight="1">
      <c r="B558" s="36"/>
      <c r="C558" s="182" t="s">
        <v>663</v>
      </c>
      <c r="D558" s="182" t="s">
        <v>131</v>
      </c>
      <c r="E558" s="183" t="s">
        <v>664</v>
      </c>
      <c r="F558" s="184" t="s">
        <v>665</v>
      </c>
      <c r="G558" s="185" t="s">
        <v>134</v>
      </c>
      <c r="H558" s="186">
        <v>1622.7270000000001</v>
      </c>
      <c r="I558" s="187"/>
      <c r="J558" s="188">
        <f>ROUND(I558*H558,2)</f>
        <v>0</v>
      </c>
      <c r="K558" s="184" t="s">
        <v>135</v>
      </c>
      <c r="L558" s="40"/>
      <c r="M558" s="189" t="s">
        <v>32</v>
      </c>
      <c r="N558" s="190" t="s">
        <v>51</v>
      </c>
      <c r="O558" s="65"/>
      <c r="P558" s="191">
        <f>O558*H558</f>
        <v>0</v>
      </c>
      <c r="Q558" s="191">
        <v>3.82E-3</v>
      </c>
      <c r="R558" s="191">
        <f>Q558*H558</f>
        <v>6.1988171400000001</v>
      </c>
      <c r="S558" s="191">
        <v>0</v>
      </c>
      <c r="T558" s="192">
        <f>S558*H558</f>
        <v>0</v>
      </c>
      <c r="AR558" s="193" t="s">
        <v>136</v>
      </c>
      <c r="AT558" s="193" t="s">
        <v>131</v>
      </c>
      <c r="AU558" s="193" t="s">
        <v>137</v>
      </c>
      <c r="AY558" s="18" t="s">
        <v>129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8" t="s">
        <v>137</v>
      </c>
      <c r="BK558" s="194">
        <f>ROUND(I558*H558,2)</f>
        <v>0</v>
      </c>
      <c r="BL558" s="18" t="s">
        <v>136</v>
      </c>
      <c r="BM558" s="193" t="s">
        <v>666</v>
      </c>
    </row>
    <row r="559" spans="2:65" s="12" customFormat="1" ht="11.25">
      <c r="B559" s="195"/>
      <c r="C559" s="196"/>
      <c r="D559" s="197" t="s">
        <v>139</v>
      </c>
      <c r="E559" s="198" t="s">
        <v>32</v>
      </c>
      <c r="F559" s="199" t="s">
        <v>435</v>
      </c>
      <c r="G559" s="196"/>
      <c r="H559" s="198" t="s">
        <v>32</v>
      </c>
      <c r="I559" s="200"/>
      <c r="J559" s="196"/>
      <c r="K559" s="196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139</v>
      </c>
      <c r="AU559" s="205" t="s">
        <v>137</v>
      </c>
      <c r="AV559" s="12" t="s">
        <v>40</v>
      </c>
      <c r="AW559" s="12" t="s">
        <v>39</v>
      </c>
      <c r="AX559" s="12" t="s">
        <v>79</v>
      </c>
      <c r="AY559" s="205" t="s">
        <v>129</v>
      </c>
    </row>
    <row r="560" spans="2:65" s="13" customFormat="1" ht="11.25">
      <c r="B560" s="206"/>
      <c r="C560" s="207"/>
      <c r="D560" s="197" t="s">
        <v>139</v>
      </c>
      <c r="E560" s="208" t="s">
        <v>32</v>
      </c>
      <c r="F560" s="209" t="s">
        <v>436</v>
      </c>
      <c r="G560" s="207"/>
      <c r="H560" s="210">
        <v>1622.7270000000001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139</v>
      </c>
      <c r="AU560" s="216" t="s">
        <v>137</v>
      </c>
      <c r="AV560" s="13" t="s">
        <v>137</v>
      </c>
      <c r="AW560" s="13" t="s">
        <v>39</v>
      </c>
      <c r="AX560" s="13" t="s">
        <v>40</v>
      </c>
      <c r="AY560" s="216" t="s">
        <v>129</v>
      </c>
    </row>
    <row r="561" spans="2:65" s="1" customFormat="1" ht="24" customHeight="1">
      <c r="B561" s="36"/>
      <c r="C561" s="182" t="s">
        <v>667</v>
      </c>
      <c r="D561" s="182" t="s">
        <v>131</v>
      </c>
      <c r="E561" s="183" t="s">
        <v>668</v>
      </c>
      <c r="F561" s="184" t="s">
        <v>669</v>
      </c>
      <c r="G561" s="185" t="s">
        <v>134</v>
      </c>
      <c r="H561" s="186">
        <v>202.38800000000001</v>
      </c>
      <c r="I561" s="187"/>
      <c r="J561" s="188">
        <f>ROUND(I561*H561,2)</f>
        <v>0</v>
      </c>
      <c r="K561" s="184" t="s">
        <v>135</v>
      </c>
      <c r="L561" s="40"/>
      <c r="M561" s="189" t="s">
        <v>32</v>
      </c>
      <c r="N561" s="190" t="s">
        <v>51</v>
      </c>
      <c r="O561" s="65"/>
      <c r="P561" s="191">
        <f>O561*H561</f>
        <v>0</v>
      </c>
      <c r="Q561" s="191">
        <v>6.0000000000000001E-3</v>
      </c>
      <c r="R561" s="191">
        <f>Q561*H561</f>
        <v>1.2143280000000001</v>
      </c>
      <c r="S561" s="191">
        <v>0</v>
      </c>
      <c r="T561" s="192">
        <f>S561*H561</f>
        <v>0</v>
      </c>
      <c r="AR561" s="193" t="s">
        <v>136</v>
      </c>
      <c r="AT561" s="193" t="s">
        <v>131</v>
      </c>
      <c r="AU561" s="193" t="s">
        <v>137</v>
      </c>
      <c r="AY561" s="18" t="s">
        <v>129</v>
      </c>
      <c r="BE561" s="194">
        <f>IF(N561="základní",J561,0)</f>
        <v>0</v>
      </c>
      <c r="BF561" s="194">
        <f>IF(N561="snížená",J561,0)</f>
        <v>0</v>
      </c>
      <c r="BG561" s="194">
        <f>IF(N561="zákl. přenesená",J561,0)</f>
        <v>0</v>
      </c>
      <c r="BH561" s="194">
        <f>IF(N561="sníž. přenesená",J561,0)</f>
        <v>0</v>
      </c>
      <c r="BI561" s="194">
        <f>IF(N561="nulová",J561,0)</f>
        <v>0</v>
      </c>
      <c r="BJ561" s="18" t="s">
        <v>137</v>
      </c>
      <c r="BK561" s="194">
        <f>ROUND(I561*H561,2)</f>
        <v>0</v>
      </c>
      <c r="BL561" s="18" t="s">
        <v>136</v>
      </c>
      <c r="BM561" s="193" t="s">
        <v>670</v>
      </c>
    </row>
    <row r="562" spans="2:65" s="12" customFormat="1" ht="11.25">
      <c r="B562" s="195"/>
      <c r="C562" s="196"/>
      <c r="D562" s="197" t="s">
        <v>139</v>
      </c>
      <c r="E562" s="198" t="s">
        <v>32</v>
      </c>
      <c r="F562" s="199" t="s">
        <v>671</v>
      </c>
      <c r="G562" s="196"/>
      <c r="H562" s="198" t="s">
        <v>32</v>
      </c>
      <c r="I562" s="200"/>
      <c r="J562" s="196"/>
      <c r="K562" s="196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139</v>
      </c>
      <c r="AU562" s="205" t="s">
        <v>137</v>
      </c>
      <c r="AV562" s="12" t="s">
        <v>40</v>
      </c>
      <c r="AW562" s="12" t="s">
        <v>39</v>
      </c>
      <c r="AX562" s="12" t="s">
        <v>79</v>
      </c>
      <c r="AY562" s="205" t="s">
        <v>129</v>
      </c>
    </row>
    <row r="563" spans="2:65" s="13" customFormat="1" ht="11.25">
      <c r="B563" s="206"/>
      <c r="C563" s="207"/>
      <c r="D563" s="197" t="s">
        <v>139</v>
      </c>
      <c r="E563" s="208" t="s">
        <v>32</v>
      </c>
      <c r="F563" s="209" t="s">
        <v>672</v>
      </c>
      <c r="G563" s="207"/>
      <c r="H563" s="210">
        <v>180.078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139</v>
      </c>
      <c r="AU563" s="216" t="s">
        <v>137</v>
      </c>
      <c r="AV563" s="13" t="s">
        <v>137</v>
      </c>
      <c r="AW563" s="13" t="s">
        <v>39</v>
      </c>
      <c r="AX563" s="13" t="s">
        <v>79</v>
      </c>
      <c r="AY563" s="216" t="s">
        <v>129</v>
      </c>
    </row>
    <row r="564" spans="2:65" s="12" customFormat="1" ht="11.25">
      <c r="B564" s="195"/>
      <c r="C564" s="196"/>
      <c r="D564" s="197" t="s">
        <v>139</v>
      </c>
      <c r="E564" s="198" t="s">
        <v>32</v>
      </c>
      <c r="F564" s="199" t="s">
        <v>673</v>
      </c>
      <c r="G564" s="196"/>
      <c r="H564" s="198" t="s">
        <v>32</v>
      </c>
      <c r="I564" s="200"/>
      <c r="J564" s="196"/>
      <c r="K564" s="196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139</v>
      </c>
      <c r="AU564" s="205" t="s">
        <v>137</v>
      </c>
      <c r="AV564" s="12" t="s">
        <v>40</v>
      </c>
      <c r="AW564" s="12" t="s">
        <v>39</v>
      </c>
      <c r="AX564" s="12" t="s">
        <v>79</v>
      </c>
      <c r="AY564" s="205" t="s">
        <v>129</v>
      </c>
    </row>
    <row r="565" spans="2:65" s="13" customFormat="1" ht="11.25">
      <c r="B565" s="206"/>
      <c r="C565" s="207"/>
      <c r="D565" s="197" t="s">
        <v>139</v>
      </c>
      <c r="E565" s="208" t="s">
        <v>32</v>
      </c>
      <c r="F565" s="209" t="s">
        <v>674</v>
      </c>
      <c r="G565" s="207"/>
      <c r="H565" s="210">
        <v>14.81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139</v>
      </c>
      <c r="AU565" s="216" t="s">
        <v>137</v>
      </c>
      <c r="AV565" s="13" t="s">
        <v>137</v>
      </c>
      <c r="AW565" s="13" t="s">
        <v>39</v>
      </c>
      <c r="AX565" s="13" t="s">
        <v>79</v>
      </c>
      <c r="AY565" s="216" t="s">
        <v>129</v>
      </c>
    </row>
    <row r="566" spans="2:65" s="12" customFormat="1" ht="11.25">
      <c r="B566" s="195"/>
      <c r="C566" s="196"/>
      <c r="D566" s="197" t="s">
        <v>139</v>
      </c>
      <c r="E566" s="198" t="s">
        <v>32</v>
      </c>
      <c r="F566" s="199" t="s">
        <v>675</v>
      </c>
      <c r="G566" s="196"/>
      <c r="H566" s="198" t="s">
        <v>32</v>
      </c>
      <c r="I566" s="200"/>
      <c r="J566" s="196"/>
      <c r="K566" s="196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139</v>
      </c>
      <c r="AU566" s="205" t="s">
        <v>137</v>
      </c>
      <c r="AV566" s="12" t="s">
        <v>40</v>
      </c>
      <c r="AW566" s="12" t="s">
        <v>39</v>
      </c>
      <c r="AX566" s="12" t="s">
        <v>79</v>
      </c>
      <c r="AY566" s="205" t="s">
        <v>129</v>
      </c>
    </row>
    <row r="567" spans="2:65" s="13" customFormat="1" ht="11.25">
      <c r="B567" s="206"/>
      <c r="C567" s="207"/>
      <c r="D567" s="197" t="s">
        <v>139</v>
      </c>
      <c r="E567" s="208" t="s">
        <v>32</v>
      </c>
      <c r="F567" s="209" t="s">
        <v>676</v>
      </c>
      <c r="G567" s="207"/>
      <c r="H567" s="210">
        <v>7.5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139</v>
      </c>
      <c r="AU567" s="216" t="s">
        <v>137</v>
      </c>
      <c r="AV567" s="13" t="s">
        <v>137</v>
      </c>
      <c r="AW567" s="13" t="s">
        <v>39</v>
      </c>
      <c r="AX567" s="13" t="s">
        <v>79</v>
      </c>
      <c r="AY567" s="216" t="s">
        <v>129</v>
      </c>
    </row>
    <row r="568" spans="2:65" s="14" customFormat="1" ht="11.25">
      <c r="B568" s="217"/>
      <c r="C568" s="218"/>
      <c r="D568" s="197" t="s">
        <v>139</v>
      </c>
      <c r="E568" s="219" t="s">
        <v>32</v>
      </c>
      <c r="F568" s="220" t="s">
        <v>147</v>
      </c>
      <c r="G568" s="218"/>
      <c r="H568" s="221">
        <v>202.38800000000001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139</v>
      </c>
      <c r="AU568" s="227" t="s">
        <v>137</v>
      </c>
      <c r="AV568" s="14" t="s">
        <v>136</v>
      </c>
      <c r="AW568" s="14" t="s">
        <v>39</v>
      </c>
      <c r="AX568" s="14" t="s">
        <v>40</v>
      </c>
      <c r="AY568" s="227" t="s">
        <v>129</v>
      </c>
    </row>
    <row r="569" spans="2:65" s="1" customFormat="1" ht="24" customHeight="1">
      <c r="B569" s="36"/>
      <c r="C569" s="182" t="s">
        <v>677</v>
      </c>
      <c r="D569" s="182" t="s">
        <v>131</v>
      </c>
      <c r="E569" s="183" t="s">
        <v>678</v>
      </c>
      <c r="F569" s="184" t="s">
        <v>679</v>
      </c>
      <c r="G569" s="185" t="s">
        <v>134</v>
      </c>
      <c r="H569" s="186">
        <v>1605.2629999999999</v>
      </c>
      <c r="I569" s="187"/>
      <c r="J569" s="188">
        <f>ROUND(I569*H569,2)</f>
        <v>0</v>
      </c>
      <c r="K569" s="184" t="s">
        <v>135</v>
      </c>
      <c r="L569" s="40"/>
      <c r="M569" s="189" t="s">
        <v>32</v>
      </c>
      <c r="N569" s="190" t="s">
        <v>51</v>
      </c>
      <c r="O569" s="65"/>
      <c r="P569" s="191">
        <f>O569*H569</f>
        <v>0</v>
      </c>
      <c r="Q569" s="191">
        <v>4.0000000000000001E-3</v>
      </c>
      <c r="R569" s="191">
        <f>Q569*H569</f>
        <v>6.4210519999999995</v>
      </c>
      <c r="S569" s="191">
        <v>0</v>
      </c>
      <c r="T569" s="192">
        <f>S569*H569</f>
        <v>0</v>
      </c>
      <c r="AR569" s="193" t="s">
        <v>136</v>
      </c>
      <c r="AT569" s="193" t="s">
        <v>131</v>
      </c>
      <c r="AU569" s="193" t="s">
        <v>137</v>
      </c>
      <c r="AY569" s="18" t="s">
        <v>129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8" t="s">
        <v>137</v>
      </c>
      <c r="BK569" s="194">
        <f>ROUND(I569*H569,2)</f>
        <v>0</v>
      </c>
      <c r="BL569" s="18" t="s">
        <v>136</v>
      </c>
      <c r="BM569" s="193" t="s">
        <v>680</v>
      </c>
    </row>
    <row r="570" spans="2:65" s="12" customFormat="1" ht="11.25">
      <c r="B570" s="195"/>
      <c r="C570" s="196"/>
      <c r="D570" s="197" t="s">
        <v>139</v>
      </c>
      <c r="E570" s="198" t="s">
        <v>32</v>
      </c>
      <c r="F570" s="199" t="s">
        <v>681</v>
      </c>
      <c r="G570" s="196"/>
      <c r="H570" s="198" t="s">
        <v>32</v>
      </c>
      <c r="I570" s="200"/>
      <c r="J570" s="196"/>
      <c r="K570" s="196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139</v>
      </c>
      <c r="AU570" s="205" t="s">
        <v>137</v>
      </c>
      <c r="AV570" s="12" t="s">
        <v>40</v>
      </c>
      <c r="AW570" s="12" t="s">
        <v>39</v>
      </c>
      <c r="AX570" s="12" t="s">
        <v>79</v>
      </c>
      <c r="AY570" s="205" t="s">
        <v>129</v>
      </c>
    </row>
    <row r="571" spans="2:65" s="13" customFormat="1" ht="11.25">
      <c r="B571" s="206"/>
      <c r="C571" s="207"/>
      <c r="D571" s="197" t="s">
        <v>139</v>
      </c>
      <c r="E571" s="208" t="s">
        <v>32</v>
      </c>
      <c r="F571" s="209" t="s">
        <v>682</v>
      </c>
      <c r="G571" s="207"/>
      <c r="H571" s="210">
        <v>1212.7729999999999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139</v>
      </c>
      <c r="AU571" s="216" t="s">
        <v>137</v>
      </c>
      <c r="AV571" s="13" t="s">
        <v>137</v>
      </c>
      <c r="AW571" s="13" t="s">
        <v>39</v>
      </c>
      <c r="AX571" s="13" t="s">
        <v>79</v>
      </c>
      <c r="AY571" s="216" t="s">
        <v>129</v>
      </c>
    </row>
    <row r="572" spans="2:65" s="12" customFormat="1" ht="11.25">
      <c r="B572" s="195"/>
      <c r="C572" s="196"/>
      <c r="D572" s="197" t="s">
        <v>139</v>
      </c>
      <c r="E572" s="198" t="s">
        <v>32</v>
      </c>
      <c r="F572" s="199" t="s">
        <v>141</v>
      </c>
      <c r="G572" s="196"/>
      <c r="H572" s="198" t="s">
        <v>32</v>
      </c>
      <c r="I572" s="200"/>
      <c r="J572" s="196"/>
      <c r="K572" s="196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139</v>
      </c>
      <c r="AU572" s="205" t="s">
        <v>137</v>
      </c>
      <c r="AV572" s="12" t="s">
        <v>40</v>
      </c>
      <c r="AW572" s="12" t="s">
        <v>39</v>
      </c>
      <c r="AX572" s="12" t="s">
        <v>79</v>
      </c>
      <c r="AY572" s="205" t="s">
        <v>129</v>
      </c>
    </row>
    <row r="573" spans="2:65" s="12" customFormat="1" ht="11.25">
      <c r="B573" s="195"/>
      <c r="C573" s="196"/>
      <c r="D573" s="197" t="s">
        <v>139</v>
      </c>
      <c r="E573" s="198" t="s">
        <v>32</v>
      </c>
      <c r="F573" s="199" t="s">
        <v>494</v>
      </c>
      <c r="G573" s="196"/>
      <c r="H573" s="198" t="s">
        <v>32</v>
      </c>
      <c r="I573" s="200"/>
      <c r="J573" s="196"/>
      <c r="K573" s="196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139</v>
      </c>
      <c r="AU573" s="205" t="s">
        <v>137</v>
      </c>
      <c r="AV573" s="12" t="s">
        <v>40</v>
      </c>
      <c r="AW573" s="12" t="s">
        <v>39</v>
      </c>
      <c r="AX573" s="12" t="s">
        <v>79</v>
      </c>
      <c r="AY573" s="205" t="s">
        <v>129</v>
      </c>
    </row>
    <row r="574" spans="2:65" s="12" customFormat="1" ht="11.25">
      <c r="B574" s="195"/>
      <c r="C574" s="196"/>
      <c r="D574" s="197" t="s">
        <v>139</v>
      </c>
      <c r="E574" s="198" t="s">
        <v>32</v>
      </c>
      <c r="F574" s="199" t="s">
        <v>683</v>
      </c>
      <c r="G574" s="196"/>
      <c r="H574" s="198" t="s">
        <v>32</v>
      </c>
      <c r="I574" s="200"/>
      <c r="J574" s="196"/>
      <c r="K574" s="196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139</v>
      </c>
      <c r="AU574" s="205" t="s">
        <v>137</v>
      </c>
      <c r="AV574" s="12" t="s">
        <v>40</v>
      </c>
      <c r="AW574" s="12" t="s">
        <v>39</v>
      </c>
      <c r="AX574" s="12" t="s">
        <v>79</v>
      </c>
      <c r="AY574" s="205" t="s">
        <v>129</v>
      </c>
    </row>
    <row r="575" spans="2:65" s="13" customFormat="1" ht="11.25">
      <c r="B575" s="206"/>
      <c r="C575" s="207"/>
      <c r="D575" s="197" t="s">
        <v>139</v>
      </c>
      <c r="E575" s="208" t="s">
        <v>32</v>
      </c>
      <c r="F575" s="209" t="s">
        <v>684</v>
      </c>
      <c r="G575" s="207"/>
      <c r="H575" s="210">
        <v>0.92800000000000005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139</v>
      </c>
      <c r="AU575" s="216" t="s">
        <v>137</v>
      </c>
      <c r="AV575" s="13" t="s">
        <v>137</v>
      </c>
      <c r="AW575" s="13" t="s">
        <v>39</v>
      </c>
      <c r="AX575" s="13" t="s">
        <v>79</v>
      </c>
      <c r="AY575" s="216" t="s">
        <v>129</v>
      </c>
    </row>
    <row r="576" spans="2:65" s="12" customFormat="1" ht="11.25">
      <c r="B576" s="195"/>
      <c r="C576" s="196"/>
      <c r="D576" s="197" t="s">
        <v>139</v>
      </c>
      <c r="E576" s="198" t="s">
        <v>32</v>
      </c>
      <c r="F576" s="199" t="s">
        <v>497</v>
      </c>
      <c r="G576" s="196"/>
      <c r="H576" s="198" t="s">
        <v>32</v>
      </c>
      <c r="I576" s="200"/>
      <c r="J576" s="196"/>
      <c r="K576" s="196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139</v>
      </c>
      <c r="AU576" s="205" t="s">
        <v>137</v>
      </c>
      <c r="AV576" s="12" t="s">
        <v>40</v>
      </c>
      <c r="AW576" s="12" t="s">
        <v>39</v>
      </c>
      <c r="AX576" s="12" t="s">
        <v>79</v>
      </c>
      <c r="AY576" s="205" t="s">
        <v>129</v>
      </c>
    </row>
    <row r="577" spans="2:51" s="13" customFormat="1" ht="22.5">
      <c r="B577" s="206"/>
      <c r="C577" s="207"/>
      <c r="D577" s="197" t="s">
        <v>139</v>
      </c>
      <c r="E577" s="208" t="s">
        <v>32</v>
      </c>
      <c r="F577" s="209" t="s">
        <v>685</v>
      </c>
      <c r="G577" s="207"/>
      <c r="H577" s="210">
        <v>27.327999999999999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139</v>
      </c>
      <c r="AU577" s="216" t="s">
        <v>137</v>
      </c>
      <c r="AV577" s="13" t="s">
        <v>137</v>
      </c>
      <c r="AW577" s="13" t="s">
        <v>39</v>
      </c>
      <c r="AX577" s="13" t="s">
        <v>79</v>
      </c>
      <c r="AY577" s="216" t="s">
        <v>129</v>
      </c>
    </row>
    <row r="578" spans="2:51" s="13" customFormat="1" ht="11.25">
      <c r="B578" s="206"/>
      <c r="C578" s="207"/>
      <c r="D578" s="197" t="s">
        <v>139</v>
      </c>
      <c r="E578" s="208" t="s">
        <v>32</v>
      </c>
      <c r="F578" s="209" t="s">
        <v>499</v>
      </c>
      <c r="G578" s="207"/>
      <c r="H578" s="210">
        <v>3.6480000000000001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139</v>
      </c>
      <c r="AU578" s="216" t="s">
        <v>137</v>
      </c>
      <c r="AV578" s="13" t="s">
        <v>137</v>
      </c>
      <c r="AW578" s="13" t="s">
        <v>39</v>
      </c>
      <c r="AX578" s="13" t="s">
        <v>79</v>
      </c>
      <c r="AY578" s="216" t="s">
        <v>129</v>
      </c>
    </row>
    <row r="579" spans="2:51" s="12" customFormat="1" ht="11.25">
      <c r="B579" s="195"/>
      <c r="C579" s="196"/>
      <c r="D579" s="197" t="s">
        <v>139</v>
      </c>
      <c r="E579" s="198" t="s">
        <v>32</v>
      </c>
      <c r="F579" s="199" t="s">
        <v>500</v>
      </c>
      <c r="G579" s="196"/>
      <c r="H579" s="198" t="s">
        <v>32</v>
      </c>
      <c r="I579" s="200"/>
      <c r="J579" s="196"/>
      <c r="K579" s="196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139</v>
      </c>
      <c r="AU579" s="205" t="s">
        <v>137</v>
      </c>
      <c r="AV579" s="12" t="s">
        <v>40</v>
      </c>
      <c r="AW579" s="12" t="s">
        <v>39</v>
      </c>
      <c r="AX579" s="12" t="s">
        <v>79</v>
      </c>
      <c r="AY579" s="205" t="s">
        <v>129</v>
      </c>
    </row>
    <row r="580" spans="2:51" s="13" customFormat="1" ht="11.25">
      <c r="B580" s="206"/>
      <c r="C580" s="207"/>
      <c r="D580" s="197" t="s">
        <v>139</v>
      </c>
      <c r="E580" s="208" t="s">
        <v>32</v>
      </c>
      <c r="F580" s="209" t="s">
        <v>501</v>
      </c>
      <c r="G580" s="207"/>
      <c r="H580" s="210">
        <v>41.457000000000001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139</v>
      </c>
      <c r="AU580" s="216" t="s">
        <v>137</v>
      </c>
      <c r="AV580" s="13" t="s">
        <v>137</v>
      </c>
      <c r="AW580" s="13" t="s">
        <v>39</v>
      </c>
      <c r="AX580" s="13" t="s">
        <v>79</v>
      </c>
      <c r="AY580" s="216" t="s">
        <v>129</v>
      </c>
    </row>
    <row r="581" spans="2:51" s="12" customFormat="1" ht="11.25">
      <c r="B581" s="195"/>
      <c r="C581" s="196"/>
      <c r="D581" s="197" t="s">
        <v>139</v>
      </c>
      <c r="E581" s="198" t="s">
        <v>32</v>
      </c>
      <c r="F581" s="199" t="s">
        <v>143</v>
      </c>
      <c r="G581" s="196"/>
      <c r="H581" s="198" t="s">
        <v>32</v>
      </c>
      <c r="I581" s="200"/>
      <c r="J581" s="196"/>
      <c r="K581" s="196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139</v>
      </c>
      <c r="AU581" s="205" t="s">
        <v>137</v>
      </c>
      <c r="AV581" s="12" t="s">
        <v>40</v>
      </c>
      <c r="AW581" s="12" t="s">
        <v>39</v>
      </c>
      <c r="AX581" s="12" t="s">
        <v>79</v>
      </c>
      <c r="AY581" s="205" t="s">
        <v>129</v>
      </c>
    </row>
    <row r="582" spans="2:51" s="12" customFormat="1" ht="11.25">
      <c r="B582" s="195"/>
      <c r="C582" s="196"/>
      <c r="D582" s="197" t="s">
        <v>139</v>
      </c>
      <c r="E582" s="198" t="s">
        <v>32</v>
      </c>
      <c r="F582" s="199" t="s">
        <v>494</v>
      </c>
      <c r="G582" s="196"/>
      <c r="H582" s="198" t="s">
        <v>32</v>
      </c>
      <c r="I582" s="200"/>
      <c r="J582" s="196"/>
      <c r="K582" s="196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139</v>
      </c>
      <c r="AU582" s="205" t="s">
        <v>137</v>
      </c>
      <c r="AV582" s="12" t="s">
        <v>40</v>
      </c>
      <c r="AW582" s="12" t="s">
        <v>39</v>
      </c>
      <c r="AX582" s="12" t="s">
        <v>79</v>
      </c>
      <c r="AY582" s="205" t="s">
        <v>129</v>
      </c>
    </row>
    <row r="583" spans="2:51" s="12" customFormat="1" ht="11.25">
      <c r="B583" s="195"/>
      <c r="C583" s="196"/>
      <c r="D583" s="197" t="s">
        <v>139</v>
      </c>
      <c r="E583" s="198" t="s">
        <v>32</v>
      </c>
      <c r="F583" s="199" t="s">
        <v>683</v>
      </c>
      <c r="G583" s="196"/>
      <c r="H583" s="198" t="s">
        <v>32</v>
      </c>
      <c r="I583" s="200"/>
      <c r="J583" s="196"/>
      <c r="K583" s="196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139</v>
      </c>
      <c r="AU583" s="205" t="s">
        <v>137</v>
      </c>
      <c r="AV583" s="12" t="s">
        <v>40</v>
      </c>
      <c r="AW583" s="12" t="s">
        <v>39</v>
      </c>
      <c r="AX583" s="12" t="s">
        <v>79</v>
      </c>
      <c r="AY583" s="205" t="s">
        <v>129</v>
      </c>
    </row>
    <row r="584" spans="2:51" s="13" customFormat="1" ht="11.25">
      <c r="B584" s="206"/>
      <c r="C584" s="207"/>
      <c r="D584" s="197" t="s">
        <v>139</v>
      </c>
      <c r="E584" s="208" t="s">
        <v>32</v>
      </c>
      <c r="F584" s="209" t="s">
        <v>684</v>
      </c>
      <c r="G584" s="207"/>
      <c r="H584" s="210">
        <v>0.92800000000000005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139</v>
      </c>
      <c r="AU584" s="216" t="s">
        <v>137</v>
      </c>
      <c r="AV584" s="13" t="s">
        <v>137</v>
      </c>
      <c r="AW584" s="13" t="s">
        <v>39</v>
      </c>
      <c r="AX584" s="13" t="s">
        <v>79</v>
      </c>
      <c r="AY584" s="216" t="s">
        <v>129</v>
      </c>
    </row>
    <row r="585" spans="2:51" s="12" customFormat="1" ht="11.25">
      <c r="B585" s="195"/>
      <c r="C585" s="196"/>
      <c r="D585" s="197" t="s">
        <v>139</v>
      </c>
      <c r="E585" s="198" t="s">
        <v>32</v>
      </c>
      <c r="F585" s="199" t="s">
        <v>497</v>
      </c>
      <c r="G585" s="196"/>
      <c r="H585" s="198" t="s">
        <v>32</v>
      </c>
      <c r="I585" s="200"/>
      <c r="J585" s="196"/>
      <c r="K585" s="196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139</v>
      </c>
      <c r="AU585" s="205" t="s">
        <v>137</v>
      </c>
      <c r="AV585" s="12" t="s">
        <v>40</v>
      </c>
      <c r="AW585" s="12" t="s">
        <v>39</v>
      </c>
      <c r="AX585" s="12" t="s">
        <v>79</v>
      </c>
      <c r="AY585" s="205" t="s">
        <v>129</v>
      </c>
    </row>
    <row r="586" spans="2:51" s="13" customFormat="1" ht="22.5">
      <c r="B586" s="206"/>
      <c r="C586" s="207"/>
      <c r="D586" s="197" t="s">
        <v>139</v>
      </c>
      <c r="E586" s="208" t="s">
        <v>32</v>
      </c>
      <c r="F586" s="209" t="s">
        <v>686</v>
      </c>
      <c r="G586" s="207"/>
      <c r="H586" s="210">
        <v>27.327999999999999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139</v>
      </c>
      <c r="AU586" s="216" t="s">
        <v>137</v>
      </c>
      <c r="AV586" s="13" t="s">
        <v>137</v>
      </c>
      <c r="AW586" s="13" t="s">
        <v>39</v>
      </c>
      <c r="AX586" s="13" t="s">
        <v>79</v>
      </c>
      <c r="AY586" s="216" t="s">
        <v>129</v>
      </c>
    </row>
    <row r="587" spans="2:51" s="13" customFormat="1" ht="11.25">
      <c r="B587" s="206"/>
      <c r="C587" s="207"/>
      <c r="D587" s="197" t="s">
        <v>139</v>
      </c>
      <c r="E587" s="208" t="s">
        <v>32</v>
      </c>
      <c r="F587" s="209" t="s">
        <v>499</v>
      </c>
      <c r="G587" s="207"/>
      <c r="H587" s="210">
        <v>3.6480000000000001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139</v>
      </c>
      <c r="AU587" s="216" t="s">
        <v>137</v>
      </c>
      <c r="AV587" s="13" t="s">
        <v>137</v>
      </c>
      <c r="AW587" s="13" t="s">
        <v>39</v>
      </c>
      <c r="AX587" s="13" t="s">
        <v>79</v>
      </c>
      <c r="AY587" s="216" t="s">
        <v>129</v>
      </c>
    </row>
    <row r="588" spans="2:51" s="12" customFormat="1" ht="11.25">
      <c r="B588" s="195"/>
      <c r="C588" s="196"/>
      <c r="D588" s="197" t="s">
        <v>139</v>
      </c>
      <c r="E588" s="198" t="s">
        <v>32</v>
      </c>
      <c r="F588" s="199" t="s">
        <v>500</v>
      </c>
      <c r="G588" s="196"/>
      <c r="H588" s="198" t="s">
        <v>32</v>
      </c>
      <c r="I588" s="200"/>
      <c r="J588" s="196"/>
      <c r="K588" s="196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139</v>
      </c>
      <c r="AU588" s="205" t="s">
        <v>137</v>
      </c>
      <c r="AV588" s="12" t="s">
        <v>40</v>
      </c>
      <c r="AW588" s="12" t="s">
        <v>39</v>
      </c>
      <c r="AX588" s="12" t="s">
        <v>79</v>
      </c>
      <c r="AY588" s="205" t="s">
        <v>129</v>
      </c>
    </row>
    <row r="589" spans="2:51" s="13" customFormat="1" ht="11.25">
      <c r="B589" s="206"/>
      <c r="C589" s="207"/>
      <c r="D589" s="197" t="s">
        <v>139</v>
      </c>
      <c r="E589" s="208" t="s">
        <v>32</v>
      </c>
      <c r="F589" s="209" t="s">
        <v>503</v>
      </c>
      <c r="G589" s="207"/>
      <c r="H589" s="210">
        <v>51.987000000000002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139</v>
      </c>
      <c r="AU589" s="216" t="s">
        <v>137</v>
      </c>
      <c r="AV589" s="13" t="s">
        <v>137</v>
      </c>
      <c r="AW589" s="13" t="s">
        <v>39</v>
      </c>
      <c r="AX589" s="13" t="s">
        <v>79</v>
      </c>
      <c r="AY589" s="216" t="s">
        <v>129</v>
      </c>
    </row>
    <row r="590" spans="2:51" s="12" customFormat="1" ht="11.25">
      <c r="B590" s="195"/>
      <c r="C590" s="196"/>
      <c r="D590" s="197" t="s">
        <v>139</v>
      </c>
      <c r="E590" s="198" t="s">
        <v>32</v>
      </c>
      <c r="F590" s="199" t="s">
        <v>145</v>
      </c>
      <c r="G590" s="196"/>
      <c r="H590" s="198" t="s">
        <v>32</v>
      </c>
      <c r="I590" s="200"/>
      <c r="J590" s="196"/>
      <c r="K590" s="196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139</v>
      </c>
      <c r="AU590" s="205" t="s">
        <v>137</v>
      </c>
      <c r="AV590" s="12" t="s">
        <v>40</v>
      </c>
      <c r="AW590" s="12" t="s">
        <v>39</v>
      </c>
      <c r="AX590" s="12" t="s">
        <v>79</v>
      </c>
      <c r="AY590" s="205" t="s">
        <v>129</v>
      </c>
    </row>
    <row r="591" spans="2:51" s="12" customFormat="1" ht="11.25">
      <c r="B591" s="195"/>
      <c r="C591" s="196"/>
      <c r="D591" s="197" t="s">
        <v>139</v>
      </c>
      <c r="E591" s="198" t="s">
        <v>32</v>
      </c>
      <c r="F591" s="199" t="s">
        <v>494</v>
      </c>
      <c r="G591" s="196"/>
      <c r="H591" s="198" t="s">
        <v>32</v>
      </c>
      <c r="I591" s="200"/>
      <c r="J591" s="196"/>
      <c r="K591" s="196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139</v>
      </c>
      <c r="AU591" s="205" t="s">
        <v>137</v>
      </c>
      <c r="AV591" s="12" t="s">
        <v>40</v>
      </c>
      <c r="AW591" s="12" t="s">
        <v>39</v>
      </c>
      <c r="AX591" s="12" t="s">
        <v>79</v>
      </c>
      <c r="AY591" s="205" t="s">
        <v>129</v>
      </c>
    </row>
    <row r="592" spans="2:51" s="12" customFormat="1" ht="11.25">
      <c r="B592" s="195"/>
      <c r="C592" s="196"/>
      <c r="D592" s="197" t="s">
        <v>139</v>
      </c>
      <c r="E592" s="198" t="s">
        <v>32</v>
      </c>
      <c r="F592" s="199" t="s">
        <v>683</v>
      </c>
      <c r="G592" s="196"/>
      <c r="H592" s="198" t="s">
        <v>32</v>
      </c>
      <c r="I592" s="200"/>
      <c r="J592" s="196"/>
      <c r="K592" s="196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139</v>
      </c>
      <c r="AU592" s="205" t="s">
        <v>137</v>
      </c>
      <c r="AV592" s="12" t="s">
        <v>40</v>
      </c>
      <c r="AW592" s="12" t="s">
        <v>39</v>
      </c>
      <c r="AX592" s="12" t="s">
        <v>79</v>
      </c>
      <c r="AY592" s="205" t="s">
        <v>129</v>
      </c>
    </row>
    <row r="593" spans="2:65" s="13" customFormat="1" ht="11.25">
      <c r="B593" s="206"/>
      <c r="C593" s="207"/>
      <c r="D593" s="197" t="s">
        <v>139</v>
      </c>
      <c r="E593" s="208" t="s">
        <v>32</v>
      </c>
      <c r="F593" s="209" t="s">
        <v>684</v>
      </c>
      <c r="G593" s="207"/>
      <c r="H593" s="210">
        <v>0.92800000000000005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139</v>
      </c>
      <c r="AU593" s="216" t="s">
        <v>137</v>
      </c>
      <c r="AV593" s="13" t="s">
        <v>137</v>
      </c>
      <c r="AW593" s="13" t="s">
        <v>39</v>
      </c>
      <c r="AX593" s="13" t="s">
        <v>79</v>
      </c>
      <c r="AY593" s="216" t="s">
        <v>129</v>
      </c>
    </row>
    <row r="594" spans="2:65" s="12" customFormat="1" ht="11.25">
      <c r="B594" s="195"/>
      <c r="C594" s="196"/>
      <c r="D594" s="197" t="s">
        <v>139</v>
      </c>
      <c r="E594" s="198" t="s">
        <v>32</v>
      </c>
      <c r="F594" s="199" t="s">
        <v>497</v>
      </c>
      <c r="G594" s="196"/>
      <c r="H594" s="198" t="s">
        <v>32</v>
      </c>
      <c r="I594" s="200"/>
      <c r="J594" s="196"/>
      <c r="K594" s="196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139</v>
      </c>
      <c r="AU594" s="205" t="s">
        <v>137</v>
      </c>
      <c r="AV594" s="12" t="s">
        <v>40</v>
      </c>
      <c r="AW594" s="12" t="s">
        <v>39</v>
      </c>
      <c r="AX594" s="12" t="s">
        <v>79</v>
      </c>
      <c r="AY594" s="205" t="s">
        <v>129</v>
      </c>
    </row>
    <row r="595" spans="2:65" s="13" customFormat="1" ht="22.5">
      <c r="B595" s="206"/>
      <c r="C595" s="207"/>
      <c r="D595" s="197" t="s">
        <v>139</v>
      </c>
      <c r="E595" s="208" t="s">
        <v>32</v>
      </c>
      <c r="F595" s="209" t="s">
        <v>687</v>
      </c>
      <c r="G595" s="207"/>
      <c r="H595" s="210">
        <v>27.04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139</v>
      </c>
      <c r="AU595" s="216" t="s">
        <v>137</v>
      </c>
      <c r="AV595" s="13" t="s">
        <v>137</v>
      </c>
      <c r="AW595" s="13" t="s">
        <v>39</v>
      </c>
      <c r="AX595" s="13" t="s">
        <v>79</v>
      </c>
      <c r="AY595" s="216" t="s">
        <v>129</v>
      </c>
    </row>
    <row r="596" spans="2:65" s="13" customFormat="1" ht="11.25">
      <c r="B596" s="206"/>
      <c r="C596" s="207"/>
      <c r="D596" s="197" t="s">
        <v>139</v>
      </c>
      <c r="E596" s="208" t="s">
        <v>32</v>
      </c>
      <c r="F596" s="209" t="s">
        <v>499</v>
      </c>
      <c r="G596" s="207"/>
      <c r="H596" s="210">
        <v>3.6480000000000001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139</v>
      </c>
      <c r="AU596" s="216" t="s">
        <v>137</v>
      </c>
      <c r="AV596" s="13" t="s">
        <v>137</v>
      </c>
      <c r="AW596" s="13" t="s">
        <v>39</v>
      </c>
      <c r="AX596" s="13" t="s">
        <v>79</v>
      </c>
      <c r="AY596" s="216" t="s">
        <v>129</v>
      </c>
    </row>
    <row r="597" spans="2:65" s="12" customFormat="1" ht="11.25">
      <c r="B597" s="195"/>
      <c r="C597" s="196"/>
      <c r="D597" s="197" t="s">
        <v>139</v>
      </c>
      <c r="E597" s="198" t="s">
        <v>32</v>
      </c>
      <c r="F597" s="199" t="s">
        <v>500</v>
      </c>
      <c r="G597" s="196"/>
      <c r="H597" s="198" t="s">
        <v>32</v>
      </c>
      <c r="I597" s="200"/>
      <c r="J597" s="196"/>
      <c r="K597" s="196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139</v>
      </c>
      <c r="AU597" s="205" t="s">
        <v>137</v>
      </c>
      <c r="AV597" s="12" t="s">
        <v>40</v>
      </c>
      <c r="AW597" s="12" t="s">
        <v>39</v>
      </c>
      <c r="AX597" s="12" t="s">
        <v>79</v>
      </c>
      <c r="AY597" s="205" t="s">
        <v>129</v>
      </c>
    </row>
    <row r="598" spans="2:65" s="13" customFormat="1" ht="11.25">
      <c r="B598" s="206"/>
      <c r="C598" s="207"/>
      <c r="D598" s="197" t="s">
        <v>139</v>
      </c>
      <c r="E598" s="208" t="s">
        <v>32</v>
      </c>
      <c r="F598" s="209" t="s">
        <v>505</v>
      </c>
      <c r="G598" s="207"/>
      <c r="H598" s="210">
        <v>50.654000000000003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139</v>
      </c>
      <c r="AU598" s="216" t="s">
        <v>137</v>
      </c>
      <c r="AV598" s="13" t="s">
        <v>137</v>
      </c>
      <c r="AW598" s="13" t="s">
        <v>39</v>
      </c>
      <c r="AX598" s="13" t="s">
        <v>79</v>
      </c>
      <c r="AY598" s="216" t="s">
        <v>129</v>
      </c>
    </row>
    <row r="599" spans="2:65" s="12" customFormat="1" ht="11.25">
      <c r="B599" s="195"/>
      <c r="C599" s="196"/>
      <c r="D599" s="197" t="s">
        <v>139</v>
      </c>
      <c r="E599" s="198" t="s">
        <v>32</v>
      </c>
      <c r="F599" s="199" t="s">
        <v>688</v>
      </c>
      <c r="G599" s="196"/>
      <c r="H599" s="198" t="s">
        <v>32</v>
      </c>
      <c r="I599" s="200"/>
      <c r="J599" s="196"/>
      <c r="K599" s="196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139</v>
      </c>
      <c r="AU599" s="205" t="s">
        <v>137</v>
      </c>
      <c r="AV599" s="12" t="s">
        <v>40</v>
      </c>
      <c r="AW599" s="12" t="s">
        <v>39</v>
      </c>
      <c r="AX599" s="12" t="s">
        <v>79</v>
      </c>
      <c r="AY599" s="205" t="s">
        <v>129</v>
      </c>
    </row>
    <row r="600" spans="2:65" s="13" customFormat="1" ht="11.25">
      <c r="B600" s="206"/>
      <c r="C600" s="207"/>
      <c r="D600" s="197" t="s">
        <v>139</v>
      </c>
      <c r="E600" s="208" t="s">
        <v>32</v>
      </c>
      <c r="F600" s="209" t="s">
        <v>689</v>
      </c>
      <c r="G600" s="207"/>
      <c r="H600" s="210">
        <v>152.96799999999999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139</v>
      </c>
      <c r="AU600" s="216" t="s">
        <v>137</v>
      </c>
      <c r="AV600" s="13" t="s">
        <v>137</v>
      </c>
      <c r="AW600" s="13" t="s">
        <v>39</v>
      </c>
      <c r="AX600" s="13" t="s">
        <v>79</v>
      </c>
      <c r="AY600" s="216" t="s">
        <v>129</v>
      </c>
    </row>
    <row r="601" spans="2:65" s="14" customFormat="1" ht="11.25">
      <c r="B601" s="217"/>
      <c r="C601" s="218"/>
      <c r="D601" s="197" t="s">
        <v>139</v>
      </c>
      <c r="E601" s="219" t="s">
        <v>32</v>
      </c>
      <c r="F601" s="220" t="s">
        <v>147</v>
      </c>
      <c r="G601" s="218"/>
      <c r="H601" s="221">
        <v>1605.2629999999999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139</v>
      </c>
      <c r="AU601" s="227" t="s">
        <v>137</v>
      </c>
      <c r="AV601" s="14" t="s">
        <v>136</v>
      </c>
      <c r="AW601" s="14" t="s">
        <v>39</v>
      </c>
      <c r="AX601" s="14" t="s">
        <v>40</v>
      </c>
      <c r="AY601" s="227" t="s">
        <v>129</v>
      </c>
    </row>
    <row r="602" spans="2:65" s="1" customFormat="1" ht="16.5" customHeight="1">
      <c r="B602" s="36"/>
      <c r="C602" s="182" t="s">
        <v>690</v>
      </c>
      <c r="D602" s="182" t="s">
        <v>131</v>
      </c>
      <c r="E602" s="183" t="s">
        <v>691</v>
      </c>
      <c r="F602" s="184" t="s">
        <v>692</v>
      </c>
      <c r="G602" s="185" t="s">
        <v>134</v>
      </c>
      <c r="H602" s="186">
        <v>339.21800000000002</v>
      </c>
      <c r="I602" s="187"/>
      <c r="J602" s="188">
        <f>ROUND(I602*H602,2)</f>
        <v>0</v>
      </c>
      <c r="K602" s="184" t="s">
        <v>32</v>
      </c>
      <c r="L602" s="40"/>
      <c r="M602" s="189" t="s">
        <v>32</v>
      </c>
      <c r="N602" s="190" t="s">
        <v>51</v>
      </c>
      <c r="O602" s="65"/>
      <c r="P602" s="191">
        <f>O602*H602</f>
        <v>0</v>
      </c>
      <c r="Q602" s="191">
        <v>6.0000000000000002E-5</v>
      </c>
      <c r="R602" s="191">
        <f>Q602*H602</f>
        <v>2.0353080000000003E-2</v>
      </c>
      <c r="S602" s="191">
        <v>0</v>
      </c>
      <c r="T602" s="192">
        <f>S602*H602</f>
        <v>0</v>
      </c>
      <c r="AR602" s="193" t="s">
        <v>136</v>
      </c>
      <c r="AT602" s="193" t="s">
        <v>131</v>
      </c>
      <c r="AU602" s="193" t="s">
        <v>137</v>
      </c>
      <c r="AY602" s="18" t="s">
        <v>129</v>
      </c>
      <c r="BE602" s="194">
        <f>IF(N602="základní",J602,0)</f>
        <v>0</v>
      </c>
      <c r="BF602" s="194">
        <f>IF(N602="snížená",J602,0)</f>
        <v>0</v>
      </c>
      <c r="BG602" s="194">
        <f>IF(N602="zákl. přenesená",J602,0)</f>
        <v>0</v>
      </c>
      <c r="BH602" s="194">
        <f>IF(N602="sníž. přenesená",J602,0)</f>
        <v>0</v>
      </c>
      <c r="BI602" s="194">
        <f>IF(N602="nulová",J602,0)</f>
        <v>0</v>
      </c>
      <c r="BJ602" s="18" t="s">
        <v>137</v>
      </c>
      <c r="BK602" s="194">
        <f>ROUND(I602*H602,2)</f>
        <v>0</v>
      </c>
      <c r="BL602" s="18" t="s">
        <v>136</v>
      </c>
      <c r="BM602" s="193" t="s">
        <v>693</v>
      </c>
    </row>
    <row r="603" spans="2:65" s="12" customFormat="1" ht="11.25">
      <c r="B603" s="195"/>
      <c r="C603" s="196"/>
      <c r="D603" s="197" t="s">
        <v>139</v>
      </c>
      <c r="E603" s="198" t="s">
        <v>32</v>
      </c>
      <c r="F603" s="199" t="s">
        <v>694</v>
      </c>
      <c r="G603" s="196"/>
      <c r="H603" s="198" t="s">
        <v>32</v>
      </c>
      <c r="I603" s="200"/>
      <c r="J603" s="196"/>
      <c r="K603" s="196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139</v>
      </c>
      <c r="AU603" s="205" t="s">
        <v>137</v>
      </c>
      <c r="AV603" s="12" t="s">
        <v>40</v>
      </c>
      <c r="AW603" s="12" t="s">
        <v>39</v>
      </c>
      <c r="AX603" s="12" t="s">
        <v>79</v>
      </c>
      <c r="AY603" s="205" t="s">
        <v>129</v>
      </c>
    </row>
    <row r="604" spans="2:65" s="13" customFormat="1" ht="11.25">
      <c r="B604" s="206"/>
      <c r="C604" s="207"/>
      <c r="D604" s="197" t="s">
        <v>139</v>
      </c>
      <c r="E604" s="208" t="s">
        <v>32</v>
      </c>
      <c r="F604" s="209" t="s">
        <v>695</v>
      </c>
      <c r="G604" s="207"/>
      <c r="H604" s="210">
        <v>339.21800000000002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139</v>
      </c>
      <c r="AU604" s="216" t="s">
        <v>137</v>
      </c>
      <c r="AV604" s="13" t="s">
        <v>137</v>
      </c>
      <c r="AW604" s="13" t="s">
        <v>39</v>
      </c>
      <c r="AX604" s="13" t="s">
        <v>40</v>
      </c>
      <c r="AY604" s="216" t="s">
        <v>129</v>
      </c>
    </row>
    <row r="605" spans="2:65" s="1" customFormat="1" ht="16.5" customHeight="1">
      <c r="B605" s="36"/>
      <c r="C605" s="182" t="s">
        <v>696</v>
      </c>
      <c r="D605" s="182" t="s">
        <v>131</v>
      </c>
      <c r="E605" s="183" t="s">
        <v>697</v>
      </c>
      <c r="F605" s="184" t="s">
        <v>698</v>
      </c>
      <c r="G605" s="185" t="s">
        <v>260</v>
      </c>
      <c r="H605" s="186">
        <v>118.5</v>
      </c>
      <c r="I605" s="187"/>
      <c r="J605" s="188">
        <f>ROUND(I605*H605,2)</f>
        <v>0</v>
      </c>
      <c r="K605" s="184" t="s">
        <v>135</v>
      </c>
      <c r="L605" s="40"/>
      <c r="M605" s="189" t="s">
        <v>32</v>
      </c>
      <c r="N605" s="190" t="s">
        <v>51</v>
      </c>
      <c r="O605" s="65"/>
      <c r="P605" s="191">
        <f>O605*H605</f>
        <v>0</v>
      </c>
      <c r="Q605" s="191">
        <v>2.0650000000000002E-2</v>
      </c>
      <c r="R605" s="191">
        <f>Q605*H605</f>
        <v>2.447025</v>
      </c>
      <c r="S605" s="191">
        <v>0</v>
      </c>
      <c r="T605" s="192">
        <f>S605*H605</f>
        <v>0</v>
      </c>
      <c r="AR605" s="193" t="s">
        <v>136</v>
      </c>
      <c r="AT605" s="193" t="s">
        <v>131</v>
      </c>
      <c r="AU605" s="193" t="s">
        <v>137</v>
      </c>
      <c r="AY605" s="18" t="s">
        <v>129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8" t="s">
        <v>137</v>
      </c>
      <c r="BK605" s="194">
        <f>ROUND(I605*H605,2)</f>
        <v>0</v>
      </c>
      <c r="BL605" s="18" t="s">
        <v>136</v>
      </c>
      <c r="BM605" s="193" t="s">
        <v>699</v>
      </c>
    </row>
    <row r="606" spans="2:65" s="12" customFormat="1" ht="11.25">
      <c r="B606" s="195"/>
      <c r="C606" s="196"/>
      <c r="D606" s="197" t="s">
        <v>139</v>
      </c>
      <c r="E606" s="198" t="s">
        <v>32</v>
      </c>
      <c r="F606" s="199" t="s">
        <v>700</v>
      </c>
      <c r="G606" s="196"/>
      <c r="H606" s="198" t="s">
        <v>32</v>
      </c>
      <c r="I606" s="200"/>
      <c r="J606" s="196"/>
      <c r="K606" s="196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139</v>
      </c>
      <c r="AU606" s="205" t="s">
        <v>137</v>
      </c>
      <c r="AV606" s="12" t="s">
        <v>40</v>
      </c>
      <c r="AW606" s="12" t="s">
        <v>39</v>
      </c>
      <c r="AX606" s="12" t="s">
        <v>79</v>
      </c>
      <c r="AY606" s="205" t="s">
        <v>129</v>
      </c>
    </row>
    <row r="607" spans="2:65" s="12" customFormat="1" ht="11.25">
      <c r="B607" s="195"/>
      <c r="C607" s="196"/>
      <c r="D607" s="197" t="s">
        <v>139</v>
      </c>
      <c r="E607" s="198" t="s">
        <v>32</v>
      </c>
      <c r="F607" s="199" t="s">
        <v>141</v>
      </c>
      <c r="G607" s="196"/>
      <c r="H607" s="198" t="s">
        <v>32</v>
      </c>
      <c r="I607" s="200"/>
      <c r="J607" s="196"/>
      <c r="K607" s="196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139</v>
      </c>
      <c r="AU607" s="205" t="s">
        <v>137</v>
      </c>
      <c r="AV607" s="12" t="s">
        <v>40</v>
      </c>
      <c r="AW607" s="12" t="s">
        <v>39</v>
      </c>
      <c r="AX607" s="12" t="s">
        <v>79</v>
      </c>
      <c r="AY607" s="205" t="s">
        <v>129</v>
      </c>
    </row>
    <row r="608" spans="2:65" s="12" customFormat="1" ht="11.25">
      <c r="B608" s="195"/>
      <c r="C608" s="196"/>
      <c r="D608" s="197" t="s">
        <v>139</v>
      </c>
      <c r="E608" s="198" t="s">
        <v>32</v>
      </c>
      <c r="F608" s="199" t="s">
        <v>455</v>
      </c>
      <c r="G608" s="196"/>
      <c r="H608" s="198" t="s">
        <v>32</v>
      </c>
      <c r="I608" s="200"/>
      <c r="J608" s="196"/>
      <c r="K608" s="196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139</v>
      </c>
      <c r="AU608" s="205" t="s">
        <v>137</v>
      </c>
      <c r="AV608" s="12" t="s">
        <v>40</v>
      </c>
      <c r="AW608" s="12" t="s">
        <v>39</v>
      </c>
      <c r="AX608" s="12" t="s">
        <v>79</v>
      </c>
      <c r="AY608" s="205" t="s">
        <v>129</v>
      </c>
    </row>
    <row r="609" spans="2:65" s="13" customFormat="1" ht="11.25">
      <c r="B609" s="206"/>
      <c r="C609" s="207"/>
      <c r="D609" s="197" t="s">
        <v>139</v>
      </c>
      <c r="E609" s="208" t="s">
        <v>32</v>
      </c>
      <c r="F609" s="209" t="s">
        <v>624</v>
      </c>
      <c r="G609" s="207"/>
      <c r="H609" s="210">
        <v>34.6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139</v>
      </c>
      <c r="AU609" s="216" t="s">
        <v>137</v>
      </c>
      <c r="AV609" s="13" t="s">
        <v>137</v>
      </c>
      <c r="AW609" s="13" t="s">
        <v>39</v>
      </c>
      <c r="AX609" s="13" t="s">
        <v>79</v>
      </c>
      <c r="AY609" s="216" t="s">
        <v>129</v>
      </c>
    </row>
    <row r="610" spans="2:65" s="13" customFormat="1" ht="11.25">
      <c r="B610" s="206"/>
      <c r="C610" s="207"/>
      <c r="D610" s="197" t="s">
        <v>139</v>
      </c>
      <c r="E610" s="208" t="s">
        <v>32</v>
      </c>
      <c r="F610" s="209" t="s">
        <v>625</v>
      </c>
      <c r="G610" s="207"/>
      <c r="H610" s="210">
        <v>6.6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139</v>
      </c>
      <c r="AU610" s="216" t="s">
        <v>137</v>
      </c>
      <c r="AV610" s="13" t="s">
        <v>137</v>
      </c>
      <c r="AW610" s="13" t="s">
        <v>39</v>
      </c>
      <c r="AX610" s="13" t="s">
        <v>79</v>
      </c>
      <c r="AY610" s="216" t="s">
        <v>129</v>
      </c>
    </row>
    <row r="611" spans="2:65" s="12" customFormat="1" ht="11.25">
      <c r="B611" s="195"/>
      <c r="C611" s="196"/>
      <c r="D611" s="197" t="s">
        <v>139</v>
      </c>
      <c r="E611" s="198" t="s">
        <v>32</v>
      </c>
      <c r="F611" s="199" t="s">
        <v>143</v>
      </c>
      <c r="G611" s="196"/>
      <c r="H611" s="198" t="s">
        <v>32</v>
      </c>
      <c r="I611" s="200"/>
      <c r="J611" s="196"/>
      <c r="K611" s="196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139</v>
      </c>
      <c r="AU611" s="205" t="s">
        <v>137</v>
      </c>
      <c r="AV611" s="12" t="s">
        <v>40</v>
      </c>
      <c r="AW611" s="12" t="s">
        <v>39</v>
      </c>
      <c r="AX611" s="12" t="s">
        <v>79</v>
      </c>
      <c r="AY611" s="205" t="s">
        <v>129</v>
      </c>
    </row>
    <row r="612" spans="2:65" s="12" customFormat="1" ht="11.25">
      <c r="B612" s="195"/>
      <c r="C612" s="196"/>
      <c r="D612" s="197" t="s">
        <v>139</v>
      </c>
      <c r="E612" s="198" t="s">
        <v>32</v>
      </c>
      <c r="F612" s="199" t="s">
        <v>455</v>
      </c>
      <c r="G612" s="196"/>
      <c r="H612" s="198" t="s">
        <v>32</v>
      </c>
      <c r="I612" s="200"/>
      <c r="J612" s="196"/>
      <c r="K612" s="196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139</v>
      </c>
      <c r="AU612" s="205" t="s">
        <v>137</v>
      </c>
      <c r="AV612" s="12" t="s">
        <v>40</v>
      </c>
      <c r="AW612" s="12" t="s">
        <v>39</v>
      </c>
      <c r="AX612" s="12" t="s">
        <v>79</v>
      </c>
      <c r="AY612" s="205" t="s">
        <v>129</v>
      </c>
    </row>
    <row r="613" spans="2:65" s="13" customFormat="1" ht="11.25">
      <c r="B613" s="206"/>
      <c r="C613" s="207"/>
      <c r="D613" s="197" t="s">
        <v>139</v>
      </c>
      <c r="E613" s="208" t="s">
        <v>32</v>
      </c>
      <c r="F613" s="209" t="s">
        <v>626</v>
      </c>
      <c r="G613" s="207"/>
      <c r="H613" s="210">
        <v>33.4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139</v>
      </c>
      <c r="AU613" s="216" t="s">
        <v>137</v>
      </c>
      <c r="AV613" s="13" t="s">
        <v>137</v>
      </c>
      <c r="AW613" s="13" t="s">
        <v>39</v>
      </c>
      <c r="AX613" s="13" t="s">
        <v>79</v>
      </c>
      <c r="AY613" s="216" t="s">
        <v>129</v>
      </c>
    </row>
    <row r="614" spans="2:65" s="13" customFormat="1" ht="11.25">
      <c r="B614" s="206"/>
      <c r="C614" s="207"/>
      <c r="D614" s="197" t="s">
        <v>139</v>
      </c>
      <c r="E614" s="208" t="s">
        <v>32</v>
      </c>
      <c r="F614" s="209" t="s">
        <v>625</v>
      </c>
      <c r="G614" s="207"/>
      <c r="H614" s="210">
        <v>6.6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139</v>
      </c>
      <c r="AU614" s="216" t="s">
        <v>137</v>
      </c>
      <c r="AV614" s="13" t="s">
        <v>137</v>
      </c>
      <c r="AW614" s="13" t="s">
        <v>39</v>
      </c>
      <c r="AX614" s="13" t="s">
        <v>79</v>
      </c>
      <c r="AY614" s="216" t="s">
        <v>129</v>
      </c>
    </row>
    <row r="615" spans="2:65" s="12" customFormat="1" ht="11.25">
      <c r="B615" s="195"/>
      <c r="C615" s="196"/>
      <c r="D615" s="197" t="s">
        <v>139</v>
      </c>
      <c r="E615" s="198" t="s">
        <v>32</v>
      </c>
      <c r="F615" s="199" t="s">
        <v>145</v>
      </c>
      <c r="G615" s="196"/>
      <c r="H615" s="198" t="s">
        <v>32</v>
      </c>
      <c r="I615" s="200"/>
      <c r="J615" s="196"/>
      <c r="K615" s="196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139</v>
      </c>
      <c r="AU615" s="205" t="s">
        <v>137</v>
      </c>
      <c r="AV615" s="12" t="s">
        <v>40</v>
      </c>
      <c r="AW615" s="12" t="s">
        <v>39</v>
      </c>
      <c r="AX615" s="12" t="s">
        <v>79</v>
      </c>
      <c r="AY615" s="205" t="s">
        <v>129</v>
      </c>
    </row>
    <row r="616" spans="2:65" s="12" customFormat="1" ht="11.25">
      <c r="B616" s="195"/>
      <c r="C616" s="196"/>
      <c r="D616" s="197" t="s">
        <v>139</v>
      </c>
      <c r="E616" s="198" t="s">
        <v>32</v>
      </c>
      <c r="F616" s="199" t="s">
        <v>455</v>
      </c>
      <c r="G616" s="196"/>
      <c r="H616" s="198" t="s">
        <v>32</v>
      </c>
      <c r="I616" s="200"/>
      <c r="J616" s="196"/>
      <c r="K616" s="196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139</v>
      </c>
      <c r="AU616" s="205" t="s">
        <v>137</v>
      </c>
      <c r="AV616" s="12" t="s">
        <v>40</v>
      </c>
      <c r="AW616" s="12" t="s">
        <v>39</v>
      </c>
      <c r="AX616" s="12" t="s">
        <v>79</v>
      </c>
      <c r="AY616" s="205" t="s">
        <v>129</v>
      </c>
    </row>
    <row r="617" spans="2:65" s="13" customFormat="1" ht="11.25">
      <c r="B617" s="206"/>
      <c r="C617" s="207"/>
      <c r="D617" s="197" t="s">
        <v>139</v>
      </c>
      <c r="E617" s="208" t="s">
        <v>32</v>
      </c>
      <c r="F617" s="209" t="s">
        <v>627</v>
      </c>
      <c r="G617" s="207"/>
      <c r="H617" s="210">
        <v>30.7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139</v>
      </c>
      <c r="AU617" s="216" t="s">
        <v>137</v>
      </c>
      <c r="AV617" s="13" t="s">
        <v>137</v>
      </c>
      <c r="AW617" s="13" t="s">
        <v>39</v>
      </c>
      <c r="AX617" s="13" t="s">
        <v>79</v>
      </c>
      <c r="AY617" s="216" t="s">
        <v>129</v>
      </c>
    </row>
    <row r="618" spans="2:65" s="13" customFormat="1" ht="11.25">
      <c r="B618" s="206"/>
      <c r="C618" s="207"/>
      <c r="D618" s="197" t="s">
        <v>139</v>
      </c>
      <c r="E618" s="208" t="s">
        <v>32</v>
      </c>
      <c r="F618" s="209" t="s">
        <v>625</v>
      </c>
      <c r="G618" s="207"/>
      <c r="H618" s="210">
        <v>6.6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139</v>
      </c>
      <c r="AU618" s="216" t="s">
        <v>137</v>
      </c>
      <c r="AV618" s="13" t="s">
        <v>137</v>
      </c>
      <c r="AW618" s="13" t="s">
        <v>39</v>
      </c>
      <c r="AX618" s="13" t="s">
        <v>79</v>
      </c>
      <c r="AY618" s="216" t="s">
        <v>129</v>
      </c>
    </row>
    <row r="619" spans="2:65" s="14" customFormat="1" ht="11.25">
      <c r="B619" s="217"/>
      <c r="C619" s="218"/>
      <c r="D619" s="197" t="s">
        <v>139</v>
      </c>
      <c r="E619" s="219" t="s">
        <v>32</v>
      </c>
      <c r="F619" s="220" t="s">
        <v>147</v>
      </c>
      <c r="G619" s="218"/>
      <c r="H619" s="221">
        <v>118.5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139</v>
      </c>
      <c r="AU619" s="227" t="s">
        <v>137</v>
      </c>
      <c r="AV619" s="14" t="s">
        <v>136</v>
      </c>
      <c r="AW619" s="14" t="s">
        <v>39</v>
      </c>
      <c r="AX619" s="14" t="s">
        <v>40</v>
      </c>
      <c r="AY619" s="227" t="s">
        <v>129</v>
      </c>
    </row>
    <row r="620" spans="2:65" s="1" customFormat="1" ht="24" customHeight="1">
      <c r="B620" s="36"/>
      <c r="C620" s="182" t="s">
        <v>701</v>
      </c>
      <c r="D620" s="182" t="s">
        <v>131</v>
      </c>
      <c r="E620" s="183" t="s">
        <v>702</v>
      </c>
      <c r="F620" s="184" t="s">
        <v>703</v>
      </c>
      <c r="G620" s="185" t="s">
        <v>134</v>
      </c>
      <c r="H620" s="186">
        <v>171.64500000000001</v>
      </c>
      <c r="I620" s="187"/>
      <c r="J620" s="188">
        <f>ROUND(I620*H620,2)</f>
        <v>0</v>
      </c>
      <c r="K620" s="184" t="s">
        <v>135</v>
      </c>
      <c r="L620" s="40"/>
      <c r="M620" s="189" t="s">
        <v>32</v>
      </c>
      <c r="N620" s="190" t="s">
        <v>51</v>
      </c>
      <c r="O620" s="65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AR620" s="193" t="s">
        <v>136</v>
      </c>
      <c r="AT620" s="193" t="s">
        <v>131</v>
      </c>
      <c r="AU620" s="193" t="s">
        <v>137</v>
      </c>
      <c r="AY620" s="18" t="s">
        <v>129</v>
      </c>
      <c r="BE620" s="194">
        <f>IF(N620="základní",J620,0)</f>
        <v>0</v>
      </c>
      <c r="BF620" s="194">
        <f>IF(N620="snížená",J620,0)</f>
        <v>0</v>
      </c>
      <c r="BG620" s="194">
        <f>IF(N620="zákl. přenesená",J620,0)</f>
        <v>0</v>
      </c>
      <c r="BH620" s="194">
        <f>IF(N620="sníž. přenesená",J620,0)</f>
        <v>0</v>
      </c>
      <c r="BI620" s="194">
        <f>IF(N620="nulová",J620,0)</f>
        <v>0</v>
      </c>
      <c r="BJ620" s="18" t="s">
        <v>137</v>
      </c>
      <c r="BK620" s="194">
        <f>ROUND(I620*H620,2)</f>
        <v>0</v>
      </c>
      <c r="BL620" s="18" t="s">
        <v>136</v>
      </c>
      <c r="BM620" s="193" t="s">
        <v>704</v>
      </c>
    </row>
    <row r="621" spans="2:65" s="12" customFormat="1" ht="11.25">
      <c r="B621" s="195"/>
      <c r="C621" s="196"/>
      <c r="D621" s="197" t="s">
        <v>139</v>
      </c>
      <c r="E621" s="198" t="s">
        <v>32</v>
      </c>
      <c r="F621" s="199" t="s">
        <v>705</v>
      </c>
      <c r="G621" s="196"/>
      <c r="H621" s="198" t="s">
        <v>32</v>
      </c>
      <c r="I621" s="200"/>
      <c r="J621" s="196"/>
      <c r="K621" s="196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139</v>
      </c>
      <c r="AU621" s="205" t="s">
        <v>137</v>
      </c>
      <c r="AV621" s="12" t="s">
        <v>40</v>
      </c>
      <c r="AW621" s="12" t="s">
        <v>39</v>
      </c>
      <c r="AX621" s="12" t="s">
        <v>79</v>
      </c>
      <c r="AY621" s="205" t="s">
        <v>129</v>
      </c>
    </row>
    <row r="622" spans="2:65" s="13" customFormat="1" ht="11.25">
      <c r="B622" s="206"/>
      <c r="C622" s="207"/>
      <c r="D622" s="197" t="s">
        <v>139</v>
      </c>
      <c r="E622" s="208" t="s">
        <v>32</v>
      </c>
      <c r="F622" s="209" t="s">
        <v>706</v>
      </c>
      <c r="G622" s="207"/>
      <c r="H622" s="210">
        <v>7.2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139</v>
      </c>
      <c r="AU622" s="216" t="s">
        <v>137</v>
      </c>
      <c r="AV622" s="13" t="s">
        <v>137</v>
      </c>
      <c r="AW622" s="13" t="s">
        <v>39</v>
      </c>
      <c r="AX622" s="13" t="s">
        <v>79</v>
      </c>
      <c r="AY622" s="216" t="s">
        <v>129</v>
      </c>
    </row>
    <row r="623" spans="2:65" s="12" customFormat="1" ht="11.25">
      <c r="B623" s="195"/>
      <c r="C623" s="196"/>
      <c r="D623" s="197" t="s">
        <v>139</v>
      </c>
      <c r="E623" s="198" t="s">
        <v>32</v>
      </c>
      <c r="F623" s="199" t="s">
        <v>288</v>
      </c>
      <c r="G623" s="196"/>
      <c r="H623" s="198" t="s">
        <v>32</v>
      </c>
      <c r="I623" s="200"/>
      <c r="J623" s="196"/>
      <c r="K623" s="196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139</v>
      </c>
      <c r="AU623" s="205" t="s">
        <v>137</v>
      </c>
      <c r="AV623" s="12" t="s">
        <v>40</v>
      </c>
      <c r="AW623" s="12" t="s">
        <v>39</v>
      </c>
      <c r="AX623" s="12" t="s">
        <v>79</v>
      </c>
      <c r="AY623" s="205" t="s">
        <v>129</v>
      </c>
    </row>
    <row r="624" spans="2:65" s="13" customFormat="1" ht="11.25">
      <c r="B624" s="206"/>
      <c r="C624" s="207"/>
      <c r="D624" s="197" t="s">
        <v>139</v>
      </c>
      <c r="E624" s="208" t="s">
        <v>32</v>
      </c>
      <c r="F624" s="209" t="s">
        <v>707</v>
      </c>
      <c r="G624" s="207"/>
      <c r="H624" s="210">
        <v>9.6750000000000007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139</v>
      </c>
      <c r="AU624" s="216" t="s">
        <v>137</v>
      </c>
      <c r="AV624" s="13" t="s">
        <v>137</v>
      </c>
      <c r="AW624" s="13" t="s">
        <v>39</v>
      </c>
      <c r="AX624" s="13" t="s">
        <v>79</v>
      </c>
      <c r="AY624" s="216" t="s">
        <v>129</v>
      </c>
    </row>
    <row r="625" spans="2:65" s="12" customFormat="1" ht="11.25">
      <c r="B625" s="195"/>
      <c r="C625" s="196"/>
      <c r="D625" s="197" t="s">
        <v>139</v>
      </c>
      <c r="E625" s="198" t="s">
        <v>32</v>
      </c>
      <c r="F625" s="199" t="s">
        <v>455</v>
      </c>
      <c r="G625" s="196"/>
      <c r="H625" s="198" t="s">
        <v>32</v>
      </c>
      <c r="I625" s="200"/>
      <c r="J625" s="196"/>
      <c r="K625" s="196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139</v>
      </c>
      <c r="AU625" s="205" t="s">
        <v>137</v>
      </c>
      <c r="AV625" s="12" t="s">
        <v>40</v>
      </c>
      <c r="AW625" s="12" t="s">
        <v>39</v>
      </c>
      <c r="AX625" s="12" t="s">
        <v>79</v>
      </c>
      <c r="AY625" s="205" t="s">
        <v>129</v>
      </c>
    </row>
    <row r="626" spans="2:65" s="12" customFormat="1" ht="11.25">
      <c r="B626" s="195"/>
      <c r="C626" s="196"/>
      <c r="D626" s="197" t="s">
        <v>139</v>
      </c>
      <c r="E626" s="198" t="s">
        <v>32</v>
      </c>
      <c r="F626" s="199" t="s">
        <v>141</v>
      </c>
      <c r="G626" s="196"/>
      <c r="H626" s="198" t="s">
        <v>32</v>
      </c>
      <c r="I626" s="200"/>
      <c r="J626" s="196"/>
      <c r="K626" s="196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139</v>
      </c>
      <c r="AU626" s="205" t="s">
        <v>137</v>
      </c>
      <c r="AV626" s="12" t="s">
        <v>40</v>
      </c>
      <c r="AW626" s="12" t="s">
        <v>39</v>
      </c>
      <c r="AX626" s="12" t="s">
        <v>79</v>
      </c>
      <c r="AY626" s="205" t="s">
        <v>129</v>
      </c>
    </row>
    <row r="627" spans="2:65" s="13" customFormat="1" ht="11.25">
      <c r="B627" s="206"/>
      <c r="C627" s="207"/>
      <c r="D627" s="197" t="s">
        <v>139</v>
      </c>
      <c r="E627" s="208" t="s">
        <v>32</v>
      </c>
      <c r="F627" s="209" t="s">
        <v>708</v>
      </c>
      <c r="G627" s="207"/>
      <c r="H627" s="210">
        <v>48.08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139</v>
      </c>
      <c r="AU627" s="216" t="s">
        <v>137</v>
      </c>
      <c r="AV627" s="13" t="s">
        <v>137</v>
      </c>
      <c r="AW627" s="13" t="s">
        <v>39</v>
      </c>
      <c r="AX627" s="13" t="s">
        <v>79</v>
      </c>
      <c r="AY627" s="216" t="s">
        <v>129</v>
      </c>
    </row>
    <row r="628" spans="2:65" s="13" customFormat="1" ht="11.25">
      <c r="B628" s="206"/>
      <c r="C628" s="207"/>
      <c r="D628" s="197" t="s">
        <v>139</v>
      </c>
      <c r="E628" s="208" t="s">
        <v>32</v>
      </c>
      <c r="F628" s="209" t="s">
        <v>709</v>
      </c>
      <c r="G628" s="207"/>
      <c r="H628" s="210">
        <v>3.96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139</v>
      </c>
      <c r="AU628" s="216" t="s">
        <v>137</v>
      </c>
      <c r="AV628" s="13" t="s">
        <v>137</v>
      </c>
      <c r="AW628" s="13" t="s">
        <v>39</v>
      </c>
      <c r="AX628" s="13" t="s">
        <v>79</v>
      </c>
      <c r="AY628" s="216" t="s">
        <v>129</v>
      </c>
    </row>
    <row r="629" spans="2:65" s="12" customFormat="1" ht="11.25">
      <c r="B629" s="195"/>
      <c r="C629" s="196"/>
      <c r="D629" s="197" t="s">
        <v>139</v>
      </c>
      <c r="E629" s="198" t="s">
        <v>32</v>
      </c>
      <c r="F629" s="199" t="s">
        <v>143</v>
      </c>
      <c r="G629" s="196"/>
      <c r="H629" s="198" t="s">
        <v>32</v>
      </c>
      <c r="I629" s="200"/>
      <c r="J629" s="196"/>
      <c r="K629" s="196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139</v>
      </c>
      <c r="AU629" s="205" t="s">
        <v>137</v>
      </c>
      <c r="AV629" s="12" t="s">
        <v>40</v>
      </c>
      <c r="AW629" s="12" t="s">
        <v>39</v>
      </c>
      <c r="AX629" s="12" t="s">
        <v>79</v>
      </c>
      <c r="AY629" s="205" t="s">
        <v>129</v>
      </c>
    </row>
    <row r="630" spans="2:65" s="13" customFormat="1" ht="11.25">
      <c r="B630" s="206"/>
      <c r="C630" s="207"/>
      <c r="D630" s="197" t="s">
        <v>139</v>
      </c>
      <c r="E630" s="208" t="s">
        <v>32</v>
      </c>
      <c r="F630" s="209" t="s">
        <v>708</v>
      </c>
      <c r="G630" s="207"/>
      <c r="H630" s="210">
        <v>48.08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139</v>
      </c>
      <c r="AU630" s="216" t="s">
        <v>137</v>
      </c>
      <c r="AV630" s="13" t="s">
        <v>137</v>
      </c>
      <c r="AW630" s="13" t="s">
        <v>39</v>
      </c>
      <c r="AX630" s="13" t="s">
        <v>79</v>
      </c>
      <c r="AY630" s="216" t="s">
        <v>129</v>
      </c>
    </row>
    <row r="631" spans="2:65" s="13" customFormat="1" ht="11.25">
      <c r="B631" s="206"/>
      <c r="C631" s="207"/>
      <c r="D631" s="197" t="s">
        <v>139</v>
      </c>
      <c r="E631" s="208" t="s">
        <v>32</v>
      </c>
      <c r="F631" s="209" t="s">
        <v>709</v>
      </c>
      <c r="G631" s="207"/>
      <c r="H631" s="210">
        <v>3.96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139</v>
      </c>
      <c r="AU631" s="216" t="s">
        <v>137</v>
      </c>
      <c r="AV631" s="13" t="s">
        <v>137</v>
      </c>
      <c r="AW631" s="13" t="s">
        <v>39</v>
      </c>
      <c r="AX631" s="13" t="s">
        <v>79</v>
      </c>
      <c r="AY631" s="216" t="s">
        <v>129</v>
      </c>
    </row>
    <row r="632" spans="2:65" s="12" customFormat="1" ht="11.25">
      <c r="B632" s="195"/>
      <c r="C632" s="196"/>
      <c r="D632" s="197" t="s">
        <v>139</v>
      </c>
      <c r="E632" s="198" t="s">
        <v>32</v>
      </c>
      <c r="F632" s="199" t="s">
        <v>145</v>
      </c>
      <c r="G632" s="196"/>
      <c r="H632" s="198" t="s">
        <v>32</v>
      </c>
      <c r="I632" s="200"/>
      <c r="J632" s="196"/>
      <c r="K632" s="196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139</v>
      </c>
      <c r="AU632" s="205" t="s">
        <v>137</v>
      </c>
      <c r="AV632" s="12" t="s">
        <v>40</v>
      </c>
      <c r="AW632" s="12" t="s">
        <v>39</v>
      </c>
      <c r="AX632" s="12" t="s">
        <v>79</v>
      </c>
      <c r="AY632" s="205" t="s">
        <v>129</v>
      </c>
    </row>
    <row r="633" spans="2:65" s="13" customFormat="1" ht="11.25">
      <c r="B633" s="206"/>
      <c r="C633" s="207"/>
      <c r="D633" s="197" t="s">
        <v>139</v>
      </c>
      <c r="E633" s="208" t="s">
        <v>32</v>
      </c>
      <c r="F633" s="209" t="s">
        <v>710</v>
      </c>
      <c r="G633" s="207"/>
      <c r="H633" s="210">
        <v>46.73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139</v>
      </c>
      <c r="AU633" s="216" t="s">
        <v>137</v>
      </c>
      <c r="AV633" s="13" t="s">
        <v>137</v>
      </c>
      <c r="AW633" s="13" t="s">
        <v>39</v>
      </c>
      <c r="AX633" s="13" t="s">
        <v>79</v>
      </c>
      <c r="AY633" s="216" t="s">
        <v>129</v>
      </c>
    </row>
    <row r="634" spans="2:65" s="13" customFormat="1" ht="11.25">
      <c r="B634" s="206"/>
      <c r="C634" s="207"/>
      <c r="D634" s="197" t="s">
        <v>139</v>
      </c>
      <c r="E634" s="208" t="s">
        <v>32</v>
      </c>
      <c r="F634" s="209" t="s">
        <v>709</v>
      </c>
      <c r="G634" s="207"/>
      <c r="H634" s="210">
        <v>3.96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139</v>
      </c>
      <c r="AU634" s="216" t="s">
        <v>137</v>
      </c>
      <c r="AV634" s="13" t="s">
        <v>137</v>
      </c>
      <c r="AW634" s="13" t="s">
        <v>39</v>
      </c>
      <c r="AX634" s="13" t="s">
        <v>79</v>
      </c>
      <c r="AY634" s="216" t="s">
        <v>129</v>
      </c>
    </row>
    <row r="635" spans="2:65" s="14" customFormat="1" ht="11.25">
      <c r="B635" s="217"/>
      <c r="C635" s="218"/>
      <c r="D635" s="197" t="s">
        <v>139</v>
      </c>
      <c r="E635" s="219" t="s">
        <v>32</v>
      </c>
      <c r="F635" s="220" t="s">
        <v>147</v>
      </c>
      <c r="G635" s="218"/>
      <c r="H635" s="221">
        <v>171.64500000000001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139</v>
      </c>
      <c r="AU635" s="227" t="s">
        <v>137</v>
      </c>
      <c r="AV635" s="14" t="s">
        <v>136</v>
      </c>
      <c r="AW635" s="14" t="s">
        <v>39</v>
      </c>
      <c r="AX635" s="14" t="s">
        <v>40</v>
      </c>
      <c r="AY635" s="227" t="s">
        <v>129</v>
      </c>
    </row>
    <row r="636" spans="2:65" s="1" customFormat="1" ht="16.5" customHeight="1">
      <c r="B636" s="36"/>
      <c r="C636" s="182" t="s">
        <v>711</v>
      </c>
      <c r="D636" s="182" t="s">
        <v>131</v>
      </c>
      <c r="E636" s="183" t="s">
        <v>712</v>
      </c>
      <c r="F636" s="184" t="s">
        <v>713</v>
      </c>
      <c r="G636" s="185" t="s">
        <v>134</v>
      </c>
      <c r="H636" s="186">
        <v>1622.7270000000001</v>
      </c>
      <c r="I636" s="187"/>
      <c r="J636" s="188">
        <f>ROUND(I636*H636,2)</f>
        <v>0</v>
      </c>
      <c r="K636" s="184" t="s">
        <v>135</v>
      </c>
      <c r="L636" s="40"/>
      <c r="M636" s="189" t="s">
        <v>32</v>
      </c>
      <c r="N636" s="190" t="s">
        <v>51</v>
      </c>
      <c r="O636" s="65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AR636" s="193" t="s">
        <v>136</v>
      </c>
      <c r="AT636" s="193" t="s">
        <v>131</v>
      </c>
      <c r="AU636" s="193" t="s">
        <v>137</v>
      </c>
      <c r="AY636" s="18" t="s">
        <v>129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8" t="s">
        <v>137</v>
      </c>
      <c r="BK636" s="194">
        <f>ROUND(I636*H636,2)</f>
        <v>0</v>
      </c>
      <c r="BL636" s="18" t="s">
        <v>136</v>
      </c>
      <c r="BM636" s="193" t="s">
        <v>714</v>
      </c>
    </row>
    <row r="637" spans="2:65" s="12" customFormat="1" ht="11.25">
      <c r="B637" s="195"/>
      <c r="C637" s="196"/>
      <c r="D637" s="197" t="s">
        <v>139</v>
      </c>
      <c r="E637" s="198" t="s">
        <v>32</v>
      </c>
      <c r="F637" s="199" t="s">
        <v>715</v>
      </c>
      <c r="G637" s="196"/>
      <c r="H637" s="198" t="s">
        <v>32</v>
      </c>
      <c r="I637" s="200"/>
      <c r="J637" s="196"/>
      <c r="K637" s="196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139</v>
      </c>
      <c r="AU637" s="205" t="s">
        <v>137</v>
      </c>
      <c r="AV637" s="12" t="s">
        <v>40</v>
      </c>
      <c r="AW637" s="12" t="s">
        <v>39</v>
      </c>
      <c r="AX637" s="12" t="s">
        <v>79</v>
      </c>
      <c r="AY637" s="205" t="s">
        <v>129</v>
      </c>
    </row>
    <row r="638" spans="2:65" s="12" customFormat="1" ht="11.25">
      <c r="B638" s="195"/>
      <c r="C638" s="196"/>
      <c r="D638" s="197" t="s">
        <v>139</v>
      </c>
      <c r="E638" s="198" t="s">
        <v>32</v>
      </c>
      <c r="F638" s="199" t="s">
        <v>141</v>
      </c>
      <c r="G638" s="196"/>
      <c r="H638" s="198" t="s">
        <v>32</v>
      </c>
      <c r="I638" s="200"/>
      <c r="J638" s="196"/>
      <c r="K638" s="196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139</v>
      </c>
      <c r="AU638" s="205" t="s">
        <v>137</v>
      </c>
      <c r="AV638" s="12" t="s">
        <v>40</v>
      </c>
      <c r="AW638" s="12" t="s">
        <v>39</v>
      </c>
      <c r="AX638" s="12" t="s">
        <v>79</v>
      </c>
      <c r="AY638" s="205" t="s">
        <v>129</v>
      </c>
    </row>
    <row r="639" spans="2:65" s="12" customFormat="1" ht="11.25">
      <c r="B639" s="195"/>
      <c r="C639" s="196"/>
      <c r="D639" s="197" t="s">
        <v>139</v>
      </c>
      <c r="E639" s="198" t="s">
        <v>32</v>
      </c>
      <c r="F639" s="199" t="s">
        <v>471</v>
      </c>
      <c r="G639" s="196"/>
      <c r="H639" s="198" t="s">
        <v>32</v>
      </c>
      <c r="I639" s="200"/>
      <c r="J639" s="196"/>
      <c r="K639" s="196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139</v>
      </c>
      <c r="AU639" s="205" t="s">
        <v>137</v>
      </c>
      <c r="AV639" s="12" t="s">
        <v>40</v>
      </c>
      <c r="AW639" s="12" t="s">
        <v>39</v>
      </c>
      <c r="AX639" s="12" t="s">
        <v>79</v>
      </c>
      <c r="AY639" s="205" t="s">
        <v>129</v>
      </c>
    </row>
    <row r="640" spans="2:65" s="13" customFormat="1" ht="11.25">
      <c r="B640" s="206"/>
      <c r="C640" s="207"/>
      <c r="D640" s="197" t="s">
        <v>139</v>
      </c>
      <c r="E640" s="208" t="s">
        <v>32</v>
      </c>
      <c r="F640" s="209" t="s">
        <v>716</v>
      </c>
      <c r="G640" s="207"/>
      <c r="H640" s="210">
        <v>43.62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139</v>
      </c>
      <c r="AU640" s="216" t="s">
        <v>137</v>
      </c>
      <c r="AV640" s="13" t="s">
        <v>137</v>
      </c>
      <c r="AW640" s="13" t="s">
        <v>39</v>
      </c>
      <c r="AX640" s="13" t="s">
        <v>79</v>
      </c>
      <c r="AY640" s="216" t="s">
        <v>129</v>
      </c>
    </row>
    <row r="641" spans="2:51" s="12" customFormat="1" ht="11.25">
      <c r="B641" s="195"/>
      <c r="C641" s="196"/>
      <c r="D641" s="197" t="s">
        <v>139</v>
      </c>
      <c r="E641" s="198" t="s">
        <v>32</v>
      </c>
      <c r="F641" s="199" t="s">
        <v>473</v>
      </c>
      <c r="G641" s="196"/>
      <c r="H641" s="198" t="s">
        <v>32</v>
      </c>
      <c r="I641" s="200"/>
      <c r="J641" s="196"/>
      <c r="K641" s="196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139</v>
      </c>
      <c r="AU641" s="205" t="s">
        <v>137</v>
      </c>
      <c r="AV641" s="12" t="s">
        <v>40</v>
      </c>
      <c r="AW641" s="12" t="s">
        <v>39</v>
      </c>
      <c r="AX641" s="12" t="s">
        <v>79</v>
      </c>
      <c r="AY641" s="205" t="s">
        <v>129</v>
      </c>
    </row>
    <row r="642" spans="2:51" s="13" customFormat="1" ht="11.25">
      <c r="B642" s="206"/>
      <c r="C642" s="207"/>
      <c r="D642" s="197" t="s">
        <v>139</v>
      </c>
      <c r="E642" s="208" t="s">
        <v>32</v>
      </c>
      <c r="F642" s="209" t="s">
        <v>717</v>
      </c>
      <c r="G642" s="207"/>
      <c r="H642" s="210">
        <v>93.78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139</v>
      </c>
      <c r="AU642" s="216" t="s">
        <v>137</v>
      </c>
      <c r="AV642" s="13" t="s">
        <v>137</v>
      </c>
      <c r="AW642" s="13" t="s">
        <v>39</v>
      </c>
      <c r="AX642" s="13" t="s">
        <v>79</v>
      </c>
      <c r="AY642" s="216" t="s">
        <v>129</v>
      </c>
    </row>
    <row r="643" spans="2:51" s="13" customFormat="1" ht="11.25">
      <c r="B643" s="206"/>
      <c r="C643" s="207"/>
      <c r="D643" s="197" t="s">
        <v>139</v>
      </c>
      <c r="E643" s="208" t="s">
        <v>32</v>
      </c>
      <c r="F643" s="209" t="s">
        <v>718</v>
      </c>
      <c r="G643" s="207"/>
      <c r="H643" s="210">
        <v>85.09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139</v>
      </c>
      <c r="AU643" s="216" t="s">
        <v>137</v>
      </c>
      <c r="AV643" s="13" t="s">
        <v>137</v>
      </c>
      <c r="AW643" s="13" t="s">
        <v>39</v>
      </c>
      <c r="AX643" s="13" t="s">
        <v>79</v>
      </c>
      <c r="AY643" s="216" t="s">
        <v>129</v>
      </c>
    </row>
    <row r="644" spans="2:51" s="12" customFormat="1" ht="11.25">
      <c r="B644" s="195"/>
      <c r="C644" s="196"/>
      <c r="D644" s="197" t="s">
        <v>139</v>
      </c>
      <c r="E644" s="198" t="s">
        <v>32</v>
      </c>
      <c r="F644" s="199" t="s">
        <v>475</v>
      </c>
      <c r="G644" s="196"/>
      <c r="H644" s="198" t="s">
        <v>32</v>
      </c>
      <c r="I644" s="200"/>
      <c r="J644" s="196"/>
      <c r="K644" s="196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139</v>
      </c>
      <c r="AU644" s="205" t="s">
        <v>137</v>
      </c>
      <c r="AV644" s="12" t="s">
        <v>40</v>
      </c>
      <c r="AW644" s="12" t="s">
        <v>39</v>
      </c>
      <c r="AX644" s="12" t="s">
        <v>79</v>
      </c>
      <c r="AY644" s="205" t="s">
        <v>129</v>
      </c>
    </row>
    <row r="645" spans="2:51" s="13" customFormat="1" ht="11.25">
      <c r="B645" s="206"/>
      <c r="C645" s="207"/>
      <c r="D645" s="197" t="s">
        <v>139</v>
      </c>
      <c r="E645" s="208" t="s">
        <v>32</v>
      </c>
      <c r="F645" s="209" t="s">
        <v>719</v>
      </c>
      <c r="G645" s="207"/>
      <c r="H645" s="210">
        <v>66.180000000000007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139</v>
      </c>
      <c r="AU645" s="216" t="s">
        <v>137</v>
      </c>
      <c r="AV645" s="13" t="s">
        <v>137</v>
      </c>
      <c r="AW645" s="13" t="s">
        <v>39</v>
      </c>
      <c r="AX645" s="13" t="s">
        <v>79</v>
      </c>
      <c r="AY645" s="216" t="s">
        <v>129</v>
      </c>
    </row>
    <row r="646" spans="2:51" s="12" customFormat="1" ht="11.25">
      <c r="B646" s="195"/>
      <c r="C646" s="196"/>
      <c r="D646" s="197" t="s">
        <v>139</v>
      </c>
      <c r="E646" s="198" t="s">
        <v>32</v>
      </c>
      <c r="F646" s="199" t="s">
        <v>477</v>
      </c>
      <c r="G646" s="196"/>
      <c r="H646" s="198" t="s">
        <v>32</v>
      </c>
      <c r="I646" s="200"/>
      <c r="J646" s="196"/>
      <c r="K646" s="196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139</v>
      </c>
      <c r="AU646" s="205" t="s">
        <v>137</v>
      </c>
      <c r="AV646" s="12" t="s">
        <v>40</v>
      </c>
      <c r="AW646" s="12" t="s">
        <v>39</v>
      </c>
      <c r="AX646" s="12" t="s">
        <v>79</v>
      </c>
      <c r="AY646" s="205" t="s">
        <v>129</v>
      </c>
    </row>
    <row r="647" spans="2:51" s="13" customFormat="1" ht="22.5">
      <c r="B647" s="206"/>
      <c r="C647" s="207"/>
      <c r="D647" s="197" t="s">
        <v>139</v>
      </c>
      <c r="E647" s="208" t="s">
        <v>32</v>
      </c>
      <c r="F647" s="209" t="s">
        <v>720</v>
      </c>
      <c r="G647" s="207"/>
      <c r="H647" s="210">
        <v>199.52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139</v>
      </c>
      <c r="AU647" s="216" t="s">
        <v>137</v>
      </c>
      <c r="AV647" s="13" t="s">
        <v>137</v>
      </c>
      <c r="AW647" s="13" t="s">
        <v>39</v>
      </c>
      <c r="AX647" s="13" t="s">
        <v>79</v>
      </c>
      <c r="AY647" s="216" t="s">
        <v>129</v>
      </c>
    </row>
    <row r="648" spans="2:51" s="12" customFormat="1" ht="11.25">
      <c r="B648" s="195"/>
      <c r="C648" s="196"/>
      <c r="D648" s="197" t="s">
        <v>139</v>
      </c>
      <c r="E648" s="198" t="s">
        <v>32</v>
      </c>
      <c r="F648" s="199" t="s">
        <v>494</v>
      </c>
      <c r="G648" s="196"/>
      <c r="H648" s="198" t="s">
        <v>32</v>
      </c>
      <c r="I648" s="200"/>
      <c r="J648" s="196"/>
      <c r="K648" s="196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139</v>
      </c>
      <c r="AU648" s="205" t="s">
        <v>137</v>
      </c>
      <c r="AV648" s="12" t="s">
        <v>40</v>
      </c>
      <c r="AW648" s="12" t="s">
        <v>39</v>
      </c>
      <c r="AX648" s="12" t="s">
        <v>79</v>
      </c>
      <c r="AY648" s="205" t="s">
        <v>129</v>
      </c>
    </row>
    <row r="649" spans="2:51" s="12" customFormat="1" ht="11.25">
      <c r="B649" s="195"/>
      <c r="C649" s="196"/>
      <c r="D649" s="197" t="s">
        <v>139</v>
      </c>
      <c r="E649" s="198" t="s">
        <v>32</v>
      </c>
      <c r="F649" s="199" t="s">
        <v>495</v>
      </c>
      <c r="G649" s="196"/>
      <c r="H649" s="198" t="s">
        <v>32</v>
      </c>
      <c r="I649" s="200"/>
      <c r="J649" s="196"/>
      <c r="K649" s="196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139</v>
      </c>
      <c r="AU649" s="205" t="s">
        <v>137</v>
      </c>
      <c r="AV649" s="12" t="s">
        <v>40</v>
      </c>
      <c r="AW649" s="12" t="s">
        <v>39</v>
      </c>
      <c r="AX649" s="12" t="s">
        <v>79</v>
      </c>
      <c r="AY649" s="205" t="s">
        <v>129</v>
      </c>
    </row>
    <row r="650" spans="2:51" s="13" customFormat="1" ht="11.25">
      <c r="B650" s="206"/>
      <c r="C650" s="207"/>
      <c r="D650" s="197" t="s">
        <v>139</v>
      </c>
      <c r="E650" s="208" t="s">
        <v>32</v>
      </c>
      <c r="F650" s="209" t="s">
        <v>496</v>
      </c>
      <c r="G650" s="207"/>
      <c r="H650" s="210">
        <v>0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139</v>
      </c>
      <c r="AU650" s="216" t="s">
        <v>137</v>
      </c>
      <c r="AV650" s="13" t="s">
        <v>137</v>
      </c>
      <c r="AW650" s="13" t="s">
        <v>39</v>
      </c>
      <c r="AX650" s="13" t="s">
        <v>79</v>
      </c>
      <c r="AY650" s="216" t="s">
        <v>129</v>
      </c>
    </row>
    <row r="651" spans="2:51" s="12" customFormat="1" ht="11.25">
      <c r="B651" s="195"/>
      <c r="C651" s="196"/>
      <c r="D651" s="197" t="s">
        <v>139</v>
      </c>
      <c r="E651" s="198" t="s">
        <v>32</v>
      </c>
      <c r="F651" s="199" t="s">
        <v>721</v>
      </c>
      <c r="G651" s="196"/>
      <c r="H651" s="198" t="s">
        <v>32</v>
      </c>
      <c r="I651" s="200"/>
      <c r="J651" s="196"/>
      <c r="K651" s="196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139</v>
      </c>
      <c r="AU651" s="205" t="s">
        <v>137</v>
      </c>
      <c r="AV651" s="12" t="s">
        <v>40</v>
      </c>
      <c r="AW651" s="12" t="s">
        <v>39</v>
      </c>
      <c r="AX651" s="12" t="s">
        <v>79</v>
      </c>
      <c r="AY651" s="205" t="s">
        <v>129</v>
      </c>
    </row>
    <row r="652" spans="2:51" s="13" customFormat="1" ht="22.5">
      <c r="B652" s="206"/>
      <c r="C652" s="207"/>
      <c r="D652" s="197" t="s">
        <v>139</v>
      </c>
      <c r="E652" s="208" t="s">
        <v>32</v>
      </c>
      <c r="F652" s="209" t="s">
        <v>722</v>
      </c>
      <c r="G652" s="207"/>
      <c r="H652" s="210">
        <v>14.07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139</v>
      </c>
      <c r="AU652" s="216" t="s">
        <v>137</v>
      </c>
      <c r="AV652" s="13" t="s">
        <v>137</v>
      </c>
      <c r="AW652" s="13" t="s">
        <v>39</v>
      </c>
      <c r="AX652" s="13" t="s">
        <v>79</v>
      </c>
      <c r="AY652" s="216" t="s">
        <v>129</v>
      </c>
    </row>
    <row r="653" spans="2:51" s="13" customFormat="1" ht="11.25">
      <c r="B653" s="206"/>
      <c r="C653" s="207"/>
      <c r="D653" s="197" t="s">
        <v>139</v>
      </c>
      <c r="E653" s="208" t="s">
        <v>32</v>
      </c>
      <c r="F653" s="209" t="s">
        <v>723</v>
      </c>
      <c r="G653" s="207"/>
      <c r="H653" s="210">
        <v>1.71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139</v>
      </c>
      <c r="AU653" s="216" t="s">
        <v>137</v>
      </c>
      <c r="AV653" s="13" t="s">
        <v>137</v>
      </c>
      <c r="AW653" s="13" t="s">
        <v>39</v>
      </c>
      <c r="AX653" s="13" t="s">
        <v>79</v>
      </c>
      <c r="AY653" s="216" t="s">
        <v>129</v>
      </c>
    </row>
    <row r="654" spans="2:51" s="12" customFormat="1" ht="11.25">
      <c r="B654" s="195"/>
      <c r="C654" s="196"/>
      <c r="D654" s="197" t="s">
        <v>139</v>
      </c>
      <c r="E654" s="198" t="s">
        <v>32</v>
      </c>
      <c r="F654" s="199" t="s">
        <v>724</v>
      </c>
      <c r="G654" s="196"/>
      <c r="H654" s="198" t="s">
        <v>32</v>
      </c>
      <c r="I654" s="200"/>
      <c r="J654" s="196"/>
      <c r="K654" s="196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139</v>
      </c>
      <c r="AU654" s="205" t="s">
        <v>137</v>
      </c>
      <c r="AV654" s="12" t="s">
        <v>40</v>
      </c>
      <c r="AW654" s="12" t="s">
        <v>39</v>
      </c>
      <c r="AX654" s="12" t="s">
        <v>79</v>
      </c>
      <c r="AY654" s="205" t="s">
        <v>129</v>
      </c>
    </row>
    <row r="655" spans="2:51" s="12" customFormat="1" ht="11.25">
      <c r="B655" s="195"/>
      <c r="C655" s="196"/>
      <c r="D655" s="197" t="s">
        <v>139</v>
      </c>
      <c r="E655" s="198" t="s">
        <v>32</v>
      </c>
      <c r="F655" s="199" t="s">
        <v>453</v>
      </c>
      <c r="G655" s="196"/>
      <c r="H655" s="198" t="s">
        <v>32</v>
      </c>
      <c r="I655" s="200"/>
      <c r="J655" s="196"/>
      <c r="K655" s="196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139</v>
      </c>
      <c r="AU655" s="205" t="s">
        <v>137</v>
      </c>
      <c r="AV655" s="12" t="s">
        <v>40</v>
      </c>
      <c r="AW655" s="12" t="s">
        <v>39</v>
      </c>
      <c r="AX655" s="12" t="s">
        <v>79</v>
      </c>
      <c r="AY655" s="205" t="s">
        <v>129</v>
      </c>
    </row>
    <row r="656" spans="2:51" s="13" customFormat="1" ht="11.25">
      <c r="B656" s="206"/>
      <c r="C656" s="207"/>
      <c r="D656" s="197" t="s">
        <v>139</v>
      </c>
      <c r="E656" s="208" t="s">
        <v>32</v>
      </c>
      <c r="F656" s="209" t="s">
        <v>725</v>
      </c>
      <c r="G656" s="207"/>
      <c r="H656" s="210">
        <v>3.63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139</v>
      </c>
      <c r="AU656" s="216" t="s">
        <v>137</v>
      </c>
      <c r="AV656" s="13" t="s">
        <v>137</v>
      </c>
      <c r="AW656" s="13" t="s">
        <v>39</v>
      </c>
      <c r="AX656" s="13" t="s">
        <v>79</v>
      </c>
      <c r="AY656" s="216" t="s">
        <v>129</v>
      </c>
    </row>
    <row r="657" spans="2:51" s="12" customFormat="1" ht="11.25">
      <c r="B657" s="195"/>
      <c r="C657" s="196"/>
      <c r="D657" s="197" t="s">
        <v>139</v>
      </c>
      <c r="E657" s="198" t="s">
        <v>32</v>
      </c>
      <c r="F657" s="199" t="s">
        <v>726</v>
      </c>
      <c r="G657" s="196"/>
      <c r="H657" s="198" t="s">
        <v>32</v>
      </c>
      <c r="I657" s="200"/>
      <c r="J657" s="196"/>
      <c r="K657" s="196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139</v>
      </c>
      <c r="AU657" s="205" t="s">
        <v>137</v>
      </c>
      <c r="AV657" s="12" t="s">
        <v>40</v>
      </c>
      <c r="AW657" s="12" t="s">
        <v>39</v>
      </c>
      <c r="AX657" s="12" t="s">
        <v>79</v>
      </c>
      <c r="AY657" s="205" t="s">
        <v>129</v>
      </c>
    </row>
    <row r="658" spans="2:51" s="13" customFormat="1" ht="11.25">
      <c r="B658" s="206"/>
      <c r="C658" s="207"/>
      <c r="D658" s="197" t="s">
        <v>139</v>
      </c>
      <c r="E658" s="208" t="s">
        <v>32</v>
      </c>
      <c r="F658" s="209" t="s">
        <v>727</v>
      </c>
      <c r="G658" s="207"/>
      <c r="H658" s="210">
        <v>28.189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139</v>
      </c>
      <c r="AU658" s="216" t="s">
        <v>137</v>
      </c>
      <c r="AV658" s="13" t="s">
        <v>137</v>
      </c>
      <c r="AW658" s="13" t="s">
        <v>39</v>
      </c>
      <c r="AX658" s="13" t="s">
        <v>79</v>
      </c>
      <c r="AY658" s="216" t="s">
        <v>129</v>
      </c>
    </row>
    <row r="659" spans="2:51" s="12" customFormat="1" ht="11.25">
      <c r="B659" s="195"/>
      <c r="C659" s="196"/>
      <c r="D659" s="197" t="s">
        <v>139</v>
      </c>
      <c r="E659" s="198" t="s">
        <v>32</v>
      </c>
      <c r="F659" s="199" t="s">
        <v>728</v>
      </c>
      <c r="G659" s="196"/>
      <c r="H659" s="198" t="s">
        <v>32</v>
      </c>
      <c r="I659" s="200"/>
      <c r="J659" s="196"/>
      <c r="K659" s="196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139</v>
      </c>
      <c r="AU659" s="205" t="s">
        <v>137</v>
      </c>
      <c r="AV659" s="12" t="s">
        <v>40</v>
      </c>
      <c r="AW659" s="12" t="s">
        <v>39</v>
      </c>
      <c r="AX659" s="12" t="s">
        <v>79</v>
      </c>
      <c r="AY659" s="205" t="s">
        <v>129</v>
      </c>
    </row>
    <row r="660" spans="2:51" s="13" customFormat="1" ht="11.25">
      <c r="B660" s="206"/>
      <c r="C660" s="207"/>
      <c r="D660" s="197" t="s">
        <v>139</v>
      </c>
      <c r="E660" s="208" t="s">
        <v>32</v>
      </c>
      <c r="F660" s="209" t="s">
        <v>729</v>
      </c>
      <c r="G660" s="207"/>
      <c r="H660" s="210">
        <v>16.173999999999999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139</v>
      </c>
      <c r="AU660" s="216" t="s">
        <v>137</v>
      </c>
      <c r="AV660" s="13" t="s">
        <v>137</v>
      </c>
      <c r="AW660" s="13" t="s">
        <v>39</v>
      </c>
      <c r="AX660" s="13" t="s">
        <v>79</v>
      </c>
      <c r="AY660" s="216" t="s">
        <v>129</v>
      </c>
    </row>
    <row r="661" spans="2:51" s="12" customFormat="1" ht="11.25">
      <c r="B661" s="195"/>
      <c r="C661" s="196"/>
      <c r="D661" s="197" t="s">
        <v>139</v>
      </c>
      <c r="E661" s="198" t="s">
        <v>32</v>
      </c>
      <c r="F661" s="199" t="s">
        <v>143</v>
      </c>
      <c r="G661" s="196"/>
      <c r="H661" s="198" t="s">
        <v>32</v>
      </c>
      <c r="I661" s="200"/>
      <c r="J661" s="196"/>
      <c r="K661" s="196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139</v>
      </c>
      <c r="AU661" s="205" t="s">
        <v>137</v>
      </c>
      <c r="AV661" s="12" t="s">
        <v>40</v>
      </c>
      <c r="AW661" s="12" t="s">
        <v>39</v>
      </c>
      <c r="AX661" s="12" t="s">
        <v>79</v>
      </c>
      <c r="AY661" s="205" t="s">
        <v>129</v>
      </c>
    </row>
    <row r="662" spans="2:51" s="12" customFormat="1" ht="11.25">
      <c r="B662" s="195"/>
      <c r="C662" s="196"/>
      <c r="D662" s="197" t="s">
        <v>139</v>
      </c>
      <c r="E662" s="198" t="s">
        <v>32</v>
      </c>
      <c r="F662" s="199" t="s">
        <v>479</v>
      </c>
      <c r="G662" s="196"/>
      <c r="H662" s="198" t="s">
        <v>32</v>
      </c>
      <c r="I662" s="200"/>
      <c r="J662" s="196"/>
      <c r="K662" s="196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139</v>
      </c>
      <c r="AU662" s="205" t="s">
        <v>137</v>
      </c>
      <c r="AV662" s="12" t="s">
        <v>40</v>
      </c>
      <c r="AW662" s="12" t="s">
        <v>39</v>
      </c>
      <c r="AX662" s="12" t="s">
        <v>79</v>
      </c>
      <c r="AY662" s="205" t="s">
        <v>129</v>
      </c>
    </row>
    <row r="663" spans="2:51" s="13" customFormat="1" ht="11.25">
      <c r="B663" s="206"/>
      <c r="C663" s="207"/>
      <c r="D663" s="197" t="s">
        <v>139</v>
      </c>
      <c r="E663" s="208" t="s">
        <v>32</v>
      </c>
      <c r="F663" s="209" t="s">
        <v>730</v>
      </c>
      <c r="G663" s="207"/>
      <c r="H663" s="210">
        <v>93.78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139</v>
      </c>
      <c r="AU663" s="216" t="s">
        <v>137</v>
      </c>
      <c r="AV663" s="13" t="s">
        <v>137</v>
      </c>
      <c r="AW663" s="13" t="s">
        <v>39</v>
      </c>
      <c r="AX663" s="13" t="s">
        <v>79</v>
      </c>
      <c r="AY663" s="216" t="s">
        <v>129</v>
      </c>
    </row>
    <row r="664" spans="2:51" s="13" customFormat="1" ht="11.25">
      <c r="B664" s="206"/>
      <c r="C664" s="207"/>
      <c r="D664" s="197" t="s">
        <v>139</v>
      </c>
      <c r="E664" s="208" t="s">
        <v>32</v>
      </c>
      <c r="F664" s="209" t="s">
        <v>718</v>
      </c>
      <c r="G664" s="207"/>
      <c r="H664" s="210">
        <v>85.09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139</v>
      </c>
      <c r="AU664" s="216" t="s">
        <v>137</v>
      </c>
      <c r="AV664" s="13" t="s">
        <v>137</v>
      </c>
      <c r="AW664" s="13" t="s">
        <v>39</v>
      </c>
      <c r="AX664" s="13" t="s">
        <v>79</v>
      </c>
      <c r="AY664" s="216" t="s">
        <v>129</v>
      </c>
    </row>
    <row r="665" spans="2:51" s="12" customFormat="1" ht="11.25">
      <c r="B665" s="195"/>
      <c r="C665" s="196"/>
      <c r="D665" s="197" t="s">
        <v>139</v>
      </c>
      <c r="E665" s="198" t="s">
        <v>32</v>
      </c>
      <c r="F665" s="199" t="s">
        <v>475</v>
      </c>
      <c r="G665" s="196"/>
      <c r="H665" s="198" t="s">
        <v>32</v>
      </c>
      <c r="I665" s="200"/>
      <c r="J665" s="196"/>
      <c r="K665" s="196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139</v>
      </c>
      <c r="AU665" s="205" t="s">
        <v>137</v>
      </c>
      <c r="AV665" s="12" t="s">
        <v>40</v>
      </c>
      <c r="AW665" s="12" t="s">
        <v>39</v>
      </c>
      <c r="AX665" s="12" t="s">
        <v>79</v>
      </c>
      <c r="AY665" s="205" t="s">
        <v>129</v>
      </c>
    </row>
    <row r="666" spans="2:51" s="13" customFormat="1" ht="11.25">
      <c r="B666" s="206"/>
      <c r="C666" s="207"/>
      <c r="D666" s="197" t="s">
        <v>139</v>
      </c>
      <c r="E666" s="208" t="s">
        <v>32</v>
      </c>
      <c r="F666" s="209" t="s">
        <v>731</v>
      </c>
      <c r="G666" s="207"/>
      <c r="H666" s="210">
        <v>65.28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139</v>
      </c>
      <c r="AU666" s="216" t="s">
        <v>137</v>
      </c>
      <c r="AV666" s="13" t="s">
        <v>137</v>
      </c>
      <c r="AW666" s="13" t="s">
        <v>39</v>
      </c>
      <c r="AX666" s="13" t="s">
        <v>79</v>
      </c>
      <c r="AY666" s="216" t="s">
        <v>129</v>
      </c>
    </row>
    <row r="667" spans="2:51" s="12" customFormat="1" ht="11.25">
      <c r="B667" s="195"/>
      <c r="C667" s="196"/>
      <c r="D667" s="197" t="s">
        <v>139</v>
      </c>
      <c r="E667" s="198" t="s">
        <v>32</v>
      </c>
      <c r="F667" s="199" t="s">
        <v>471</v>
      </c>
      <c r="G667" s="196"/>
      <c r="H667" s="198" t="s">
        <v>32</v>
      </c>
      <c r="I667" s="200"/>
      <c r="J667" s="196"/>
      <c r="K667" s="196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139</v>
      </c>
      <c r="AU667" s="205" t="s">
        <v>137</v>
      </c>
      <c r="AV667" s="12" t="s">
        <v>40</v>
      </c>
      <c r="AW667" s="12" t="s">
        <v>39</v>
      </c>
      <c r="AX667" s="12" t="s">
        <v>79</v>
      </c>
      <c r="AY667" s="205" t="s">
        <v>129</v>
      </c>
    </row>
    <row r="668" spans="2:51" s="13" customFormat="1" ht="11.25">
      <c r="B668" s="206"/>
      <c r="C668" s="207"/>
      <c r="D668" s="197" t="s">
        <v>139</v>
      </c>
      <c r="E668" s="208" t="s">
        <v>32</v>
      </c>
      <c r="F668" s="209" t="s">
        <v>732</v>
      </c>
      <c r="G668" s="207"/>
      <c r="H668" s="210">
        <v>44.52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139</v>
      </c>
      <c r="AU668" s="216" t="s">
        <v>137</v>
      </c>
      <c r="AV668" s="13" t="s">
        <v>137</v>
      </c>
      <c r="AW668" s="13" t="s">
        <v>39</v>
      </c>
      <c r="AX668" s="13" t="s">
        <v>79</v>
      </c>
      <c r="AY668" s="216" t="s">
        <v>129</v>
      </c>
    </row>
    <row r="669" spans="2:51" s="12" customFormat="1" ht="11.25">
      <c r="B669" s="195"/>
      <c r="C669" s="196"/>
      <c r="D669" s="197" t="s">
        <v>139</v>
      </c>
      <c r="E669" s="198" t="s">
        <v>32</v>
      </c>
      <c r="F669" s="199" t="s">
        <v>477</v>
      </c>
      <c r="G669" s="196"/>
      <c r="H669" s="198" t="s">
        <v>32</v>
      </c>
      <c r="I669" s="200"/>
      <c r="J669" s="196"/>
      <c r="K669" s="196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139</v>
      </c>
      <c r="AU669" s="205" t="s">
        <v>137</v>
      </c>
      <c r="AV669" s="12" t="s">
        <v>40</v>
      </c>
      <c r="AW669" s="12" t="s">
        <v>39</v>
      </c>
      <c r="AX669" s="12" t="s">
        <v>79</v>
      </c>
      <c r="AY669" s="205" t="s">
        <v>129</v>
      </c>
    </row>
    <row r="670" spans="2:51" s="13" customFormat="1" ht="22.5">
      <c r="B670" s="206"/>
      <c r="C670" s="207"/>
      <c r="D670" s="197" t="s">
        <v>139</v>
      </c>
      <c r="E670" s="208" t="s">
        <v>32</v>
      </c>
      <c r="F670" s="209" t="s">
        <v>720</v>
      </c>
      <c r="G670" s="207"/>
      <c r="H670" s="210">
        <v>199.52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139</v>
      </c>
      <c r="AU670" s="216" t="s">
        <v>137</v>
      </c>
      <c r="AV670" s="13" t="s">
        <v>137</v>
      </c>
      <c r="AW670" s="13" t="s">
        <v>39</v>
      </c>
      <c r="AX670" s="13" t="s">
        <v>79</v>
      </c>
      <c r="AY670" s="216" t="s">
        <v>129</v>
      </c>
    </row>
    <row r="671" spans="2:51" s="12" customFormat="1" ht="11.25">
      <c r="B671" s="195"/>
      <c r="C671" s="196"/>
      <c r="D671" s="197" t="s">
        <v>139</v>
      </c>
      <c r="E671" s="198" t="s">
        <v>32</v>
      </c>
      <c r="F671" s="199" t="s">
        <v>494</v>
      </c>
      <c r="G671" s="196"/>
      <c r="H671" s="198" t="s">
        <v>32</v>
      </c>
      <c r="I671" s="200"/>
      <c r="J671" s="196"/>
      <c r="K671" s="196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139</v>
      </c>
      <c r="AU671" s="205" t="s">
        <v>137</v>
      </c>
      <c r="AV671" s="12" t="s">
        <v>40</v>
      </c>
      <c r="AW671" s="12" t="s">
        <v>39</v>
      </c>
      <c r="AX671" s="12" t="s">
        <v>79</v>
      </c>
      <c r="AY671" s="205" t="s">
        <v>129</v>
      </c>
    </row>
    <row r="672" spans="2:51" s="12" customFormat="1" ht="11.25">
      <c r="B672" s="195"/>
      <c r="C672" s="196"/>
      <c r="D672" s="197" t="s">
        <v>139</v>
      </c>
      <c r="E672" s="198" t="s">
        <v>32</v>
      </c>
      <c r="F672" s="199" t="s">
        <v>495</v>
      </c>
      <c r="G672" s="196"/>
      <c r="H672" s="198" t="s">
        <v>32</v>
      </c>
      <c r="I672" s="200"/>
      <c r="J672" s="196"/>
      <c r="K672" s="196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139</v>
      </c>
      <c r="AU672" s="205" t="s">
        <v>137</v>
      </c>
      <c r="AV672" s="12" t="s">
        <v>40</v>
      </c>
      <c r="AW672" s="12" t="s">
        <v>39</v>
      </c>
      <c r="AX672" s="12" t="s">
        <v>79</v>
      </c>
      <c r="AY672" s="205" t="s">
        <v>129</v>
      </c>
    </row>
    <row r="673" spans="2:51" s="13" customFormat="1" ht="11.25">
      <c r="B673" s="206"/>
      <c r="C673" s="207"/>
      <c r="D673" s="197" t="s">
        <v>139</v>
      </c>
      <c r="E673" s="208" t="s">
        <v>32</v>
      </c>
      <c r="F673" s="209" t="s">
        <v>496</v>
      </c>
      <c r="G673" s="207"/>
      <c r="H673" s="210">
        <v>0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139</v>
      </c>
      <c r="AU673" s="216" t="s">
        <v>137</v>
      </c>
      <c r="AV673" s="13" t="s">
        <v>137</v>
      </c>
      <c r="AW673" s="13" t="s">
        <v>39</v>
      </c>
      <c r="AX673" s="13" t="s">
        <v>79</v>
      </c>
      <c r="AY673" s="216" t="s">
        <v>129</v>
      </c>
    </row>
    <row r="674" spans="2:51" s="12" customFormat="1" ht="11.25">
      <c r="B674" s="195"/>
      <c r="C674" s="196"/>
      <c r="D674" s="197" t="s">
        <v>139</v>
      </c>
      <c r="E674" s="198" t="s">
        <v>32</v>
      </c>
      <c r="F674" s="199" t="s">
        <v>721</v>
      </c>
      <c r="G674" s="196"/>
      <c r="H674" s="198" t="s">
        <v>32</v>
      </c>
      <c r="I674" s="200"/>
      <c r="J674" s="196"/>
      <c r="K674" s="196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139</v>
      </c>
      <c r="AU674" s="205" t="s">
        <v>137</v>
      </c>
      <c r="AV674" s="12" t="s">
        <v>40</v>
      </c>
      <c r="AW674" s="12" t="s">
        <v>39</v>
      </c>
      <c r="AX674" s="12" t="s">
        <v>79</v>
      </c>
      <c r="AY674" s="205" t="s">
        <v>129</v>
      </c>
    </row>
    <row r="675" spans="2:51" s="13" customFormat="1" ht="22.5">
      <c r="B675" s="206"/>
      <c r="C675" s="207"/>
      <c r="D675" s="197" t="s">
        <v>139</v>
      </c>
      <c r="E675" s="208" t="s">
        <v>32</v>
      </c>
      <c r="F675" s="209" t="s">
        <v>722</v>
      </c>
      <c r="G675" s="207"/>
      <c r="H675" s="210">
        <v>14.07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139</v>
      </c>
      <c r="AU675" s="216" t="s">
        <v>137</v>
      </c>
      <c r="AV675" s="13" t="s">
        <v>137</v>
      </c>
      <c r="AW675" s="13" t="s">
        <v>39</v>
      </c>
      <c r="AX675" s="13" t="s">
        <v>79</v>
      </c>
      <c r="AY675" s="216" t="s">
        <v>129</v>
      </c>
    </row>
    <row r="676" spans="2:51" s="13" customFormat="1" ht="11.25">
      <c r="B676" s="206"/>
      <c r="C676" s="207"/>
      <c r="D676" s="197" t="s">
        <v>139</v>
      </c>
      <c r="E676" s="208" t="s">
        <v>32</v>
      </c>
      <c r="F676" s="209" t="s">
        <v>723</v>
      </c>
      <c r="G676" s="207"/>
      <c r="H676" s="210">
        <v>1.71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139</v>
      </c>
      <c r="AU676" s="216" t="s">
        <v>137</v>
      </c>
      <c r="AV676" s="13" t="s">
        <v>137</v>
      </c>
      <c r="AW676" s="13" t="s">
        <v>39</v>
      </c>
      <c r="AX676" s="13" t="s">
        <v>79</v>
      </c>
      <c r="AY676" s="216" t="s">
        <v>129</v>
      </c>
    </row>
    <row r="677" spans="2:51" s="12" customFormat="1" ht="11.25">
      <c r="B677" s="195"/>
      <c r="C677" s="196"/>
      <c r="D677" s="197" t="s">
        <v>139</v>
      </c>
      <c r="E677" s="198" t="s">
        <v>32</v>
      </c>
      <c r="F677" s="199" t="s">
        <v>724</v>
      </c>
      <c r="G677" s="196"/>
      <c r="H677" s="198" t="s">
        <v>32</v>
      </c>
      <c r="I677" s="200"/>
      <c r="J677" s="196"/>
      <c r="K677" s="196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139</v>
      </c>
      <c r="AU677" s="205" t="s">
        <v>137</v>
      </c>
      <c r="AV677" s="12" t="s">
        <v>40</v>
      </c>
      <c r="AW677" s="12" t="s">
        <v>39</v>
      </c>
      <c r="AX677" s="12" t="s">
        <v>79</v>
      </c>
      <c r="AY677" s="205" t="s">
        <v>129</v>
      </c>
    </row>
    <row r="678" spans="2:51" s="12" customFormat="1" ht="11.25">
      <c r="B678" s="195"/>
      <c r="C678" s="196"/>
      <c r="D678" s="197" t="s">
        <v>139</v>
      </c>
      <c r="E678" s="198" t="s">
        <v>32</v>
      </c>
      <c r="F678" s="199" t="s">
        <v>453</v>
      </c>
      <c r="G678" s="196"/>
      <c r="H678" s="198" t="s">
        <v>32</v>
      </c>
      <c r="I678" s="200"/>
      <c r="J678" s="196"/>
      <c r="K678" s="196"/>
      <c r="L678" s="201"/>
      <c r="M678" s="202"/>
      <c r="N678" s="203"/>
      <c r="O678" s="203"/>
      <c r="P678" s="203"/>
      <c r="Q678" s="203"/>
      <c r="R678" s="203"/>
      <c r="S678" s="203"/>
      <c r="T678" s="204"/>
      <c r="AT678" s="205" t="s">
        <v>139</v>
      </c>
      <c r="AU678" s="205" t="s">
        <v>137</v>
      </c>
      <c r="AV678" s="12" t="s">
        <v>40</v>
      </c>
      <c r="AW678" s="12" t="s">
        <v>39</v>
      </c>
      <c r="AX678" s="12" t="s">
        <v>79</v>
      </c>
      <c r="AY678" s="205" t="s">
        <v>129</v>
      </c>
    </row>
    <row r="679" spans="2:51" s="13" customFormat="1" ht="11.25">
      <c r="B679" s="206"/>
      <c r="C679" s="207"/>
      <c r="D679" s="197" t="s">
        <v>139</v>
      </c>
      <c r="E679" s="208" t="s">
        <v>32</v>
      </c>
      <c r="F679" s="209" t="s">
        <v>725</v>
      </c>
      <c r="G679" s="207"/>
      <c r="H679" s="210">
        <v>3.63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139</v>
      </c>
      <c r="AU679" s="216" t="s">
        <v>137</v>
      </c>
      <c r="AV679" s="13" t="s">
        <v>137</v>
      </c>
      <c r="AW679" s="13" t="s">
        <v>39</v>
      </c>
      <c r="AX679" s="13" t="s">
        <v>79</v>
      </c>
      <c r="AY679" s="216" t="s">
        <v>129</v>
      </c>
    </row>
    <row r="680" spans="2:51" s="12" customFormat="1" ht="11.25">
      <c r="B680" s="195"/>
      <c r="C680" s="196"/>
      <c r="D680" s="197" t="s">
        <v>139</v>
      </c>
      <c r="E680" s="198" t="s">
        <v>32</v>
      </c>
      <c r="F680" s="199" t="s">
        <v>726</v>
      </c>
      <c r="G680" s="196"/>
      <c r="H680" s="198" t="s">
        <v>32</v>
      </c>
      <c r="I680" s="200"/>
      <c r="J680" s="196"/>
      <c r="K680" s="196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139</v>
      </c>
      <c r="AU680" s="205" t="s">
        <v>137</v>
      </c>
      <c r="AV680" s="12" t="s">
        <v>40</v>
      </c>
      <c r="AW680" s="12" t="s">
        <v>39</v>
      </c>
      <c r="AX680" s="12" t="s">
        <v>79</v>
      </c>
      <c r="AY680" s="205" t="s">
        <v>129</v>
      </c>
    </row>
    <row r="681" spans="2:51" s="13" customFormat="1" ht="11.25">
      <c r="B681" s="206"/>
      <c r="C681" s="207"/>
      <c r="D681" s="197" t="s">
        <v>139</v>
      </c>
      <c r="E681" s="208" t="s">
        <v>32</v>
      </c>
      <c r="F681" s="209" t="s">
        <v>727</v>
      </c>
      <c r="G681" s="207"/>
      <c r="H681" s="210">
        <v>28.189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139</v>
      </c>
      <c r="AU681" s="216" t="s">
        <v>137</v>
      </c>
      <c r="AV681" s="13" t="s">
        <v>137</v>
      </c>
      <c r="AW681" s="13" t="s">
        <v>39</v>
      </c>
      <c r="AX681" s="13" t="s">
        <v>79</v>
      </c>
      <c r="AY681" s="216" t="s">
        <v>129</v>
      </c>
    </row>
    <row r="682" spans="2:51" s="12" customFormat="1" ht="11.25">
      <c r="B682" s="195"/>
      <c r="C682" s="196"/>
      <c r="D682" s="197" t="s">
        <v>139</v>
      </c>
      <c r="E682" s="198" t="s">
        <v>32</v>
      </c>
      <c r="F682" s="199" t="s">
        <v>728</v>
      </c>
      <c r="G682" s="196"/>
      <c r="H682" s="198" t="s">
        <v>32</v>
      </c>
      <c r="I682" s="200"/>
      <c r="J682" s="196"/>
      <c r="K682" s="196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139</v>
      </c>
      <c r="AU682" s="205" t="s">
        <v>137</v>
      </c>
      <c r="AV682" s="12" t="s">
        <v>40</v>
      </c>
      <c r="AW682" s="12" t="s">
        <v>39</v>
      </c>
      <c r="AX682" s="12" t="s">
        <v>79</v>
      </c>
      <c r="AY682" s="205" t="s">
        <v>129</v>
      </c>
    </row>
    <row r="683" spans="2:51" s="13" customFormat="1" ht="11.25">
      <c r="B683" s="206"/>
      <c r="C683" s="207"/>
      <c r="D683" s="197" t="s">
        <v>139</v>
      </c>
      <c r="E683" s="208" t="s">
        <v>32</v>
      </c>
      <c r="F683" s="209" t="s">
        <v>729</v>
      </c>
      <c r="G683" s="207"/>
      <c r="H683" s="210">
        <v>16.173999999999999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139</v>
      </c>
      <c r="AU683" s="216" t="s">
        <v>137</v>
      </c>
      <c r="AV683" s="13" t="s">
        <v>137</v>
      </c>
      <c r="AW683" s="13" t="s">
        <v>39</v>
      </c>
      <c r="AX683" s="13" t="s">
        <v>79</v>
      </c>
      <c r="AY683" s="216" t="s">
        <v>129</v>
      </c>
    </row>
    <row r="684" spans="2:51" s="12" customFormat="1" ht="11.25">
      <c r="B684" s="195"/>
      <c r="C684" s="196"/>
      <c r="D684" s="197" t="s">
        <v>139</v>
      </c>
      <c r="E684" s="198" t="s">
        <v>32</v>
      </c>
      <c r="F684" s="199" t="s">
        <v>145</v>
      </c>
      <c r="G684" s="196"/>
      <c r="H684" s="198" t="s">
        <v>32</v>
      </c>
      <c r="I684" s="200"/>
      <c r="J684" s="196"/>
      <c r="K684" s="196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139</v>
      </c>
      <c r="AU684" s="205" t="s">
        <v>137</v>
      </c>
      <c r="AV684" s="12" t="s">
        <v>40</v>
      </c>
      <c r="AW684" s="12" t="s">
        <v>39</v>
      </c>
      <c r="AX684" s="12" t="s">
        <v>79</v>
      </c>
      <c r="AY684" s="205" t="s">
        <v>129</v>
      </c>
    </row>
    <row r="685" spans="2:51" s="12" customFormat="1" ht="11.25">
      <c r="B685" s="195"/>
      <c r="C685" s="196"/>
      <c r="D685" s="197" t="s">
        <v>139</v>
      </c>
      <c r="E685" s="198" t="s">
        <v>32</v>
      </c>
      <c r="F685" s="199" t="s">
        <v>479</v>
      </c>
      <c r="G685" s="196"/>
      <c r="H685" s="198" t="s">
        <v>32</v>
      </c>
      <c r="I685" s="200"/>
      <c r="J685" s="196"/>
      <c r="K685" s="196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139</v>
      </c>
      <c r="AU685" s="205" t="s">
        <v>137</v>
      </c>
      <c r="AV685" s="12" t="s">
        <v>40</v>
      </c>
      <c r="AW685" s="12" t="s">
        <v>39</v>
      </c>
      <c r="AX685" s="12" t="s">
        <v>79</v>
      </c>
      <c r="AY685" s="205" t="s">
        <v>129</v>
      </c>
    </row>
    <row r="686" spans="2:51" s="13" customFormat="1" ht="11.25">
      <c r="B686" s="206"/>
      <c r="C686" s="207"/>
      <c r="D686" s="197" t="s">
        <v>139</v>
      </c>
      <c r="E686" s="208" t="s">
        <v>32</v>
      </c>
      <c r="F686" s="209" t="s">
        <v>733</v>
      </c>
      <c r="G686" s="207"/>
      <c r="H686" s="210">
        <v>87.207999999999998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139</v>
      </c>
      <c r="AU686" s="216" t="s">
        <v>137</v>
      </c>
      <c r="AV686" s="13" t="s">
        <v>137</v>
      </c>
      <c r="AW686" s="13" t="s">
        <v>39</v>
      </c>
      <c r="AX686" s="13" t="s">
        <v>79</v>
      </c>
      <c r="AY686" s="216" t="s">
        <v>129</v>
      </c>
    </row>
    <row r="687" spans="2:51" s="13" customFormat="1" ht="11.25">
      <c r="B687" s="206"/>
      <c r="C687" s="207"/>
      <c r="D687" s="197" t="s">
        <v>139</v>
      </c>
      <c r="E687" s="208" t="s">
        <v>32</v>
      </c>
      <c r="F687" s="209" t="s">
        <v>734</v>
      </c>
      <c r="G687" s="207"/>
      <c r="H687" s="210">
        <v>70.739999999999995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139</v>
      </c>
      <c r="AU687" s="216" t="s">
        <v>137</v>
      </c>
      <c r="AV687" s="13" t="s">
        <v>137</v>
      </c>
      <c r="AW687" s="13" t="s">
        <v>39</v>
      </c>
      <c r="AX687" s="13" t="s">
        <v>79</v>
      </c>
      <c r="AY687" s="216" t="s">
        <v>129</v>
      </c>
    </row>
    <row r="688" spans="2:51" s="12" customFormat="1" ht="11.25">
      <c r="B688" s="195"/>
      <c r="C688" s="196"/>
      <c r="D688" s="197" t="s">
        <v>139</v>
      </c>
      <c r="E688" s="198" t="s">
        <v>32</v>
      </c>
      <c r="F688" s="199" t="s">
        <v>475</v>
      </c>
      <c r="G688" s="196"/>
      <c r="H688" s="198" t="s">
        <v>32</v>
      </c>
      <c r="I688" s="200"/>
      <c r="J688" s="196"/>
      <c r="K688" s="196"/>
      <c r="L688" s="201"/>
      <c r="M688" s="202"/>
      <c r="N688" s="203"/>
      <c r="O688" s="203"/>
      <c r="P688" s="203"/>
      <c r="Q688" s="203"/>
      <c r="R688" s="203"/>
      <c r="S688" s="203"/>
      <c r="T688" s="204"/>
      <c r="AT688" s="205" t="s">
        <v>139</v>
      </c>
      <c r="AU688" s="205" t="s">
        <v>137</v>
      </c>
      <c r="AV688" s="12" t="s">
        <v>40</v>
      </c>
      <c r="AW688" s="12" t="s">
        <v>39</v>
      </c>
      <c r="AX688" s="12" t="s">
        <v>79</v>
      </c>
      <c r="AY688" s="205" t="s">
        <v>129</v>
      </c>
    </row>
    <row r="689" spans="2:51" s="13" customFormat="1" ht="11.25">
      <c r="B689" s="206"/>
      <c r="C689" s="207"/>
      <c r="D689" s="197" t="s">
        <v>139</v>
      </c>
      <c r="E689" s="208" t="s">
        <v>32</v>
      </c>
      <c r="F689" s="209" t="s">
        <v>735</v>
      </c>
      <c r="G689" s="207"/>
      <c r="H689" s="210">
        <v>69.435000000000002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139</v>
      </c>
      <c r="AU689" s="216" t="s">
        <v>137</v>
      </c>
      <c r="AV689" s="13" t="s">
        <v>137</v>
      </c>
      <c r="AW689" s="13" t="s">
        <v>39</v>
      </c>
      <c r="AX689" s="13" t="s">
        <v>79</v>
      </c>
      <c r="AY689" s="216" t="s">
        <v>129</v>
      </c>
    </row>
    <row r="690" spans="2:51" s="12" customFormat="1" ht="11.25">
      <c r="B690" s="195"/>
      <c r="C690" s="196"/>
      <c r="D690" s="197" t="s">
        <v>139</v>
      </c>
      <c r="E690" s="198" t="s">
        <v>32</v>
      </c>
      <c r="F690" s="199" t="s">
        <v>477</v>
      </c>
      <c r="G690" s="196"/>
      <c r="H690" s="198" t="s">
        <v>32</v>
      </c>
      <c r="I690" s="200"/>
      <c r="J690" s="196"/>
      <c r="K690" s="196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139</v>
      </c>
      <c r="AU690" s="205" t="s">
        <v>137</v>
      </c>
      <c r="AV690" s="12" t="s">
        <v>40</v>
      </c>
      <c r="AW690" s="12" t="s">
        <v>39</v>
      </c>
      <c r="AX690" s="12" t="s">
        <v>79</v>
      </c>
      <c r="AY690" s="205" t="s">
        <v>129</v>
      </c>
    </row>
    <row r="691" spans="2:51" s="13" customFormat="1" ht="11.25">
      <c r="B691" s="206"/>
      <c r="C691" s="207"/>
      <c r="D691" s="197" t="s">
        <v>139</v>
      </c>
      <c r="E691" s="208" t="s">
        <v>32</v>
      </c>
      <c r="F691" s="209" t="s">
        <v>736</v>
      </c>
      <c r="G691" s="207"/>
      <c r="H691" s="210">
        <v>181.64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139</v>
      </c>
      <c r="AU691" s="216" t="s">
        <v>137</v>
      </c>
      <c r="AV691" s="13" t="s">
        <v>137</v>
      </c>
      <c r="AW691" s="13" t="s">
        <v>39</v>
      </c>
      <c r="AX691" s="13" t="s">
        <v>79</v>
      </c>
      <c r="AY691" s="216" t="s">
        <v>129</v>
      </c>
    </row>
    <row r="692" spans="2:51" s="12" customFormat="1" ht="11.25">
      <c r="B692" s="195"/>
      <c r="C692" s="196"/>
      <c r="D692" s="197" t="s">
        <v>139</v>
      </c>
      <c r="E692" s="198" t="s">
        <v>32</v>
      </c>
      <c r="F692" s="199" t="s">
        <v>471</v>
      </c>
      <c r="G692" s="196"/>
      <c r="H692" s="198" t="s">
        <v>32</v>
      </c>
      <c r="I692" s="200"/>
      <c r="J692" s="196"/>
      <c r="K692" s="196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139</v>
      </c>
      <c r="AU692" s="205" t="s">
        <v>137</v>
      </c>
      <c r="AV692" s="12" t="s">
        <v>40</v>
      </c>
      <c r="AW692" s="12" t="s">
        <v>39</v>
      </c>
      <c r="AX692" s="12" t="s">
        <v>79</v>
      </c>
      <c r="AY692" s="205" t="s">
        <v>129</v>
      </c>
    </row>
    <row r="693" spans="2:51" s="13" customFormat="1" ht="11.25">
      <c r="B693" s="206"/>
      <c r="C693" s="207"/>
      <c r="D693" s="197" t="s">
        <v>139</v>
      </c>
      <c r="E693" s="208" t="s">
        <v>32</v>
      </c>
      <c r="F693" s="209" t="s">
        <v>737</v>
      </c>
      <c r="G693" s="207"/>
      <c r="H693" s="210">
        <v>46.59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139</v>
      </c>
      <c r="AU693" s="216" t="s">
        <v>137</v>
      </c>
      <c r="AV693" s="13" t="s">
        <v>137</v>
      </c>
      <c r="AW693" s="13" t="s">
        <v>39</v>
      </c>
      <c r="AX693" s="13" t="s">
        <v>79</v>
      </c>
      <c r="AY693" s="216" t="s">
        <v>129</v>
      </c>
    </row>
    <row r="694" spans="2:51" s="12" customFormat="1" ht="11.25">
      <c r="B694" s="195"/>
      <c r="C694" s="196"/>
      <c r="D694" s="197" t="s">
        <v>139</v>
      </c>
      <c r="E694" s="198" t="s">
        <v>32</v>
      </c>
      <c r="F694" s="199" t="s">
        <v>494</v>
      </c>
      <c r="G694" s="196"/>
      <c r="H694" s="198" t="s">
        <v>32</v>
      </c>
      <c r="I694" s="200"/>
      <c r="J694" s="196"/>
      <c r="K694" s="196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139</v>
      </c>
      <c r="AU694" s="205" t="s">
        <v>137</v>
      </c>
      <c r="AV694" s="12" t="s">
        <v>40</v>
      </c>
      <c r="AW694" s="12" t="s">
        <v>39</v>
      </c>
      <c r="AX694" s="12" t="s">
        <v>79</v>
      </c>
      <c r="AY694" s="205" t="s">
        <v>129</v>
      </c>
    </row>
    <row r="695" spans="2:51" s="12" customFormat="1" ht="11.25">
      <c r="B695" s="195"/>
      <c r="C695" s="196"/>
      <c r="D695" s="197" t="s">
        <v>139</v>
      </c>
      <c r="E695" s="198" t="s">
        <v>32</v>
      </c>
      <c r="F695" s="199" t="s">
        <v>495</v>
      </c>
      <c r="G695" s="196"/>
      <c r="H695" s="198" t="s">
        <v>32</v>
      </c>
      <c r="I695" s="200"/>
      <c r="J695" s="196"/>
      <c r="K695" s="196"/>
      <c r="L695" s="201"/>
      <c r="M695" s="202"/>
      <c r="N695" s="203"/>
      <c r="O695" s="203"/>
      <c r="P695" s="203"/>
      <c r="Q695" s="203"/>
      <c r="R695" s="203"/>
      <c r="S695" s="203"/>
      <c r="T695" s="204"/>
      <c r="AT695" s="205" t="s">
        <v>139</v>
      </c>
      <c r="AU695" s="205" t="s">
        <v>137</v>
      </c>
      <c r="AV695" s="12" t="s">
        <v>40</v>
      </c>
      <c r="AW695" s="12" t="s">
        <v>39</v>
      </c>
      <c r="AX695" s="12" t="s">
        <v>79</v>
      </c>
      <c r="AY695" s="205" t="s">
        <v>129</v>
      </c>
    </row>
    <row r="696" spans="2:51" s="13" customFormat="1" ht="11.25">
      <c r="B696" s="206"/>
      <c r="C696" s="207"/>
      <c r="D696" s="197" t="s">
        <v>139</v>
      </c>
      <c r="E696" s="208" t="s">
        <v>32</v>
      </c>
      <c r="F696" s="209" t="s">
        <v>496</v>
      </c>
      <c r="G696" s="207"/>
      <c r="H696" s="210">
        <v>0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139</v>
      </c>
      <c r="AU696" s="216" t="s">
        <v>137</v>
      </c>
      <c r="AV696" s="13" t="s">
        <v>137</v>
      </c>
      <c r="AW696" s="13" t="s">
        <v>39</v>
      </c>
      <c r="AX696" s="13" t="s">
        <v>79</v>
      </c>
      <c r="AY696" s="216" t="s">
        <v>129</v>
      </c>
    </row>
    <row r="697" spans="2:51" s="12" customFormat="1" ht="11.25">
      <c r="B697" s="195"/>
      <c r="C697" s="196"/>
      <c r="D697" s="197" t="s">
        <v>139</v>
      </c>
      <c r="E697" s="198" t="s">
        <v>32</v>
      </c>
      <c r="F697" s="199" t="s">
        <v>721</v>
      </c>
      <c r="G697" s="196"/>
      <c r="H697" s="198" t="s">
        <v>32</v>
      </c>
      <c r="I697" s="200"/>
      <c r="J697" s="196"/>
      <c r="K697" s="196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139</v>
      </c>
      <c r="AU697" s="205" t="s">
        <v>137</v>
      </c>
      <c r="AV697" s="12" t="s">
        <v>40</v>
      </c>
      <c r="AW697" s="12" t="s">
        <v>39</v>
      </c>
      <c r="AX697" s="12" t="s">
        <v>79</v>
      </c>
      <c r="AY697" s="205" t="s">
        <v>129</v>
      </c>
    </row>
    <row r="698" spans="2:51" s="13" customFormat="1" ht="22.5">
      <c r="B698" s="206"/>
      <c r="C698" s="207"/>
      <c r="D698" s="197" t="s">
        <v>139</v>
      </c>
      <c r="E698" s="208" t="s">
        <v>32</v>
      </c>
      <c r="F698" s="209" t="s">
        <v>738</v>
      </c>
      <c r="G698" s="207"/>
      <c r="H698" s="210">
        <v>13.484999999999999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139</v>
      </c>
      <c r="AU698" s="216" t="s">
        <v>137</v>
      </c>
      <c r="AV698" s="13" t="s">
        <v>137</v>
      </c>
      <c r="AW698" s="13" t="s">
        <v>39</v>
      </c>
      <c r="AX698" s="13" t="s">
        <v>79</v>
      </c>
      <c r="AY698" s="216" t="s">
        <v>129</v>
      </c>
    </row>
    <row r="699" spans="2:51" s="13" customFormat="1" ht="11.25">
      <c r="B699" s="206"/>
      <c r="C699" s="207"/>
      <c r="D699" s="197" t="s">
        <v>139</v>
      </c>
      <c r="E699" s="208" t="s">
        <v>32</v>
      </c>
      <c r="F699" s="209" t="s">
        <v>723</v>
      </c>
      <c r="G699" s="207"/>
      <c r="H699" s="210">
        <v>1.71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139</v>
      </c>
      <c r="AU699" s="216" t="s">
        <v>137</v>
      </c>
      <c r="AV699" s="13" t="s">
        <v>137</v>
      </c>
      <c r="AW699" s="13" t="s">
        <v>39</v>
      </c>
      <c r="AX699" s="13" t="s">
        <v>79</v>
      </c>
      <c r="AY699" s="216" t="s">
        <v>129</v>
      </c>
    </row>
    <row r="700" spans="2:51" s="12" customFormat="1" ht="11.25">
      <c r="B700" s="195"/>
      <c r="C700" s="196"/>
      <c r="D700" s="197" t="s">
        <v>139</v>
      </c>
      <c r="E700" s="198" t="s">
        <v>32</v>
      </c>
      <c r="F700" s="199" t="s">
        <v>724</v>
      </c>
      <c r="G700" s="196"/>
      <c r="H700" s="198" t="s">
        <v>32</v>
      </c>
      <c r="I700" s="200"/>
      <c r="J700" s="196"/>
      <c r="K700" s="196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139</v>
      </c>
      <c r="AU700" s="205" t="s">
        <v>137</v>
      </c>
      <c r="AV700" s="12" t="s">
        <v>40</v>
      </c>
      <c r="AW700" s="12" t="s">
        <v>39</v>
      </c>
      <c r="AX700" s="12" t="s">
        <v>79</v>
      </c>
      <c r="AY700" s="205" t="s">
        <v>129</v>
      </c>
    </row>
    <row r="701" spans="2:51" s="12" customFormat="1" ht="11.25">
      <c r="B701" s="195"/>
      <c r="C701" s="196"/>
      <c r="D701" s="197" t="s">
        <v>139</v>
      </c>
      <c r="E701" s="198" t="s">
        <v>32</v>
      </c>
      <c r="F701" s="199" t="s">
        <v>453</v>
      </c>
      <c r="G701" s="196"/>
      <c r="H701" s="198" t="s">
        <v>32</v>
      </c>
      <c r="I701" s="200"/>
      <c r="J701" s="196"/>
      <c r="K701" s="196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139</v>
      </c>
      <c r="AU701" s="205" t="s">
        <v>137</v>
      </c>
      <c r="AV701" s="12" t="s">
        <v>40</v>
      </c>
      <c r="AW701" s="12" t="s">
        <v>39</v>
      </c>
      <c r="AX701" s="12" t="s">
        <v>79</v>
      </c>
      <c r="AY701" s="205" t="s">
        <v>129</v>
      </c>
    </row>
    <row r="702" spans="2:51" s="13" customFormat="1" ht="11.25">
      <c r="B702" s="206"/>
      <c r="C702" s="207"/>
      <c r="D702" s="197" t="s">
        <v>139</v>
      </c>
      <c r="E702" s="208" t="s">
        <v>32</v>
      </c>
      <c r="F702" s="209" t="s">
        <v>725</v>
      </c>
      <c r="G702" s="207"/>
      <c r="H702" s="210">
        <v>3.63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139</v>
      </c>
      <c r="AU702" s="216" t="s">
        <v>137</v>
      </c>
      <c r="AV702" s="13" t="s">
        <v>137</v>
      </c>
      <c r="AW702" s="13" t="s">
        <v>39</v>
      </c>
      <c r="AX702" s="13" t="s">
        <v>79</v>
      </c>
      <c r="AY702" s="216" t="s">
        <v>129</v>
      </c>
    </row>
    <row r="703" spans="2:51" s="12" customFormat="1" ht="11.25">
      <c r="B703" s="195"/>
      <c r="C703" s="196"/>
      <c r="D703" s="197" t="s">
        <v>139</v>
      </c>
      <c r="E703" s="198" t="s">
        <v>32</v>
      </c>
      <c r="F703" s="199" t="s">
        <v>726</v>
      </c>
      <c r="G703" s="196"/>
      <c r="H703" s="198" t="s">
        <v>32</v>
      </c>
      <c r="I703" s="200"/>
      <c r="J703" s="196"/>
      <c r="K703" s="196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139</v>
      </c>
      <c r="AU703" s="205" t="s">
        <v>137</v>
      </c>
      <c r="AV703" s="12" t="s">
        <v>40</v>
      </c>
      <c r="AW703" s="12" t="s">
        <v>39</v>
      </c>
      <c r="AX703" s="12" t="s">
        <v>79</v>
      </c>
      <c r="AY703" s="205" t="s">
        <v>129</v>
      </c>
    </row>
    <row r="704" spans="2:51" s="13" customFormat="1" ht="11.25">
      <c r="B704" s="206"/>
      <c r="C704" s="207"/>
      <c r="D704" s="197" t="s">
        <v>139</v>
      </c>
      <c r="E704" s="208" t="s">
        <v>32</v>
      </c>
      <c r="F704" s="209" t="s">
        <v>727</v>
      </c>
      <c r="G704" s="207"/>
      <c r="H704" s="210">
        <v>28.189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139</v>
      </c>
      <c r="AU704" s="216" t="s">
        <v>137</v>
      </c>
      <c r="AV704" s="13" t="s">
        <v>137</v>
      </c>
      <c r="AW704" s="13" t="s">
        <v>39</v>
      </c>
      <c r="AX704" s="13" t="s">
        <v>79</v>
      </c>
      <c r="AY704" s="216" t="s">
        <v>129</v>
      </c>
    </row>
    <row r="705" spans="2:65" s="12" customFormat="1" ht="11.25">
      <c r="B705" s="195"/>
      <c r="C705" s="196"/>
      <c r="D705" s="197" t="s">
        <v>139</v>
      </c>
      <c r="E705" s="198" t="s">
        <v>32</v>
      </c>
      <c r="F705" s="199" t="s">
        <v>728</v>
      </c>
      <c r="G705" s="196"/>
      <c r="H705" s="198" t="s">
        <v>32</v>
      </c>
      <c r="I705" s="200"/>
      <c r="J705" s="196"/>
      <c r="K705" s="196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139</v>
      </c>
      <c r="AU705" s="205" t="s">
        <v>137</v>
      </c>
      <c r="AV705" s="12" t="s">
        <v>40</v>
      </c>
      <c r="AW705" s="12" t="s">
        <v>39</v>
      </c>
      <c r="AX705" s="12" t="s">
        <v>79</v>
      </c>
      <c r="AY705" s="205" t="s">
        <v>129</v>
      </c>
    </row>
    <row r="706" spans="2:65" s="13" customFormat="1" ht="11.25">
      <c r="B706" s="206"/>
      <c r="C706" s="207"/>
      <c r="D706" s="197" t="s">
        <v>139</v>
      </c>
      <c r="E706" s="208" t="s">
        <v>32</v>
      </c>
      <c r="F706" s="209" t="s">
        <v>729</v>
      </c>
      <c r="G706" s="207"/>
      <c r="H706" s="210">
        <v>16.173999999999999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139</v>
      </c>
      <c r="AU706" s="216" t="s">
        <v>137</v>
      </c>
      <c r="AV706" s="13" t="s">
        <v>137</v>
      </c>
      <c r="AW706" s="13" t="s">
        <v>39</v>
      </c>
      <c r="AX706" s="13" t="s">
        <v>79</v>
      </c>
      <c r="AY706" s="216" t="s">
        <v>129</v>
      </c>
    </row>
    <row r="707" spans="2:65" s="14" customFormat="1" ht="11.25">
      <c r="B707" s="217"/>
      <c r="C707" s="218"/>
      <c r="D707" s="197" t="s">
        <v>139</v>
      </c>
      <c r="E707" s="219" t="s">
        <v>32</v>
      </c>
      <c r="F707" s="220" t="s">
        <v>147</v>
      </c>
      <c r="G707" s="218"/>
      <c r="H707" s="221">
        <v>1622.7270000000001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139</v>
      </c>
      <c r="AU707" s="227" t="s">
        <v>137</v>
      </c>
      <c r="AV707" s="14" t="s">
        <v>136</v>
      </c>
      <c r="AW707" s="14" t="s">
        <v>39</v>
      </c>
      <c r="AX707" s="14" t="s">
        <v>40</v>
      </c>
      <c r="AY707" s="227" t="s">
        <v>129</v>
      </c>
    </row>
    <row r="708" spans="2:65" s="1" customFormat="1" ht="16.5" customHeight="1">
      <c r="B708" s="36"/>
      <c r="C708" s="182" t="s">
        <v>739</v>
      </c>
      <c r="D708" s="182" t="s">
        <v>131</v>
      </c>
      <c r="E708" s="183" t="s">
        <v>740</v>
      </c>
      <c r="F708" s="184" t="s">
        <v>741</v>
      </c>
      <c r="G708" s="185" t="s">
        <v>134</v>
      </c>
      <c r="H708" s="186">
        <v>3</v>
      </c>
      <c r="I708" s="187"/>
      <c r="J708" s="188">
        <f>ROUND(I708*H708,2)</f>
        <v>0</v>
      </c>
      <c r="K708" s="184" t="s">
        <v>135</v>
      </c>
      <c r="L708" s="40"/>
      <c r="M708" s="189" t="s">
        <v>32</v>
      </c>
      <c r="N708" s="190" t="s">
        <v>51</v>
      </c>
      <c r="O708" s="65"/>
      <c r="P708" s="191">
        <f>O708*H708</f>
        <v>0</v>
      </c>
      <c r="Q708" s="191">
        <v>4.2000000000000003E-2</v>
      </c>
      <c r="R708" s="191">
        <f>Q708*H708</f>
        <v>0.126</v>
      </c>
      <c r="S708" s="191">
        <v>0</v>
      </c>
      <c r="T708" s="192">
        <f>S708*H708</f>
        <v>0</v>
      </c>
      <c r="AR708" s="193" t="s">
        <v>136</v>
      </c>
      <c r="AT708" s="193" t="s">
        <v>131</v>
      </c>
      <c r="AU708" s="193" t="s">
        <v>137</v>
      </c>
      <c r="AY708" s="18" t="s">
        <v>129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8" t="s">
        <v>137</v>
      </c>
      <c r="BK708" s="194">
        <f>ROUND(I708*H708,2)</f>
        <v>0</v>
      </c>
      <c r="BL708" s="18" t="s">
        <v>136</v>
      </c>
      <c r="BM708" s="193" t="s">
        <v>742</v>
      </c>
    </row>
    <row r="709" spans="2:65" s="12" customFormat="1" ht="11.25">
      <c r="B709" s="195"/>
      <c r="C709" s="196"/>
      <c r="D709" s="197" t="s">
        <v>139</v>
      </c>
      <c r="E709" s="198" t="s">
        <v>32</v>
      </c>
      <c r="F709" s="199" t="s">
        <v>743</v>
      </c>
      <c r="G709" s="196"/>
      <c r="H709" s="198" t="s">
        <v>32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139</v>
      </c>
      <c r="AU709" s="205" t="s">
        <v>137</v>
      </c>
      <c r="AV709" s="12" t="s">
        <v>40</v>
      </c>
      <c r="AW709" s="12" t="s">
        <v>39</v>
      </c>
      <c r="AX709" s="12" t="s">
        <v>79</v>
      </c>
      <c r="AY709" s="205" t="s">
        <v>129</v>
      </c>
    </row>
    <row r="710" spans="2:65" s="13" customFormat="1" ht="11.25">
      <c r="B710" s="206"/>
      <c r="C710" s="207"/>
      <c r="D710" s="197" t="s">
        <v>139</v>
      </c>
      <c r="E710" s="208" t="s">
        <v>32</v>
      </c>
      <c r="F710" s="209" t="s">
        <v>744</v>
      </c>
      <c r="G710" s="207"/>
      <c r="H710" s="210">
        <v>3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139</v>
      </c>
      <c r="AU710" s="216" t="s">
        <v>137</v>
      </c>
      <c r="AV710" s="13" t="s">
        <v>137</v>
      </c>
      <c r="AW710" s="13" t="s">
        <v>39</v>
      </c>
      <c r="AX710" s="13" t="s">
        <v>40</v>
      </c>
      <c r="AY710" s="216" t="s">
        <v>129</v>
      </c>
    </row>
    <row r="711" spans="2:65" s="1" customFormat="1" ht="16.5" customHeight="1">
      <c r="B711" s="36"/>
      <c r="C711" s="182" t="s">
        <v>745</v>
      </c>
      <c r="D711" s="182" t="s">
        <v>131</v>
      </c>
      <c r="E711" s="183" t="s">
        <v>746</v>
      </c>
      <c r="F711" s="184" t="s">
        <v>747</v>
      </c>
      <c r="G711" s="185" t="s">
        <v>134</v>
      </c>
      <c r="H711" s="186">
        <v>12.478</v>
      </c>
      <c r="I711" s="187"/>
      <c r="J711" s="188">
        <f>ROUND(I711*H711,2)</f>
        <v>0</v>
      </c>
      <c r="K711" s="184" t="s">
        <v>135</v>
      </c>
      <c r="L711" s="40"/>
      <c r="M711" s="189" t="s">
        <v>32</v>
      </c>
      <c r="N711" s="190" t="s">
        <v>51</v>
      </c>
      <c r="O711" s="65"/>
      <c r="P711" s="191">
        <f>O711*H711</f>
        <v>0</v>
      </c>
      <c r="Q711" s="191">
        <v>4.2000000000000003E-2</v>
      </c>
      <c r="R711" s="191">
        <f>Q711*H711</f>
        <v>0.52407599999999999</v>
      </c>
      <c r="S711" s="191">
        <v>0</v>
      </c>
      <c r="T711" s="192">
        <f>S711*H711</f>
        <v>0</v>
      </c>
      <c r="AR711" s="193" t="s">
        <v>136</v>
      </c>
      <c r="AT711" s="193" t="s">
        <v>131</v>
      </c>
      <c r="AU711" s="193" t="s">
        <v>137</v>
      </c>
      <c r="AY711" s="18" t="s">
        <v>129</v>
      </c>
      <c r="BE711" s="194">
        <f>IF(N711="základní",J711,0)</f>
        <v>0</v>
      </c>
      <c r="BF711" s="194">
        <f>IF(N711="snížená",J711,0)</f>
        <v>0</v>
      </c>
      <c r="BG711" s="194">
        <f>IF(N711="zákl. přenesená",J711,0)</f>
        <v>0</v>
      </c>
      <c r="BH711" s="194">
        <f>IF(N711="sníž. přenesená",J711,0)</f>
        <v>0</v>
      </c>
      <c r="BI711" s="194">
        <f>IF(N711="nulová",J711,0)</f>
        <v>0</v>
      </c>
      <c r="BJ711" s="18" t="s">
        <v>137</v>
      </c>
      <c r="BK711" s="194">
        <f>ROUND(I711*H711,2)</f>
        <v>0</v>
      </c>
      <c r="BL711" s="18" t="s">
        <v>136</v>
      </c>
      <c r="BM711" s="193" t="s">
        <v>748</v>
      </c>
    </row>
    <row r="712" spans="2:65" s="12" customFormat="1" ht="11.25">
      <c r="B712" s="195"/>
      <c r="C712" s="196"/>
      <c r="D712" s="197" t="s">
        <v>139</v>
      </c>
      <c r="E712" s="198" t="s">
        <v>32</v>
      </c>
      <c r="F712" s="199" t="s">
        <v>749</v>
      </c>
      <c r="G712" s="196"/>
      <c r="H712" s="198" t="s">
        <v>32</v>
      </c>
      <c r="I712" s="200"/>
      <c r="J712" s="196"/>
      <c r="K712" s="196"/>
      <c r="L712" s="201"/>
      <c r="M712" s="202"/>
      <c r="N712" s="203"/>
      <c r="O712" s="203"/>
      <c r="P712" s="203"/>
      <c r="Q712" s="203"/>
      <c r="R712" s="203"/>
      <c r="S712" s="203"/>
      <c r="T712" s="204"/>
      <c r="AT712" s="205" t="s">
        <v>139</v>
      </c>
      <c r="AU712" s="205" t="s">
        <v>137</v>
      </c>
      <c r="AV712" s="12" t="s">
        <v>40</v>
      </c>
      <c r="AW712" s="12" t="s">
        <v>39</v>
      </c>
      <c r="AX712" s="12" t="s">
        <v>79</v>
      </c>
      <c r="AY712" s="205" t="s">
        <v>129</v>
      </c>
    </row>
    <row r="713" spans="2:65" s="13" customFormat="1" ht="11.25">
      <c r="B713" s="206"/>
      <c r="C713" s="207"/>
      <c r="D713" s="197" t="s">
        <v>139</v>
      </c>
      <c r="E713" s="208" t="s">
        <v>32</v>
      </c>
      <c r="F713" s="209" t="s">
        <v>750</v>
      </c>
      <c r="G713" s="207"/>
      <c r="H713" s="210">
        <v>12.478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139</v>
      </c>
      <c r="AU713" s="216" t="s">
        <v>137</v>
      </c>
      <c r="AV713" s="13" t="s">
        <v>137</v>
      </c>
      <c r="AW713" s="13" t="s">
        <v>39</v>
      </c>
      <c r="AX713" s="13" t="s">
        <v>40</v>
      </c>
      <c r="AY713" s="216" t="s">
        <v>129</v>
      </c>
    </row>
    <row r="714" spans="2:65" s="1" customFormat="1" ht="24" customHeight="1">
      <c r="B714" s="36"/>
      <c r="C714" s="182" t="s">
        <v>751</v>
      </c>
      <c r="D714" s="182" t="s">
        <v>131</v>
      </c>
      <c r="E714" s="183" t="s">
        <v>752</v>
      </c>
      <c r="F714" s="184" t="s">
        <v>753</v>
      </c>
      <c r="G714" s="185" t="s">
        <v>134</v>
      </c>
      <c r="H714" s="186">
        <v>84.567999999999998</v>
      </c>
      <c r="I714" s="187"/>
      <c r="J714" s="188">
        <f>ROUND(I714*H714,2)</f>
        <v>0</v>
      </c>
      <c r="K714" s="184" t="s">
        <v>32</v>
      </c>
      <c r="L714" s="40"/>
      <c r="M714" s="189" t="s">
        <v>32</v>
      </c>
      <c r="N714" s="190" t="s">
        <v>51</v>
      </c>
      <c r="O714" s="65"/>
      <c r="P714" s="191">
        <f>O714*H714</f>
        <v>0</v>
      </c>
      <c r="Q714" s="191">
        <v>0.105</v>
      </c>
      <c r="R714" s="191">
        <f>Q714*H714</f>
        <v>8.8796400000000002</v>
      </c>
      <c r="S714" s="191">
        <v>0</v>
      </c>
      <c r="T714" s="192">
        <f>S714*H714</f>
        <v>0</v>
      </c>
      <c r="AR714" s="193" t="s">
        <v>136</v>
      </c>
      <c r="AT714" s="193" t="s">
        <v>131</v>
      </c>
      <c r="AU714" s="193" t="s">
        <v>137</v>
      </c>
      <c r="AY714" s="18" t="s">
        <v>129</v>
      </c>
      <c r="BE714" s="194">
        <f>IF(N714="základní",J714,0)</f>
        <v>0</v>
      </c>
      <c r="BF714" s="194">
        <f>IF(N714="snížená",J714,0)</f>
        <v>0</v>
      </c>
      <c r="BG714" s="194">
        <f>IF(N714="zákl. přenesená",J714,0)</f>
        <v>0</v>
      </c>
      <c r="BH714" s="194">
        <f>IF(N714="sníž. přenesená",J714,0)</f>
        <v>0</v>
      </c>
      <c r="BI714" s="194">
        <f>IF(N714="nulová",J714,0)</f>
        <v>0</v>
      </c>
      <c r="BJ714" s="18" t="s">
        <v>137</v>
      </c>
      <c r="BK714" s="194">
        <f>ROUND(I714*H714,2)</f>
        <v>0</v>
      </c>
      <c r="BL714" s="18" t="s">
        <v>136</v>
      </c>
      <c r="BM714" s="193" t="s">
        <v>754</v>
      </c>
    </row>
    <row r="715" spans="2:65" s="12" customFormat="1" ht="11.25">
      <c r="B715" s="195"/>
      <c r="C715" s="196"/>
      <c r="D715" s="197" t="s">
        <v>139</v>
      </c>
      <c r="E715" s="198" t="s">
        <v>32</v>
      </c>
      <c r="F715" s="199" t="s">
        <v>755</v>
      </c>
      <c r="G715" s="196"/>
      <c r="H715" s="198" t="s">
        <v>32</v>
      </c>
      <c r="I715" s="200"/>
      <c r="J715" s="196"/>
      <c r="K715" s="196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139</v>
      </c>
      <c r="AU715" s="205" t="s">
        <v>137</v>
      </c>
      <c r="AV715" s="12" t="s">
        <v>40</v>
      </c>
      <c r="AW715" s="12" t="s">
        <v>39</v>
      </c>
      <c r="AX715" s="12" t="s">
        <v>79</v>
      </c>
      <c r="AY715" s="205" t="s">
        <v>129</v>
      </c>
    </row>
    <row r="716" spans="2:65" s="13" customFormat="1" ht="11.25">
      <c r="B716" s="206"/>
      <c r="C716" s="207"/>
      <c r="D716" s="197" t="s">
        <v>139</v>
      </c>
      <c r="E716" s="208" t="s">
        <v>32</v>
      </c>
      <c r="F716" s="209" t="s">
        <v>756</v>
      </c>
      <c r="G716" s="207"/>
      <c r="H716" s="210">
        <v>84.567999999999998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139</v>
      </c>
      <c r="AU716" s="216" t="s">
        <v>137</v>
      </c>
      <c r="AV716" s="13" t="s">
        <v>137</v>
      </c>
      <c r="AW716" s="13" t="s">
        <v>39</v>
      </c>
      <c r="AX716" s="13" t="s">
        <v>40</v>
      </c>
      <c r="AY716" s="216" t="s">
        <v>129</v>
      </c>
    </row>
    <row r="717" spans="2:65" s="1" customFormat="1" ht="24" customHeight="1">
      <c r="B717" s="36"/>
      <c r="C717" s="182" t="s">
        <v>757</v>
      </c>
      <c r="D717" s="182" t="s">
        <v>131</v>
      </c>
      <c r="E717" s="183" t="s">
        <v>758</v>
      </c>
      <c r="F717" s="184" t="s">
        <v>759</v>
      </c>
      <c r="G717" s="185" t="s">
        <v>189</v>
      </c>
      <c r="H717" s="186">
        <v>46</v>
      </c>
      <c r="I717" s="187"/>
      <c r="J717" s="188">
        <f>ROUND(I717*H717,2)</f>
        <v>0</v>
      </c>
      <c r="K717" s="184" t="s">
        <v>135</v>
      </c>
      <c r="L717" s="40"/>
      <c r="M717" s="189" t="s">
        <v>32</v>
      </c>
      <c r="N717" s="190" t="s">
        <v>51</v>
      </c>
      <c r="O717" s="65"/>
      <c r="P717" s="191">
        <f>O717*H717</f>
        <v>0</v>
      </c>
      <c r="Q717" s="191">
        <v>1.050705E-2</v>
      </c>
      <c r="R717" s="191">
        <f>Q717*H717</f>
        <v>0.48332430000000004</v>
      </c>
      <c r="S717" s="191">
        <v>0</v>
      </c>
      <c r="T717" s="192">
        <f>S717*H717</f>
        <v>0</v>
      </c>
      <c r="AR717" s="193" t="s">
        <v>136</v>
      </c>
      <c r="AT717" s="193" t="s">
        <v>131</v>
      </c>
      <c r="AU717" s="193" t="s">
        <v>137</v>
      </c>
      <c r="AY717" s="18" t="s">
        <v>129</v>
      </c>
      <c r="BE717" s="194">
        <f>IF(N717="základní",J717,0)</f>
        <v>0</v>
      </c>
      <c r="BF717" s="194">
        <f>IF(N717="snížená",J717,0)</f>
        <v>0</v>
      </c>
      <c r="BG717" s="194">
        <f>IF(N717="zákl. přenesená",J717,0)</f>
        <v>0</v>
      </c>
      <c r="BH717" s="194">
        <f>IF(N717="sníž. přenesená",J717,0)</f>
        <v>0</v>
      </c>
      <c r="BI717" s="194">
        <f>IF(N717="nulová",J717,0)</f>
        <v>0</v>
      </c>
      <c r="BJ717" s="18" t="s">
        <v>137</v>
      </c>
      <c r="BK717" s="194">
        <f>ROUND(I717*H717,2)</f>
        <v>0</v>
      </c>
      <c r="BL717" s="18" t="s">
        <v>136</v>
      </c>
      <c r="BM717" s="193" t="s">
        <v>760</v>
      </c>
    </row>
    <row r="718" spans="2:65" s="13" customFormat="1" ht="11.25">
      <c r="B718" s="206"/>
      <c r="C718" s="207"/>
      <c r="D718" s="197" t="s">
        <v>139</v>
      </c>
      <c r="E718" s="208" t="s">
        <v>32</v>
      </c>
      <c r="F718" s="209" t="s">
        <v>761</v>
      </c>
      <c r="G718" s="207"/>
      <c r="H718" s="210">
        <v>46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139</v>
      </c>
      <c r="AU718" s="216" t="s">
        <v>137</v>
      </c>
      <c r="AV718" s="13" t="s">
        <v>137</v>
      </c>
      <c r="AW718" s="13" t="s">
        <v>39</v>
      </c>
      <c r="AX718" s="13" t="s">
        <v>40</v>
      </c>
      <c r="AY718" s="216" t="s">
        <v>129</v>
      </c>
    </row>
    <row r="719" spans="2:65" s="11" customFormat="1" ht="22.9" customHeight="1">
      <c r="B719" s="166"/>
      <c r="C719" s="167"/>
      <c r="D719" s="168" t="s">
        <v>78</v>
      </c>
      <c r="E719" s="180" t="s">
        <v>178</v>
      </c>
      <c r="F719" s="180" t="s">
        <v>179</v>
      </c>
      <c r="G719" s="167"/>
      <c r="H719" s="167"/>
      <c r="I719" s="170"/>
      <c r="J719" s="181">
        <f>BK719</f>
        <v>0</v>
      </c>
      <c r="K719" s="167"/>
      <c r="L719" s="172"/>
      <c r="M719" s="173"/>
      <c r="N719" s="174"/>
      <c r="O719" s="174"/>
      <c r="P719" s="175">
        <f>SUM(P720:P792)</f>
        <v>0</v>
      </c>
      <c r="Q719" s="174"/>
      <c r="R719" s="175">
        <f>SUM(R720:R792)</f>
        <v>0.67233622000000004</v>
      </c>
      <c r="S719" s="174"/>
      <c r="T719" s="176">
        <f>SUM(T720:T792)</f>
        <v>26.290007000000003</v>
      </c>
      <c r="AR719" s="177" t="s">
        <v>40</v>
      </c>
      <c r="AT719" s="178" t="s">
        <v>78</v>
      </c>
      <c r="AU719" s="178" t="s">
        <v>40</v>
      </c>
      <c r="AY719" s="177" t="s">
        <v>129</v>
      </c>
      <c r="BK719" s="179">
        <f>SUM(BK720:BK792)</f>
        <v>0</v>
      </c>
    </row>
    <row r="720" spans="2:65" s="1" customFormat="1" ht="24" customHeight="1">
      <c r="B720" s="36"/>
      <c r="C720" s="182" t="s">
        <v>762</v>
      </c>
      <c r="D720" s="182" t="s">
        <v>131</v>
      </c>
      <c r="E720" s="183" t="s">
        <v>763</v>
      </c>
      <c r="F720" s="184" t="s">
        <v>764</v>
      </c>
      <c r="G720" s="185" t="s">
        <v>134</v>
      </c>
      <c r="H720" s="186">
        <v>1722.318</v>
      </c>
      <c r="I720" s="187"/>
      <c r="J720" s="188">
        <f>ROUND(I720*H720,2)</f>
        <v>0</v>
      </c>
      <c r="K720" s="184" t="s">
        <v>135</v>
      </c>
      <c r="L720" s="40"/>
      <c r="M720" s="189" t="s">
        <v>32</v>
      </c>
      <c r="N720" s="190" t="s">
        <v>51</v>
      </c>
      <c r="O720" s="65"/>
      <c r="P720" s="191">
        <f>O720*H720</f>
        <v>0</v>
      </c>
      <c r="Q720" s="191">
        <v>0</v>
      </c>
      <c r="R720" s="191">
        <f>Q720*H720</f>
        <v>0</v>
      </c>
      <c r="S720" s="191">
        <v>0</v>
      </c>
      <c r="T720" s="192">
        <f>S720*H720</f>
        <v>0</v>
      </c>
      <c r="AR720" s="193" t="s">
        <v>136</v>
      </c>
      <c r="AT720" s="193" t="s">
        <v>131</v>
      </c>
      <c r="AU720" s="193" t="s">
        <v>137</v>
      </c>
      <c r="AY720" s="18" t="s">
        <v>129</v>
      </c>
      <c r="BE720" s="194">
        <f>IF(N720="základní",J720,0)</f>
        <v>0</v>
      </c>
      <c r="BF720" s="194">
        <f>IF(N720="snížená",J720,0)</f>
        <v>0</v>
      </c>
      <c r="BG720" s="194">
        <f>IF(N720="zákl. přenesená",J720,0)</f>
        <v>0</v>
      </c>
      <c r="BH720" s="194">
        <f>IF(N720="sníž. přenesená",J720,0)</f>
        <v>0</v>
      </c>
      <c r="BI720" s="194">
        <f>IF(N720="nulová",J720,0)</f>
        <v>0</v>
      </c>
      <c r="BJ720" s="18" t="s">
        <v>137</v>
      </c>
      <c r="BK720" s="194">
        <f>ROUND(I720*H720,2)</f>
        <v>0</v>
      </c>
      <c r="BL720" s="18" t="s">
        <v>136</v>
      </c>
      <c r="BM720" s="193" t="s">
        <v>765</v>
      </c>
    </row>
    <row r="721" spans="2:51" s="12" customFormat="1" ht="11.25">
      <c r="B721" s="195"/>
      <c r="C721" s="196"/>
      <c r="D721" s="197" t="s">
        <v>139</v>
      </c>
      <c r="E721" s="198" t="s">
        <v>32</v>
      </c>
      <c r="F721" s="199" t="s">
        <v>141</v>
      </c>
      <c r="G721" s="196"/>
      <c r="H721" s="198" t="s">
        <v>32</v>
      </c>
      <c r="I721" s="200"/>
      <c r="J721" s="196"/>
      <c r="K721" s="196"/>
      <c r="L721" s="201"/>
      <c r="M721" s="202"/>
      <c r="N721" s="203"/>
      <c r="O721" s="203"/>
      <c r="P721" s="203"/>
      <c r="Q721" s="203"/>
      <c r="R721" s="203"/>
      <c r="S721" s="203"/>
      <c r="T721" s="204"/>
      <c r="AT721" s="205" t="s">
        <v>139</v>
      </c>
      <c r="AU721" s="205" t="s">
        <v>137</v>
      </c>
      <c r="AV721" s="12" t="s">
        <v>40</v>
      </c>
      <c r="AW721" s="12" t="s">
        <v>39</v>
      </c>
      <c r="AX721" s="12" t="s">
        <v>79</v>
      </c>
      <c r="AY721" s="205" t="s">
        <v>129</v>
      </c>
    </row>
    <row r="722" spans="2:51" s="12" customFormat="1" ht="11.25">
      <c r="B722" s="195"/>
      <c r="C722" s="196"/>
      <c r="D722" s="197" t="s">
        <v>139</v>
      </c>
      <c r="E722" s="198" t="s">
        <v>32</v>
      </c>
      <c r="F722" s="199" t="s">
        <v>471</v>
      </c>
      <c r="G722" s="196"/>
      <c r="H722" s="198" t="s">
        <v>32</v>
      </c>
      <c r="I722" s="200"/>
      <c r="J722" s="196"/>
      <c r="K722" s="196"/>
      <c r="L722" s="201"/>
      <c r="M722" s="202"/>
      <c r="N722" s="203"/>
      <c r="O722" s="203"/>
      <c r="P722" s="203"/>
      <c r="Q722" s="203"/>
      <c r="R722" s="203"/>
      <c r="S722" s="203"/>
      <c r="T722" s="204"/>
      <c r="AT722" s="205" t="s">
        <v>139</v>
      </c>
      <c r="AU722" s="205" t="s">
        <v>137</v>
      </c>
      <c r="AV722" s="12" t="s">
        <v>40</v>
      </c>
      <c r="AW722" s="12" t="s">
        <v>39</v>
      </c>
      <c r="AX722" s="12" t="s">
        <v>79</v>
      </c>
      <c r="AY722" s="205" t="s">
        <v>129</v>
      </c>
    </row>
    <row r="723" spans="2:51" s="13" customFormat="1" ht="11.25">
      <c r="B723" s="206"/>
      <c r="C723" s="207"/>
      <c r="D723" s="197" t="s">
        <v>139</v>
      </c>
      <c r="E723" s="208" t="s">
        <v>32</v>
      </c>
      <c r="F723" s="209" t="s">
        <v>766</v>
      </c>
      <c r="G723" s="207"/>
      <c r="H723" s="210">
        <v>55.86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139</v>
      </c>
      <c r="AU723" s="216" t="s">
        <v>137</v>
      </c>
      <c r="AV723" s="13" t="s">
        <v>137</v>
      </c>
      <c r="AW723" s="13" t="s">
        <v>39</v>
      </c>
      <c r="AX723" s="13" t="s">
        <v>79</v>
      </c>
      <c r="AY723" s="216" t="s">
        <v>129</v>
      </c>
    </row>
    <row r="724" spans="2:51" s="12" customFormat="1" ht="11.25">
      <c r="B724" s="195"/>
      <c r="C724" s="196"/>
      <c r="D724" s="197" t="s">
        <v>139</v>
      </c>
      <c r="E724" s="198" t="s">
        <v>32</v>
      </c>
      <c r="F724" s="199" t="s">
        <v>473</v>
      </c>
      <c r="G724" s="196"/>
      <c r="H724" s="198" t="s">
        <v>32</v>
      </c>
      <c r="I724" s="200"/>
      <c r="J724" s="196"/>
      <c r="K724" s="196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139</v>
      </c>
      <c r="AU724" s="205" t="s">
        <v>137</v>
      </c>
      <c r="AV724" s="12" t="s">
        <v>40</v>
      </c>
      <c r="AW724" s="12" t="s">
        <v>39</v>
      </c>
      <c r="AX724" s="12" t="s">
        <v>79</v>
      </c>
      <c r="AY724" s="205" t="s">
        <v>129</v>
      </c>
    </row>
    <row r="725" spans="2:51" s="13" customFormat="1" ht="11.25">
      <c r="B725" s="206"/>
      <c r="C725" s="207"/>
      <c r="D725" s="197" t="s">
        <v>139</v>
      </c>
      <c r="E725" s="208" t="s">
        <v>32</v>
      </c>
      <c r="F725" s="209" t="s">
        <v>767</v>
      </c>
      <c r="G725" s="207"/>
      <c r="H725" s="210">
        <v>199.43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139</v>
      </c>
      <c r="AU725" s="216" t="s">
        <v>137</v>
      </c>
      <c r="AV725" s="13" t="s">
        <v>137</v>
      </c>
      <c r="AW725" s="13" t="s">
        <v>39</v>
      </c>
      <c r="AX725" s="13" t="s">
        <v>79</v>
      </c>
      <c r="AY725" s="216" t="s">
        <v>129</v>
      </c>
    </row>
    <row r="726" spans="2:51" s="12" customFormat="1" ht="11.25">
      <c r="B726" s="195"/>
      <c r="C726" s="196"/>
      <c r="D726" s="197" t="s">
        <v>139</v>
      </c>
      <c r="E726" s="198" t="s">
        <v>32</v>
      </c>
      <c r="F726" s="199" t="s">
        <v>475</v>
      </c>
      <c r="G726" s="196"/>
      <c r="H726" s="198" t="s">
        <v>32</v>
      </c>
      <c r="I726" s="200"/>
      <c r="J726" s="196"/>
      <c r="K726" s="196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139</v>
      </c>
      <c r="AU726" s="205" t="s">
        <v>137</v>
      </c>
      <c r="AV726" s="12" t="s">
        <v>40</v>
      </c>
      <c r="AW726" s="12" t="s">
        <v>39</v>
      </c>
      <c r="AX726" s="12" t="s">
        <v>79</v>
      </c>
      <c r="AY726" s="205" t="s">
        <v>129</v>
      </c>
    </row>
    <row r="727" spans="2:51" s="13" customFormat="1" ht="11.25">
      <c r="B727" s="206"/>
      <c r="C727" s="207"/>
      <c r="D727" s="197" t="s">
        <v>139</v>
      </c>
      <c r="E727" s="208" t="s">
        <v>32</v>
      </c>
      <c r="F727" s="209" t="s">
        <v>768</v>
      </c>
      <c r="G727" s="207"/>
      <c r="H727" s="210">
        <v>84.36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139</v>
      </c>
      <c r="AU727" s="216" t="s">
        <v>137</v>
      </c>
      <c r="AV727" s="13" t="s">
        <v>137</v>
      </c>
      <c r="AW727" s="13" t="s">
        <v>39</v>
      </c>
      <c r="AX727" s="13" t="s">
        <v>79</v>
      </c>
      <c r="AY727" s="216" t="s">
        <v>129</v>
      </c>
    </row>
    <row r="728" spans="2:51" s="12" customFormat="1" ht="11.25">
      <c r="B728" s="195"/>
      <c r="C728" s="196"/>
      <c r="D728" s="197" t="s">
        <v>139</v>
      </c>
      <c r="E728" s="198" t="s">
        <v>32</v>
      </c>
      <c r="F728" s="199" t="s">
        <v>477</v>
      </c>
      <c r="G728" s="196"/>
      <c r="H728" s="198" t="s">
        <v>32</v>
      </c>
      <c r="I728" s="200"/>
      <c r="J728" s="196"/>
      <c r="K728" s="196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139</v>
      </c>
      <c r="AU728" s="205" t="s">
        <v>137</v>
      </c>
      <c r="AV728" s="12" t="s">
        <v>40</v>
      </c>
      <c r="AW728" s="12" t="s">
        <v>39</v>
      </c>
      <c r="AX728" s="12" t="s">
        <v>79</v>
      </c>
      <c r="AY728" s="205" t="s">
        <v>129</v>
      </c>
    </row>
    <row r="729" spans="2:51" s="13" customFormat="1" ht="11.25">
      <c r="B729" s="206"/>
      <c r="C729" s="207"/>
      <c r="D729" s="197" t="s">
        <v>139</v>
      </c>
      <c r="E729" s="208" t="s">
        <v>32</v>
      </c>
      <c r="F729" s="209" t="s">
        <v>769</v>
      </c>
      <c r="G729" s="207"/>
      <c r="H729" s="210">
        <v>245.69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139</v>
      </c>
      <c r="AU729" s="216" t="s">
        <v>137</v>
      </c>
      <c r="AV729" s="13" t="s">
        <v>137</v>
      </c>
      <c r="AW729" s="13" t="s">
        <v>39</v>
      </c>
      <c r="AX729" s="13" t="s">
        <v>79</v>
      </c>
      <c r="AY729" s="216" t="s">
        <v>129</v>
      </c>
    </row>
    <row r="730" spans="2:51" s="12" customFormat="1" ht="11.25">
      <c r="B730" s="195"/>
      <c r="C730" s="196"/>
      <c r="D730" s="197" t="s">
        <v>139</v>
      </c>
      <c r="E730" s="198" t="s">
        <v>32</v>
      </c>
      <c r="F730" s="199" t="s">
        <v>143</v>
      </c>
      <c r="G730" s="196"/>
      <c r="H730" s="198" t="s">
        <v>32</v>
      </c>
      <c r="I730" s="200"/>
      <c r="J730" s="196"/>
      <c r="K730" s="196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139</v>
      </c>
      <c r="AU730" s="205" t="s">
        <v>137</v>
      </c>
      <c r="AV730" s="12" t="s">
        <v>40</v>
      </c>
      <c r="AW730" s="12" t="s">
        <v>39</v>
      </c>
      <c r="AX730" s="12" t="s">
        <v>79</v>
      </c>
      <c r="AY730" s="205" t="s">
        <v>129</v>
      </c>
    </row>
    <row r="731" spans="2:51" s="12" customFormat="1" ht="11.25">
      <c r="B731" s="195"/>
      <c r="C731" s="196"/>
      <c r="D731" s="197" t="s">
        <v>139</v>
      </c>
      <c r="E731" s="198" t="s">
        <v>32</v>
      </c>
      <c r="F731" s="199" t="s">
        <v>479</v>
      </c>
      <c r="G731" s="196"/>
      <c r="H731" s="198" t="s">
        <v>32</v>
      </c>
      <c r="I731" s="200"/>
      <c r="J731" s="196"/>
      <c r="K731" s="196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139</v>
      </c>
      <c r="AU731" s="205" t="s">
        <v>137</v>
      </c>
      <c r="AV731" s="12" t="s">
        <v>40</v>
      </c>
      <c r="AW731" s="12" t="s">
        <v>39</v>
      </c>
      <c r="AX731" s="12" t="s">
        <v>79</v>
      </c>
      <c r="AY731" s="205" t="s">
        <v>129</v>
      </c>
    </row>
    <row r="732" spans="2:51" s="13" customFormat="1" ht="11.25">
      <c r="B732" s="206"/>
      <c r="C732" s="207"/>
      <c r="D732" s="197" t="s">
        <v>139</v>
      </c>
      <c r="E732" s="208" t="s">
        <v>32</v>
      </c>
      <c r="F732" s="209" t="s">
        <v>770</v>
      </c>
      <c r="G732" s="207"/>
      <c r="H732" s="210">
        <v>192.77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139</v>
      </c>
      <c r="AU732" s="216" t="s">
        <v>137</v>
      </c>
      <c r="AV732" s="13" t="s">
        <v>137</v>
      </c>
      <c r="AW732" s="13" t="s">
        <v>39</v>
      </c>
      <c r="AX732" s="13" t="s">
        <v>79</v>
      </c>
      <c r="AY732" s="216" t="s">
        <v>129</v>
      </c>
    </row>
    <row r="733" spans="2:51" s="12" customFormat="1" ht="11.25">
      <c r="B733" s="195"/>
      <c r="C733" s="196"/>
      <c r="D733" s="197" t="s">
        <v>139</v>
      </c>
      <c r="E733" s="198" t="s">
        <v>32</v>
      </c>
      <c r="F733" s="199" t="s">
        <v>475</v>
      </c>
      <c r="G733" s="196"/>
      <c r="H733" s="198" t="s">
        <v>32</v>
      </c>
      <c r="I733" s="200"/>
      <c r="J733" s="196"/>
      <c r="K733" s="196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139</v>
      </c>
      <c r="AU733" s="205" t="s">
        <v>137</v>
      </c>
      <c r="AV733" s="12" t="s">
        <v>40</v>
      </c>
      <c r="AW733" s="12" t="s">
        <v>39</v>
      </c>
      <c r="AX733" s="12" t="s">
        <v>79</v>
      </c>
      <c r="AY733" s="205" t="s">
        <v>129</v>
      </c>
    </row>
    <row r="734" spans="2:51" s="13" customFormat="1" ht="11.25">
      <c r="B734" s="206"/>
      <c r="C734" s="207"/>
      <c r="D734" s="197" t="s">
        <v>139</v>
      </c>
      <c r="E734" s="208" t="s">
        <v>32</v>
      </c>
      <c r="F734" s="209" t="s">
        <v>768</v>
      </c>
      <c r="G734" s="207"/>
      <c r="H734" s="210">
        <v>84.36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139</v>
      </c>
      <c r="AU734" s="216" t="s">
        <v>137</v>
      </c>
      <c r="AV734" s="13" t="s">
        <v>137</v>
      </c>
      <c r="AW734" s="13" t="s">
        <v>39</v>
      </c>
      <c r="AX734" s="13" t="s">
        <v>79</v>
      </c>
      <c r="AY734" s="216" t="s">
        <v>129</v>
      </c>
    </row>
    <row r="735" spans="2:51" s="12" customFormat="1" ht="11.25">
      <c r="B735" s="195"/>
      <c r="C735" s="196"/>
      <c r="D735" s="197" t="s">
        <v>139</v>
      </c>
      <c r="E735" s="198" t="s">
        <v>32</v>
      </c>
      <c r="F735" s="199" t="s">
        <v>471</v>
      </c>
      <c r="G735" s="196"/>
      <c r="H735" s="198" t="s">
        <v>32</v>
      </c>
      <c r="I735" s="200"/>
      <c r="J735" s="196"/>
      <c r="K735" s="196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139</v>
      </c>
      <c r="AU735" s="205" t="s">
        <v>137</v>
      </c>
      <c r="AV735" s="12" t="s">
        <v>40</v>
      </c>
      <c r="AW735" s="12" t="s">
        <v>39</v>
      </c>
      <c r="AX735" s="12" t="s">
        <v>79</v>
      </c>
      <c r="AY735" s="205" t="s">
        <v>129</v>
      </c>
    </row>
    <row r="736" spans="2:51" s="13" customFormat="1" ht="11.25">
      <c r="B736" s="206"/>
      <c r="C736" s="207"/>
      <c r="D736" s="197" t="s">
        <v>139</v>
      </c>
      <c r="E736" s="208" t="s">
        <v>32</v>
      </c>
      <c r="F736" s="209" t="s">
        <v>766</v>
      </c>
      <c r="G736" s="207"/>
      <c r="H736" s="210">
        <v>55.86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139</v>
      </c>
      <c r="AU736" s="216" t="s">
        <v>137</v>
      </c>
      <c r="AV736" s="13" t="s">
        <v>137</v>
      </c>
      <c r="AW736" s="13" t="s">
        <v>39</v>
      </c>
      <c r="AX736" s="13" t="s">
        <v>79</v>
      </c>
      <c r="AY736" s="216" t="s">
        <v>129</v>
      </c>
    </row>
    <row r="737" spans="2:65" s="12" customFormat="1" ht="11.25">
      <c r="B737" s="195"/>
      <c r="C737" s="196"/>
      <c r="D737" s="197" t="s">
        <v>139</v>
      </c>
      <c r="E737" s="198" t="s">
        <v>32</v>
      </c>
      <c r="F737" s="199" t="s">
        <v>477</v>
      </c>
      <c r="G737" s="196"/>
      <c r="H737" s="198" t="s">
        <v>32</v>
      </c>
      <c r="I737" s="200"/>
      <c r="J737" s="196"/>
      <c r="K737" s="196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139</v>
      </c>
      <c r="AU737" s="205" t="s">
        <v>137</v>
      </c>
      <c r="AV737" s="12" t="s">
        <v>40</v>
      </c>
      <c r="AW737" s="12" t="s">
        <v>39</v>
      </c>
      <c r="AX737" s="12" t="s">
        <v>79</v>
      </c>
      <c r="AY737" s="205" t="s">
        <v>129</v>
      </c>
    </row>
    <row r="738" spans="2:65" s="13" customFormat="1" ht="11.25">
      <c r="B738" s="206"/>
      <c r="C738" s="207"/>
      <c r="D738" s="197" t="s">
        <v>139</v>
      </c>
      <c r="E738" s="208" t="s">
        <v>32</v>
      </c>
      <c r="F738" s="209" t="s">
        <v>771</v>
      </c>
      <c r="G738" s="207"/>
      <c r="H738" s="210">
        <v>252.8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139</v>
      </c>
      <c r="AU738" s="216" t="s">
        <v>137</v>
      </c>
      <c r="AV738" s="13" t="s">
        <v>137</v>
      </c>
      <c r="AW738" s="13" t="s">
        <v>39</v>
      </c>
      <c r="AX738" s="13" t="s">
        <v>79</v>
      </c>
      <c r="AY738" s="216" t="s">
        <v>129</v>
      </c>
    </row>
    <row r="739" spans="2:65" s="12" customFormat="1" ht="11.25">
      <c r="B739" s="195"/>
      <c r="C739" s="196"/>
      <c r="D739" s="197" t="s">
        <v>139</v>
      </c>
      <c r="E739" s="198" t="s">
        <v>32</v>
      </c>
      <c r="F739" s="199" t="s">
        <v>145</v>
      </c>
      <c r="G739" s="196"/>
      <c r="H739" s="198" t="s">
        <v>32</v>
      </c>
      <c r="I739" s="200"/>
      <c r="J739" s="196"/>
      <c r="K739" s="196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139</v>
      </c>
      <c r="AU739" s="205" t="s">
        <v>137</v>
      </c>
      <c r="AV739" s="12" t="s">
        <v>40</v>
      </c>
      <c r="AW739" s="12" t="s">
        <v>39</v>
      </c>
      <c r="AX739" s="12" t="s">
        <v>79</v>
      </c>
      <c r="AY739" s="205" t="s">
        <v>129</v>
      </c>
    </row>
    <row r="740" spans="2:65" s="12" customFormat="1" ht="11.25">
      <c r="B740" s="195"/>
      <c r="C740" s="196"/>
      <c r="D740" s="197" t="s">
        <v>139</v>
      </c>
      <c r="E740" s="198" t="s">
        <v>32</v>
      </c>
      <c r="F740" s="199" t="s">
        <v>479</v>
      </c>
      <c r="G740" s="196"/>
      <c r="H740" s="198" t="s">
        <v>32</v>
      </c>
      <c r="I740" s="200"/>
      <c r="J740" s="196"/>
      <c r="K740" s="196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139</v>
      </c>
      <c r="AU740" s="205" t="s">
        <v>137</v>
      </c>
      <c r="AV740" s="12" t="s">
        <v>40</v>
      </c>
      <c r="AW740" s="12" t="s">
        <v>39</v>
      </c>
      <c r="AX740" s="12" t="s">
        <v>79</v>
      </c>
      <c r="AY740" s="205" t="s">
        <v>129</v>
      </c>
    </row>
    <row r="741" spans="2:65" s="13" customFormat="1" ht="11.25">
      <c r="B741" s="206"/>
      <c r="C741" s="207"/>
      <c r="D741" s="197" t="s">
        <v>139</v>
      </c>
      <c r="E741" s="208" t="s">
        <v>32</v>
      </c>
      <c r="F741" s="209" t="s">
        <v>772</v>
      </c>
      <c r="G741" s="207"/>
      <c r="H741" s="210">
        <v>174.50299999999999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139</v>
      </c>
      <c r="AU741" s="216" t="s">
        <v>137</v>
      </c>
      <c r="AV741" s="13" t="s">
        <v>137</v>
      </c>
      <c r="AW741" s="13" t="s">
        <v>39</v>
      </c>
      <c r="AX741" s="13" t="s">
        <v>79</v>
      </c>
      <c r="AY741" s="216" t="s">
        <v>129</v>
      </c>
    </row>
    <row r="742" spans="2:65" s="12" customFormat="1" ht="11.25">
      <c r="B742" s="195"/>
      <c r="C742" s="196"/>
      <c r="D742" s="197" t="s">
        <v>139</v>
      </c>
      <c r="E742" s="198" t="s">
        <v>32</v>
      </c>
      <c r="F742" s="199" t="s">
        <v>475</v>
      </c>
      <c r="G742" s="196"/>
      <c r="H742" s="198" t="s">
        <v>32</v>
      </c>
      <c r="I742" s="200"/>
      <c r="J742" s="196"/>
      <c r="K742" s="196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139</v>
      </c>
      <c r="AU742" s="205" t="s">
        <v>137</v>
      </c>
      <c r="AV742" s="12" t="s">
        <v>40</v>
      </c>
      <c r="AW742" s="12" t="s">
        <v>39</v>
      </c>
      <c r="AX742" s="12" t="s">
        <v>79</v>
      </c>
      <c r="AY742" s="205" t="s">
        <v>129</v>
      </c>
    </row>
    <row r="743" spans="2:65" s="13" customFormat="1" ht="11.25">
      <c r="B743" s="206"/>
      <c r="C743" s="207"/>
      <c r="D743" s="197" t="s">
        <v>139</v>
      </c>
      <c r="E743" s="208" t="s">
        <v>32</v>
      </c>
      <c r="F743" s="209" t="s">
        <v>773</v>
      </c>
      <c r="G743" s="207"/>
      <c r="H743" s="210">
        <v>88.245000000000005</v>
      </c>
      <c r="I743" s="211"/>
      <c r="J743" s="207"/>
      <c r="K743" s="207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139</v>
      </c>
      <c r="AU743" s="216" t="s">
        <v>137</v>
      </c>
      <c r="AV743" s="13" t="s">
        <v>137</v>
      </c>
      <c r="AW743" s="13" t="s">
        <v>39</v>
      </c>
      <c r="AX743" s="13" t="s">
        <v>79</v>
      </c>
      <c r="AY743" s="216" t="s">
        <v>129</v>
      </c>
    </row>
    <row r="744" spans="2:65" s="12" customFormat="1" ht="11.25">
      <c r="B744" s="195"/>
      <c r="C744" s="196"/>
      <c r="D744" s="197" t="s">
        <v>139</v>
      </c>
      <c r="E744" s="198" t="s">
        <v>32</v>
      </c>
      <c r="F744" s="199" t="s">
        <v>477</v>
      </c>
      <c r="G744" s="196"/>
      <c r="H744" s="198" t="s">
        <v>32</v>
      </c>
      <c r="I744" s="200"/>
      <c r="J744" s="196"/>
      <c r="K744" s="196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139</v>
      </c>
      <c r="AU744" s="205" t="s">
        <v>137</v>
      </c>
      <c r="AV744" s="12" t="s">
        <v>40</v>
      </c>
      <c r="AW744" s="12" t="s">
        <v>39</v>
      </c>
      <c r="AX744" s="12" t="s">
        <v>79</v>
      </c>
      <c r="AY744" s="205" t="s">
        <v>129</v>
      </c>
    </row>
    <row r="745" spans="2:65" s="13" customFormat="1" ht="11.25">
      <c r="B745" s="206"/>
      <c r="C745" s="207"/>
      <c r="D745" s="197" t="s">
        <v>139</v>
      </c>
      <c r="E745" s="208" t="s">
        <v>32</v>
      </c>
      <c r="F745" s="209" t="s">
        <v>774</v>
      </c>
      <c r="G745" s="207"/>
      <c r="H745" s="210">
        <v>232.94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139</v>
      </c>
      <c r="AU745" s="216" t="s">
        <v>137</v>
      </c>
      <c r="AV745" s="13" t="s">
        <v>137</v>
      </c>
      <c r="AW745" s="13" t="s">
        <v>39</v>
      </c>
      <c r="AX745" s="13" t="s">
        <v>79</v>
      </c>
      <c r="AY745" s="216" t="s">
        <v>129</v>
      </c>
    </row>
    <row r="746" spans="2:65" s="12" customFormat="1" ht="11.25">
      <c r="B746" s="195"/>
      <c r="C746" s="196"/>
      <c r="D746" s="197" t="s">
        <v>139</v>
      </c>
      <c r="E746" s="198" t="s">
        <v>32</v>
      </c>
      <c r="F746" s="199" t="s">
        <v>471</v>
      </c>
      <c r="G746" s="196"/>
      <c r="H746" s="198" t="s">
        <v>32</v>
      </c>
      <c r="I746" s="200"/>
      <c r="J746" s="196"/>
      <c r="K746" s="196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139</v>
      </c>
      <c r="AU746" s="205" t="s">
        <v>137</v>
      </c>
      <c r="AV746" s="12" t="s">
        <v>40</v>
      </c>
      <c r="AW746" s="12" t="s">
        <v>39</v>
      </c>
      <c r="AX746" s="12" t="s">
        <v>79</v>
      </c>
      <c r="AY746" s="205" t="s">
        <v>129</v>
      </c>
    </row>
    <row r="747" spans="2:65" s="13" customFormat="1" ht="11.25">
      <c r="B747" s="206"/>
      <c r="C747" s="207"/>
      <c r="D747" s="197" t="s">
        <v>139</v>
      </c>
      <c r="E747" s="208" t="s">
        <v>32</v>
      </c>
      <c r="F747" s="209" t="s">
        <v>775</v>
      </c>
      <c r="G747" s="207"/>
      <c r="H747" s="210">
        <v>55.5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139</v>
      </c>
      <c r="AU747" s="216" t="s">
        <v>137</v>
      </c>
      <c r="AV747" s="13" t="s">
        <v>137</v>
      </c>
      <c r="AW747" s="13" t="s">
        <v>39</v>
      </c>
      <c r="AX747" s="13" t="s">
        <v>79</v>
      </c>
      <c r="AY747" s="216" t="s">
        <v>129</v>
      </c>
    </row>
    <row r="748" spans="2:65" s="14" customFormat="1" ht="11.25">
      <c r="B748" s="217"/>
      <c r="C748" s="218"/>
      <c r="D748" s="197" t="s">
        <v>139</v>
      </c>
      <c r="E748" s="219" t="s">
        <v>32</v>
      </c>
      <c r="F748" s="220" t="s">
        <v>147</v>
      </c>
      <c r="G748" s="218"/>
      <c r="H748" s="221">
        <v>1722.318</v>
      </c>
      <c r="I748" s="222"/>
      <c r="J748" s="218"/>
      <c r="K748" s="218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139</v>
      </c>
      <c r="AU748" s="227" t="s">
        <v>137</v>
      </c>
      <c r="AV748" s="14" t="s">
        <v>136</v>
      </c>
      <c r="AW748" s="14" t="s">
        <v>39</v>
      </c>
      <c r="AX748" s="14" t="s">
        <v>40</v>
      </c>
      <c r="AY748" s="227" t="s">
        <v>129</v>
      </c>
    </row>
    <row r="749" spans="2:65" s="1" customFormat="1" ht="24" customHeight="1">
      <c r="B749" s="36"/>
      <c r="C749" s="182" t="s">
        <v>776</v>
      </c>
      <c r="D749" s="182" t="s">
        <v>131</v>
      </c>
      <c r="E749" s="183" t="s">
        <v>777</v>
      </c>
      <c r="F749" s="184" t="s">
        <v>778</v>
      </c>
      <c r="G749" s="185" t="s">
        <v>134</v>
      </c>
      <c r="H749" s="186">
        <v>155008.62</v>
      </c>
      <c r="I749" s="187"/>
      <c r="J749" s="188">
        <f>ROUND(I749*H749,2)</f>
        <v>0</v>
      </c>
      <c r="K749" s="184" t="s">
        <v>135</v>
      </c>
      <c r="L749" s="40"/>
      <c r="M749" s="189" t="s">
        <v>32</v>
      </c>
      <c r="N749" s="190" t="s">
        <v>51</v>
      </c>
      <c r="O749" s="65"/>
      <c r="P749" s="191">
        <f>O749*H749</f>
        <v>0</v>
      </c>
      <c r="Q749" s="191">
        <v>0</v>
      </c>
      <c r="R749" s="191">
        <f>Q749*H749</f>
        <v>0</v>
      </c>
      <c r="S749" s="191">
        <v>0</v>
      </c>
      <c r="T749" s="192">
        <f>S749*H749</f>
        <v>0</v>
      </c>
      <c r="AR749" s="193" t="s">
        <v>136</v>
      </c>
      <c r="AT749" s="193" t="s">
        <v>131</v>
      </c>
      <c r="AU749" s="193" t="s">
        <v>137</v>
      </c>
      <c r="AY749" s="18" t="s">
        <v>129</v>
      </c>
      <c r="BE749" s="194">
        <f>IF(N749="základní",J749,0)</f>
        <v>0</v>
      </c>
      <c r="BF749" s="194">
        <f>IF(N749="snížená",J749,0)</f>
        <v>0</v>
      </c>
      <c r="BG749" s="194">
        <f>IF(N749="zákl. přenesená",J749,0)</f>
        <v>0</v>
      </c>
      <c r="BH749" s="194">
        <f>IF(N749="sníž. přenesená",J749,0)</f>
        <v>0</v>
      </c>
      <c r="BI749" s="194">
        <f>IF(N749="nulová",J749,0)</f>
        <v>0</v>
      </c>
      <c r="BJ749" s="18" t="s">
        <v>137</v>
      </c>
      <c r="BK749" s="194">
        <f>ROUND(I749*H749,2)</f>
        <v>0</v>
      </c>
      <c r="BL749" s="18" t="s">
        <v>136</v>
      </c>
      <c r="BM749" s="193" t="s">
        <v>779</v>
      </c>
    </row>
    <row r="750" spans="2:65" s="13" customFormat="1" ht="11.25">
      <c r="B750" s="206"/>
      <c r="C750" s="207"/>
      <c r="D750" s="197" t="s">
        <v>139</v>
      </c>
      <c r="E750" s="208" t="s">
        <v>32</v>
      </c>
      <c r="F750" s="209" t="s">
        <v>780</v>
      </c>
      <c r="G750" s="207"/>
      <c r="H750" s="210">
        <v>155008.62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139</v>
      </c>
      <c r="AU750" s="216" t="s">
        <v>137</v>
      </c>
      <c r="AV750" s="13" t="s">
        <v>137</v>
      </c>
      <c r="AW750" s="13" t="s">
        <v>39</v>
      </c>
      <c r="AX750" s="13" t="s">
        <v>40</v>
      </c>
      <c r="AY750" s="216" t="s">
        <v>129</v>
      </c>
    </row>
    <row r="751" spans="2:65" s="1" customFormat="1" ht="24" customHeight="1">
      <c r="B751" s="36"/>
      <c r="C751" s="182" t="s">
        <v>781</v>
      </c>
      <c r="D751" s="182" t="s">
        <v>131</v>
      </c>
      <c r="E751" s="183" t="s">
        <v>782</v>
      </c>
      <c r="F751" s="184" t="s">
        <v>783</v>
      </c>
      <c r="G751" s="185" t="s">
        <v>134</v>
      </c>
      <c r="H751" s="186">
        <v>1722.318</v>
      </c>
      <c r="I751" s="187"/>
      <c r="J751" s="188">
        <f>ROUND(I751*H751,2)</f>
        <v>0</v>
      </c>
      <c r="K751" s="184" t="s">
        <v>135</v>
      </c>
      <c r="L751" s="40"/>
      <c r="M751" s="189" t="s">
        <v>32</v>
      </c>
      <c r="N751" s="190" t="s">
        <v>51</v>
      </c>
      <c r="O751" s="65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AR751" s="193" t="s">
        <v>136</v>
      </c>
      <c r="AT751" s="193" t="s">
        <v>131</v>
      </c>
      <c r="AU751" s="193" t="s">
        <v>137</v>
      </c>
      <c r="AY751" s="18" t="s">
        <v>129</v>
      </c>
      <c r="BE751" s="194">
        <f>IF(N751="základní",J751,0)</f>
        <v>0</v>
      </c>
      <c r="BF751" s="194">
        <f>IF(N751="snížená",J751,0)</f>
        <v>0</v>
      </c>
      <c r="BG751" s="194">
        <f>IF(N751="zákl. přenesená",J751,0)</f>
        <v>0</v>
      </c>
      <c r="BH751" s="194">
        <f>IF(N751="sníž. přenesená",J751,0)</f>
        <v>0</v>
      </c>
      <c r="BI751" s="194">
        <f>IF(N751="nulová",J751,0)</f>
        <v>0</v>
      </c>
      <c r="BJ751" s="18" t="s">
        <v>137</v>
      </c>
      <c r="BK751" s="194">
        <f>ROUND(I751*H751,2)</f>
        <v>0</v>
      </c>
      <c r="BL751" s="18" t="s">
        <v>136</v>
      </c>
      <c r="BM751" s="193" t="s">
        <v>784</v>
      </c>
    </row>
    <row r="752" spans="2:65" s="1" customFormat="1" ht="16.5" customHeight="1">
      <c r="B752" s="36"/>
      <c r="C752" s="182" t="s">
        <v>785</v>
      </c>
      <c r="D752" s="182" t="s">
        <v>131</v>
      </c>
      <c r="E752" s="183" t="s">
        <v>786</v>
      </c>
      <c r="F752" s="184" t="s">
        <v>787</v>
      </c>
      <c r="G752" s="185" t="s">
        <v>134</v>
      </c>
      <c r="H752" s="186">
        <v>1722.318</v>
      </c>
      <c r="I752" s="187"/>
      <c r="J752" s="188">
        <f>ROUND(I752*H752,2)</f>
        <v>0</v>
      </c>
      <c r="K752" s="184" t="s">
        <v>135</v>
      </c>
      <c r="L752" s="40"/>
      <c r="M752" s="189" t="s">
        <v>32</v>
      </c>
      <c r="N752" s="190" t="s">
        <v>51</v>
      </c>
      <c r="O752" s="65"/>
      <c r="P752" s="191">
        <f>O752*H752</f>
        <v>0</v>
      </c>
      <c r="Q752" s="191">
        <v>0</v>
      </c>
      <c r="R752" s="191">
        <f>Q752*H752</f>
        <v>0</v>
      </c>
      <c r="S752" s="191">
        <v>0</v>
      </c>
      <c r="T752" s="192">
        <f>S752*H752</f>
        <v>0</v>
      </c>
      <c r="AR752" s="193" t="s">
        <v>136</v>
      </c>
      <c r="AT752" s="193" t="s">
        <v>131</v>
      </c>
      <c r="AU752" s="193" t="s">
        <v>137</v>
      </c>
      <c r="AY752" s="18" t="s">
        <v>129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18" t="s">
        <v>137</v>
      </c>
      <c r="BK752" s="194">
        <f>ROUND(I752*H752,2)</f>
        <v>0</v>
      </c>
      <c r="BL752" s="18" t="s">
        <v>136</v>
      </c>
      <c r="BM752" s="193" t="s">
        <v>788</v>
      </c>
    </row>
    <row r="753" spans="2:65" s="1" customFormat="1" ht="16.5" customHeight="1">
      <c r="B753" s="36"/>
      <c r="C753" s="182" t="s">
        <v>789</v>
      </c>
      <c r="D753" s="182" t="s">
        <v>131</v>
      </c>
      <c r="E753" s="183" t="s">
        <v>790</v>
      </c>
      <c r="F753" s="184" t="s">
        <v>791</v>
      </c>
      <c r="G753" s="185" t="s">
        <v>134</v>
      </c>
      <c r="H753" s="186">
        <v>155008.62</v>
      </c>
      <c r="I753" s="187"/>
      <c r="J753" s="188">
        <f>ROUND(I753*H753,2)</f>
        <v>0</v>
      </c>
      <c r="K753" s="184" t="s">
        <v>135</v>
      </c>
      <c r="L753" s="40"/>
      <c r="M753" s="189" t="s">
        <v>32</v>
      </c>
      <c r="N753" s="190" t="s">
        <v>51</v>
      </c>
      <c r="O753" s="65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AR753" s="193" t="s">
        <v>136</v>
      </c>
      <c r="AT753" s="193" t="s">
        <v>131</v>
      </c>
      <c r="AU753" s="193" t="s">
        <v>137</v>
      </c>
      <c r="AY753" s="18" t="s">
        <v>129</v>
      </c>
      <c r="BE753" s="194">
        <f>IF(N753="základní",J753,0)</f>
        <v>0</v>
      </c>
      <c r="BF753" s="194">
        <f>IF(N753="snížená",J753,0)</f>
        <v>0</v>
      </c>
      <c r="BG753" s="194">
        <f>IF(N753="zákl. přenesená",J753,0)</f>
        <v>0</v>
      </c>
      <c r="BH753" s="194">
        <f>IF(N753="sníž. přenesená",J753,0)</f>
        <v>0</v>
      </c>
      <c r="BI753" s="194">
        <f>IF(N753="nulová",J753,0)</f>
        <v>0</v>
      </c>
      <c r="BJ753" s="18" t="s">
        <v>137</v>
      </c>
      <c r="BK753" s="194">
        <f>ROUND(I753*H753,2)</f>
        <v>0</v>
      </c>
      <c r="BL753" s="18" t="s">
        <v>136</v>
      </c>
      <c r="BM753" s="193" t="s">
        <v>792</v>
      </c>
    </row>
    <row r="754" spans="2:65" s="1" customFormat="1" ht="16.5" customHeight="1">
      <c r="B754" s="36"/>
      <c r="C754" s="182" t="s">
        <v>793</v>
      </c>
      <c r="D754" s="182" t="s">
        <v>131</v>
      </c>
      <c r="E754" s="183" t="s">
        <v>794</v>
      </c>
      <c r="F754" s="184" t="s">
        <v>795</v>
      </c>
      <c r="G754" s="185" t="s">
        <v>134</v>
      </c>
      <c r="H754" s="186">
        <v>1722.318</v>
      </c>
      <c r="I754" s="187"/>
      <c r="J754" s="188">
        <f>ROUND(I754*H754,2)</f>
        <v>0</v>
      </c>
      <c r="K754" s="184" t="s">
        <v>135</v>
      </c>
      <c r="L754" s="40"/>
      <c r="M754" s="189" t="s">
        <v>32</v>
      </c>
      <c r="N754" s="190" t="s">
        <v>51</v>
      </c>
      <c r="O754" s="65"/>
      <c r="P754" s="191">
        <f>O754*H754</f>
        <v>0</v>
      </c>
      <c r="Q754" s="191">
        <v>0</v>
      </c>
      <c r="R754" s="191">
        <f>Q754*H754</f>
        <v>0</v>
      </c>
      <c r="S754" s="191">
        <v>0</v>
      </c>
      <c r="T754" s="192">
        <f>S754*H754</f>
        <v>0</v>
      </c>
      <c r="AR754" s="193" t="s">
        <v>136</v>
      </c>
      <c r="AT754" s="193" t="s">
        <v>131</v>
      </c>
      <c r="AU754" s="193" t="s">
        <v>137</v>
      </c>
      <c r="AY754" s="18" t="s">
        <v>129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8" t="s">
        <v>137</v>
      </c>
      <c r="BK754" s="194">
        <f>ROUND(I754*H754,2)</f>
        <v>0</v>
      </c>
      <c r="BL754" s="18" t="s">
        <v>136</v>
      </c>
      <c r="BM754" s="193" t="s">
        <v>796</v>
      </c>
    </row>
    <row r="755" spans="2:65" s="1" customFormat="1" ht="16.5" customHeight="1">
      <c r="B755" s="36"/>
      <c r="C755" s="182" t="s">
        <v>797</v>
      </c>
      <c r="D755" s="182" t="s">
        <v>131</v>
      </c>
      <c r="E755" s="183" t="s">
        <v>798</v>
      </c>
      <c r="F755" s="184" t="s">
        <v>799</v>
      </c>
      <c r="G755" s="185" t="s">
        <v>260</v>
      </c>
      <c r="H755" s="186">
        <v>12</v>
      </c>
      <c r="I755" s="187"/>
      <c r="J755" s="188">
        <f>ROUND(I755*H755,2)</f>
        <v>0</v>
      </c>
      <c r="K755" s="184" t="s">
        <v>135</v>
      </c>
      <c r="L755" s="40"/>
      <c r="M755" s="189" t="s">
        <v>32</v>
      </c>
      <c r="N755" s="190" t="s">
        <v>51</v>
      </c>
      <c r="O755" s="65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AR755" s="193" t="s">
        <v>136</v>
      </c>
      <c r="AT755" s="193" t="s">
        <v>131</v>
      </c>
      <c r="AU755" s="193" t="s">
        <v>137</v>
      </c>
      <c r="AY755" s="18" t="s">
        <v>129</v>
      </c>
      <c r="BE755" s="194">
        <f>IF(N755="základní",J755,0)</f>
        <v>0</v>
      </c>
      <c r="BF755" s="194">
        <f>IF(N755="snížená",J755,0)</f>
        <v>0</v>
      </c>
      <c r="BG755" s="194">
        <f>IF(N755="zákl. přenesená",J755,0)</f>
        <v>0</v>
      </c>
      <c r="BH755" s="194">
        <f>IF(N755="sníž. přenesená",J755,0)</f>
        <v>0</v>
      </c>
      <c r="BI755" s="194">
        <f>IF(N755="nulová",J755,0)</f>
        <v>0</v>
      </c>
      <c r="BJ755" s="18" t="s">
        <v>137</v>
      </c>
      <c r="BK755" s="194">
        <f>ROUND(I755*H755,2)</f>
        <v>0</v>
      </c>
      <c r="BL755" s="18" t="s">
        <v>136</v>
      </c>
      <c r="BM755" s="193" t="s">
        <v>800</v>
      </c>
    </row>
    <row r="756" spans="2:65" s="12" customFormat="1" ht="11.25">
      <c r="B756" s="195"/>
      <c r="C756" s="196"/>
      <c r="D756" s="197" t="s">
        <v>139</v>
      </c>
      <c r="E756" s="198" t="s">
        <v>32</v>
      </c>
      <c r="F756" s="199" t="s">
        <v>801</v>
      </c>
      <c r="G756" s="196"/>
      <c r="H756" s="198" t="s">
        <v>32</v>
      </c>
      <c r="I756" s="200"/>
      <c r="J756" s="196"/>
      <c r="K756" s="196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139</v>
      </c>
      <c r="AU756" s="205" t="s">
        <v>137</v>
      </c>
      <c r="AV756" s="12" t="s">
        <v>40</v>
      </c>
      <c r="AW756" s="12" t="s">
        <v>39</v>
      </c>
      <c r="AX756" s="12" t="s">
        <v>79</v>
      </c>
      <c r="AY756" s="205" t="s">
        <v>129</v>
      </c>
    </row>
    <row r="757" spans="2:65" s="13" customFormat="1" ht="11.25">
      <c r="B757" s="206"/>
      <c r="C757" s="207"/>
      <c r="D757" s="197" t="s">
        <v>139</v>
      </c>
      <c r="E757" s="208" t="s">
        <v>32</v>
      </c>
      <c r="F757" s="209" t="s">
        <v>802</v>
      </c>
      <c r="G757" s="207"/>
      <c r="H757" s="210">
        <v>12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139</v>
      </c>
      <c r="AU757" s="216" t="s">
        <v>137</v>
      </c>
      <c r="AV757" s="13" t="s">
        <v>137</v>
      </c>
      <c r="AW757" s="13" t="s">
        <v>39</v>
      </c>
      <c r="AX757" s="13" t="s">
        <v>40</v>
      </c>
      <c r="AY757" s="216" t="s">
        <v>129</v>
      </c>
    </row>
    <row r="758" spans="2:65" s="1" customFormat="1" ht="16.5" customHeight="1">
      <c r="B758" s="36"/>
      <c r="C758" s="182" t="s">
        <v>803</v>
      </c>
      <c r="D758" s="182" t="s">
        <v>131</v>
      </c>
      <c r="E758" s="183" t="s">
        <v>804</v>
      </c>
      <c r="F758" s="184" t="s">
        <v>805</v>
      </c>
      <c r="G758" s="185" t="s">
        <v>260</v>
      </c>
      <c r="H758" s="186">
        <v>1080</v>
      </c>
      <c r="I758" s="187"/>
      <c r="J758" s="188">
        <f>ROUND(I758*H758,2)</f>
        <v>0</v>
      </c>
      <c r="K758" s="184" t="s">
        <v>135</v>
      </c>
      <c r="L758" s="40"/>
      <c r="M758" s="189" t="s">
        <v>32</v>
      </c>
      <c r="N758" s="190" t="s">
        <v>51</v>
      </c>
      <c r="O758" s="65"/>
      <c r="P758" s="191">
        <f>O758*H758</f>
        <v>0</v>
      </c>
      <c r="Q758" s="191">
        <v>0</v>
      </c>
      <c r="R758" s="191">
        <f>Q758*H758</f>
        <v>0</v>
      </c>
      <c r="S758" s="191">
        <v>0</v>
      </c>
      <c r="T758" s="192">
        <f>S758*H758</f>
        <v>0</v>
      </c>
      <c r="AR758" s="193" t="s">
        <v>136</v>
      </c>
      <c r="AT758" s="193" t="s">
        <v>131</v>
      </c>
      <c r="AU758" s="193" t="s">
        <v>137</v>
      </c>
      <c r="AY758" s="18" t="s">
        <v>129</v>
      </c>
      <c r="BE758" s="194">
        <f>IF(N758="základní",J758,0)</f>
        <v>0</v>
      </c>
      <c r="BF758" s="194">
        <f>IF(N758="snížená",J758,0)</f>
        <v>0</v>
      </c>
      <c r="BG758" s="194">
        <f>IF(N758="zákl. přenesená",J758,0)</f>
        <v>0</v>
      </c>
      <c r="BH758" s="194">
        <f>IF(N758="sníž. přenesená",J758,0)</f>
        <v>0</v>
      </c>
      <c r="BI758" s="194">
        <f>IF(N758="nulová",J758,0)</f>
        <v>0</v>
      </c>
      <c r="BJ758" s="18" t="s">
        <v>137</v>
      </c>
      <c r="BK758" s="194">
        <f>ROUND(I758*H758,2)</f>
        <v>0</v>
      </c>
      <c r="BL758" s="18" t="s">
        <v>136</v>
      </c>
      <c r="BM758" s="193" t="s">
        <v>806</v>
      </c>
    </row>
    <row r="759" spans="2:65" s="13" customFormat="1" ht="11.25">
      <c r="B759" s="206"/>
      <c r="C759" s="207"/>
      <c r="D759" s="197" t="s">
        <v>139</v>
      </c>
      <c r="E759" s="208" t="s">
        <v>32</v>
      </c>
      <c r="F759" s="209" t="s">
        <v>807</v>
      </c>
      <c r="G759" s="207"/>
      <c r="H759" s="210">
        <v>1080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139</v>
      </c>
      <c r="AU759" s="216" t="s">
        <v>137</v>
      </c>
      <c r="AV759" s="13" t="s">
        <v>137</v>
      </c>
      <c r="AW759" s="13" t="s">
        <v>39</v>
      </c>
      <c r="AX759" s="13" t="s">
        <v>40</v>
      </c>
      <c r="AY759" s="216" t="s">
        <v>129</v>
      </c>
    </row>
    <row r="760" spans="2:65" s="1" customFormat="1" ht="16.5" customHeight="1">
      <c r="B760" s="36"/>
      <c r="C760" s="182" t="s">
        <v>808</v>
      </c>
      <c r="D760" s="182" t="s">
        <v>131</v>
      </c>
      <c r="E760" s="183" t="s">
        <v>809</v>
      </c>
      <c r="F760" s="184" t="s">
        <v>810</v>
      </c>
      <c r="G760" s="185" t="s">
        <v>260</v>
      </c>
      <c r="H760" s="186">
        <v>12</v>
      </c>
      <c r="I760" s="187"/>
      <c r="J760" s="188">
        <f>ROUND(I760*H760,2)</f>
        <v>0</v>
      </c>
      <c r="K760" s="184" t="s">
        <v>135</v>
      </c>
      <c r="L760" s="40"/>
      <c r="M760" s="189" t="s">
        <v>32</v>
      </c>
      <c r="N760" s="190" t="s">
        <v>51</v>
      </c>
      <c r="O760" s="65"/>
      <c r="P760" s="191">
        <f>O760*H760</f>
        <v>0</v>
      </c>
      <c r="Q760" s="191">
        <v>0</v>
      </c>
      <c r="R760" s="191">
        <f>Q760*H760</f>
        <v>0</v>
      </c>
      <c r="S760" s="191">
        <v>0</v>
      </c>
      <c r="T760" s="192">
        <f>S760*H760</f>
        <v>0</v>
      </c>
      <c r="AR760" s="193" t="s">
        <v>136</v>
      </c>
      <c r="AT760" s="193" t="s">
        <v>131</v>
      </c>
      <c r="AU760" s="193" t="s">
        <v>137</v>
      </c>
      <c r="AY760" s="18" t="s">
        <v>129</v>
      </c>
      <c r="BE760" s="194">
        <f>IF(N760="základní",J760,0)</f>
        <v>0</v>
      </c>
      <c r="BF760" s="194">
        <f>IF(N760="snížená",J760,0)</f>
        <v>0</v>
      </c>
      <c r="BG760" s="194">
        <f>IF(N760="zákl. přenesená",J760,0)</f>
        <v>0</v>
      </c>
      <c r="BH760" s="194">
        <f>IF(N760="sníž. přenesená",J760,0)</f>
        <v>0</v>
      </c>
      <c r="BI760" s="194">
        <f>IF(N760="nulová",J760,0)</f>
        <v>0</v>
      </c>
      <c r="BJ760" s="18" t="s">
        <v>137</v>
      </c>
      <c r="BK760" s="194">
        <f>ROUND(I760*H760,2)</f>
        <v>0</v>
      </c>
      <c r="BL760" s="18" t="s">
        <v>136</v>
      </c>
      <c r="BM760" s="193" t="s">
        <v>811</v>
      </c>
    </row>
    <row r="761" spans="2:65" s="1" customFormat="1" ht="24" customHeight="1">
      <c r="B761" s="36"/>
      <c r="C761" s="182" t="s">
        <v>812</v>
      </c>
      <c r="D761" s="182" t="s">
        <v>131</v>
      </c>
      <c r="E761" s="183" t="s">
        <v>813</v>
      </c>
      <c r="F761" s="184" t="s">
        <v>814</v>
      </c>
      <c r="G761" s="185" t="s">
        <v>134</v>
      </c>
      <c r="H761" s="186">
        <v>84.567999999999998</v>
      </c>
      <c r="I761" s="187"/>
      <c r="J761" s="188">
        <f>ROUND(I761*H761,2)</f>
        <v>0</v>
      </c>
      <c r="K761" s="184" t="s">
        <v>135</v>
      </c>
      <c r="L761" s="40"/>
      <c r="M761" s="189" t="s">
        <v>32</v>
      </c>
      <c r="N761" s="190" t="s">
        <v>51</v>
      </c>
      <c r="O761" s="65"/>
      <c r="P761" s="191">
        <f>O761*H761</f>
        <v>0</v>
      </c>
      <c r="Q761" s="191">
        <v>1.2999999999999999E-4</v>
      </c>
      <c r="R761" s="191">
        <f>Q761*H761</f>
        <v>1.099384E-2</v>
      </c>
      <c r="S761" s="191">
        <v>0</v>
      </c>
      <c r="T761" s="192">
        <f>S761*H761</f>
        <v>0</v>
      </c>
      <c r="AR761" s="193" t="s">
        <v>136</v>
      </c>
      <c r="AT761" s="193" t="s">
        <v>131</v>
      </c>
      <c r="AU761" s="193" t="s">
        <v>137</v>
      </c>
      <c r="AY761" s="18" t="s">
        <v>129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8" t="s">
        <v>137</v>
      </c>
      <c r="BK761" s="194">
        <f>ROUND(I761*H761,2)</f>
        <v>0</v>
      </c>
      <c r="BL761" s="18" t="s">
        <v>136</v>
      </c>
      <c r="BM761" s="193" t="s">
        <v>815</v>
      </c>
    </row>
    <row r="762" spans="2:65" s="12" customFormat="1" ht="11.25">
      <c r="B762" s="195"/>
      <c r="C762" s="196"/>
      <c r="D762" s="197" t="s">
        <v>139</v>
      </c>
      <c r="E762" s="198" t="s">
        <v>32</v>
      </c>
      <c r="F762" s="199" t="s">
        <v>816</v>
      </c>
      <c r="G762" s="196"/>
      <c r="H762" s="198" t="s">
        <v>32</v>
      </c>
      <c r="I762" s="200"/>
      <c r="J762" s="196"/>
      <c r="K762" s="196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139</v>
      </c>
      <c r="AU762" s="205" t="s">
        <v>137</v>
      </c>
      <c r="AV762" s="12" t="s">
        <v>40</v>
      </c>
      <c r="AW762" s="12" t="s">
        <v>39</v>
      </c>
      <c r="AX762" s="12" t="s">
        <v>79</v>
      </c>
      <c r="AY762" s="205" t="s">
        <v>129</v>
      </c>
    </row>
    <row r="763" spans="2:65" s="13" customFormat="1" ht="11.25">
      <c r="B763" s="206"/>
      <c r="C763" s="207"/>
      <c r="D763" s="197" t="s">
        <v>139</v>
      </c>
      <c r="E763" s="208" t="s">
        <v>32</v>
      </c>
      <c r="F763" s="209" t="s">
        <v>756</v>
      </c>
      <c r="G763" s="207"/>
      <c r="H763" s="210">
        <v>84.567999999999998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139</v>
      </c>
      <c r="AU763" s="216" t="s">
        <v>137</v>
      </c>
      <c r="AV763" s="13" t="s">
        <v>137</v>
      </c>
      <c r="AW763" s="13" t="s">
        <v>39</v>
      </c>
      <c r="AX763" s="13" t="s">
        <v>40</v>
      </c>
      <c r="AY763" s="216" t="s">
        <v>129</v>
      </c>
    </row>
    <row r="764" spans="2:65" s="1" customFormat="1" ht="24" customHeight="1">
      <c r="B764" s="36"/>
      <c r="C764" s="182" t="s">
        <v>817</v>
      </c>
      <c r="D764" s="182" t="s">
        <v>131</v>
      </c>
      <c r="E764" s="183" t="s">
        <v>818</v>
      </c>
      <c r="F764" s="184" t="s">
        <v>819</v>
      </c>
      <c r="G764" s="185" t="s">
        <v>134</v>
      </c>
      <c r="H764" s="186">
        <v>16</v>
      </c>
      <c r="I764" s="187"/>
      <c r="J764" s="188">
        <f>ROUND(I764*H764,2)</f>
        <v>0</v>
      </c>
      <c r="K764" s="184" t="s">
        <v>135</v>
      </c>
      <c r="L764" s="40"/>
      <c r="M764" s="189" t="s">
        <v>32</v>
      </c>
      <c r="N764" s="190" t="s">
        <v>51</v>
      </c>
      <c r="O764" s="65"/>
      <c r="P764" s="191">
        <f>O764*H764</f>
        <v>0</v>
      </c>
      <c r="Q764" s="191">
        <v>1.125E-2</v>
      </c>
      <c r="R764" s="191">
        <f>Q764*H764</f>
        <v>0.18</v>
      </c>
      <c r="S764" s="191">
        <v>0</v>
      </c>
      <c r="T764" s="192">
        <f>S764*H764</f>
        <v>0</v>
      </c>
      <c r="AR764" s="193" t="s">
        <v>136</v>
      </c>
      <c r="AT764" s="193" t="s">
        <v>131</v>
      </c>
      <c r="AU764" s="193" t="s">
        <v>137</v>
      </c>
      <c r="AY764" s="18" t="s">
        <v>129</v>
      </c>
      <c r="BE764" s="194">
        <f>IF(N764="základní",J764,0)</f>
        <v>0</v>
      </c>
      <c r="BF764" s="194">
        <f>IF(N764="snížená",J764,0)</f>
        <v>0</v>
      </c>
      <c r="BG764" s="194">
        <f>IF(N764="zákl. přenesená",J764,0)</f>
        <v>0</v>
      </c>
      <c r="BH764" s="194">
        <f>IF(N764="sníž. přenesená",J764,0)</f>
        <v>0</v>
      </c>
      <c r="BI764" s="194">
        <f>IF(N764="nulová",J764,0)</f>
        <v>0</v>
      </c>
      <c r="BJ764" s="18" t="s">
        <v>137</v>
      </c>
      <c r="BK764" s="194">
        <f>ROUND(I764*H764,2)</f>
        <v>0</v>
      </c>
      <c r="BL764" s="18" t="s">
        <v>136</v>
      </c>
      <c r="BM764" s="193" t="s">
        <v>820</v>
      </c>
    </row>
    <row r="765" spans="2:65" s="12" customFormat="1" ht="11.25">
      <c r="B765" s="195"/>
      <c r="C765" s="196"/>
      <c r="D765" s="197" t="s">
        <v>139</v>
      </c>
      <c r="E765" s="198" t="s">
        <v>32</v>
      </c>
      <c r="F765" s="199" t="s">
        <v>821</v>
      </c>
      <c r="G765" s="196"/>
      <c r="H765" s="198" t="s">
        <v>32</v>
      </c>
      <c r="I765" s="200"/>
      <c r="J765" s="196"/>
      <c r="K765" s="196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139</v>
      </c>
      <c r="AU765" s="205" t="s">
        <v>137</v>
      </c>
      <c r="AV765" s="12" t="s">
        <v>40</v>
      </c>
      <c r="AW765" s="12" t="s">
        <v>39</v>
      </c>
      <c r="AX765" s="12" t="s">
        <v>79</v>
      </c>
      <c r="AY765" s="205" t="s">
        <v>129</v>
      </c>
    </row>
    <row r="766" spans="2:65" s="13" customFormat="1" ht="11.25">
      <c r="B766" s="206"/>
      <c r="C766" s="207"/>
      <c r="D766" s="197" t="s">
        <v>139</v>
      </c>
      <c r="E766" s="208" t="s">
        <v>32</v>
      </c>
      <c r="F766" s="209" t="s">
        <v>822</v>
      </c>
      <c r="G766" s="207"/>
      <c r="H766" s="210">
        <v>16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139</v>
      </c>
      <c r="AU766" s="216" t="s">
        <v>137</v>
      </c>
      <c r="AV766" s="13" t="s">
        <v>137</v>
      </c>
      <c r="AW766" s="13" t="s">
        <v>39</v>
      </c>
      <c r="AX766" s="13" t="s">
        <v>40</v>
      </c>
      <c r="AY766" s="216" t="s">
        <v>129</v>
      </c>
    </row>
    <row r="767" spans="2:65" s="1" customFormat="1" ht="16.5" customHeight="1">
      <c r="B767" s="36"/>
      <c r="C767" s="182" t="s">
        <v>823</v>
      </c>
      <c r="D767" s="182" t="s">
        <v>131</v>
      </c>
      <c r="E767" s="183" t="s">
        <v>824</v>
      </c>
      <c r="F767" s="184" t="s">
        <v>825</v>
      </c>
      <c r="G767" s="185" t="s">
        <v>172</v>
      </c>
      <c r="H767" s="186">
        <v>5.0739999999999998</v>
      </c>
      <c r="I767" s="187"/>
      <c r="J767" s="188">
        <f>ROUND(I767*H767,2)</f>
        <v>0</v>
      </c>
      <c r="K767" s="184" t="s">
        <v>135</v>
      </c>
      <c r="L767" s="40"/>
      <c r="M767" s="189" t="s">
        <v>32</v>
      </c>
      <c r="N767" s="190" t="s">
        <v>51</v>
      </c>
      <c r="O767" s="65"/>
      <c r="P767" s="191">
        <f>O767*H767</f>
        <v>0</v>
      </c>
      <c r="Q767" s="191">
        <v>0</v>
      </c>
      <c r="R767" s="191">
        <f>Q767*H767</f>
        <v>0</v>
      </c>
      <c r="S767" s="191">
        <v>2.2000000000000002</v>
      </c>
      <c r="T767" s="192">
        <f>S767*H767</f>
        <v>11.162800000000001</v>
      </c>
      <c r="AR767" s="193" t="s">
        <v>136</v>
      </c>
      <c r="AT767" s="193" t="s">
        <v>131</v>
      </c>
      <c r="AU767" s="193" t="s">
        <v>137</v>
      </c>
      <c r="AY767" s="18" t="s">
        <v>129</v>
      </c>
      <c r="BE767" s="194">
        <f>IF(N767="základní",J767,0)</f>
        <v>0</v>
      </c>
      <c r="BF767" s="194">
        <f>IF(N767="snížená",J767,0)</f>
        <v>0</v>
      </c>
      <c r="BG767" s="194">
        <f>IF(N767="zákl. přenesená",J767,0)</f>
        <v>0</v>
      </c>
      <c r="BH767" s="194">
        <f>IF(N767="sníž. přenesená",J767,0)</f>
        <v>0</v>
      </c>
      <c r="BI767" s="194">
        <f>IF(N767="nulová",J767,0)</f>
        <v>0</v>
      </c>
      <c r="BJ767" s="18" t="s">
        <v>137</v>
      </c>
      <c r="BK767" s="194">
        <f>ROUND(I767*H767,2)</f>
        <v>0</v>
      </c>
      <c r="BL767" s="18" t="s">
        <v>136</v>
      </c>
      <c r="BM767" s="193" t="s">
        <v>826</v>
      </c>
    </row>
    <row r="768" spans="2:65" s="12" customFormat="1" ht="11.25">
      <c r="B768" s="195"/>
      <c r="C768" s="196"/>
      <c r="D768" s="197" t="s">
        <v>139</v>
      </c>
      <c r="E768" s="198" t="s">
        <v>32</v>
      </c>
      <c r="F768" s="199" t="s">
        <v>827</v>
      </c>
      <c r="G768" s="196"/>
      <c r="H768" s="198" t="s">
        <v>32</v>
      </c>
      <c r="I768" s="200"/>
      <c r="J768" s="196"/>
      <c r="K768" s="196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139</v>
      </c>
      <c r="AU768" s="205" t="s">
        <v>137</v>
      </c>
      <c r="AV768" s="12" t="s">
        <v>40</v>
      </c>
      <c r="AW768" s="12" t="s">
        <v>39</v>
      </c>
      <c r="AX768" s="12" t="s">
        <v>79</v>
      </c>
      <c r="AY768" s="205" t="s">
        <v>129</v>
      </c>
    </row>
    <row r="769" spans="2:65" s="13" customFormat="1" ht="11.25">
      <c r="B769" s="206"/>
      <c r="C769" s="207"/>
      <c r="D769" s="197" t="s">
        <v>139</v>
      </c>
      <c r="E769" s="208" t="s">
        <v>32</v>
      </c>
      <c r="F769" s="209" t="s">
        <v>828</v>
      </c>
      <c r="G769" s="207"/>
      <c r="H769" s="210">
        <v>5.0739999999999998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139</v>
      </c>
      <c r="AU769" s="216" t="s">
        <v>137</v>
      </c>
      <c r="AV769" s="13" t="s">
        <v>137</v>
      </c>
      <c r="AW769" s="13" t="s">
        <v>39</v>
      </c>
      <c r="AX769" s="13" t="s">
        <v>40</v>
      </c>
      <c r="AY769" s="216" t="s">
        <v>129</v>
      </c>
    </row>
    <row r="770" spans="2:65" s="1" customFormat="1" ht="24" customHeight="1">
      <c r="B770" s="36"/>
      <c r="C770" s="182" t="s">
        <v>829</v>
      </c>
      <c r="D770" s="182" t="s">
        <v>131</v>
      </c>
      <c r="E770" s="183" t="s">
        <v>830</v>
      </c>
      <c r="F770" s="184" t="s">
        <v>831</v>
      </c>
      <c r="G770" s="185" t="s">
        <v>134</v>
      </c>
      <c r="H770" s="186">
        <v>7.2</v>
      </c>
      <c r="I770" s="187"/>
      <c r="J770" s="188">
        <f>ROUND(I770*H770,2)</f>
        <v>0</v>
      </c>
      <c r="K770" s="184" t="s">
        <v>135</v>
      </c>
      <c r="L770" s="40"/>
      <c r="M770" s="189" t="s">
        <v>32</v>
      </c>
      <c r="N770" s="190" t="s">
        <v>51</v>
      </c>
      <c r="O770" s="65"/>
      <c r="P770" s="191">
        <f>O770*H770</f>
        <v>0</v>
      </c>
      <c r="Q770" s="191">
        <v>0</v>
      </c>
      <c r="R770" s="191">
        <f>Q770*H770</f>
        <v>0</v>
      </c>
      <c r="S770" s="191">
        <v>6.5000000000000002E-2</v>
      </c>
      <c r="T770" s="192">
        <f>S770*H770</f>
        <v>0.46800000000000003</v>
      </c>
      <c r="AR770" s="193" t="s">
        <v>136</v>
      </c>
      <c r="AT770" s="193" t="s">
        <v>131</v>
      </c>
      <c r="AU770" s="193" t="s">
        <v>137</v>
      </c>
      <c r="AY770" s="18" t="s">
        <v>129</v>
      </c>
      <c r="BE770" s="194">
        <f>IF(N770="základní",J770,0)</f>
        <v>0</v>
      </c>
      <c r="BF770" s="194">
        <f>IF(N770="snížená",J770,0)</f>
        <v>0</v>
      </c>
      <c r="BG770" s="194">
        <f>IF(N770="zákl. přenesená",J770,0)</f>
        <v>0</v>
      </c>
      <c r="BH770" s="194">
        <f>IF(N770="sníž. přenesená",J770,0)</f>
        <v>0</v>
      </c>
      <c r="BI770" s="194">
        <f>IF(N770="nulová",J770,0)</f>
        <v>0</v>
      </c>
      <c r="BJ770" s="18" t="s">
        <v>137</v>
      </c>
      <c r="BK770" s="194">
        <f>ROUND(I770*H770,2)</f>
        <v>0</v>
      </c>
      <c r="BL770" s="18" t="s">
        <v>136</v>
      </c>
      <c r="BM770" s="193" t="s">
        <v>832</v>
      </c>
    </row>
    <row r="771" spans="2:65" s="12" customFormat="1" ht="11.25">
      <c r="B771" s="195"/>
      <c r="C771" s="196"/>
      <c r="D771" s="197" t="s">
        <v>139</v>
      </c>
      <c r="E771" s="198" t="s">
        <v>32</v>
      </c>
      <c r="F771" s="199" t="s">
        <v>705</v>
      </c>
      <c r="G771" s="196"/>
      <c r="H771" s="198" t="s">
        <v>32</v>
      </c>
      <c r="I771" s="200"/>
      <c r="J771" s="196"/>
      <c r="K771" s="196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139</v>
      </c>
      <c r="AU771" s="205" t="s">
        <v>137</v>
      </c>
      <c r="AV771" s="12" t="s">
        <v>40</v>
      </c>
      <c r="AW771" s="12" t="s">
        <v>39</v>
      </c>
      <c r="AX771" s="12" t="s">
        <v>79</v>
      </c>
      <c r="AY771" s="205" t="s">
        <v>129</v>
      </c>
    </row>
    <row r="772" spans="2:65" s="13" customFormat="1" ht="11.25">
      <c r="B772" s="206"/>
      <c r="C772" s="207"/>
      <c r="D772" s="197" t="s">
        <v>139</v>
      </c>
      <c r="E772" s="208" t="s">
        <v>32</v>
      </c>
      <c r="F772" s="209" t="s">
        <v>706</v>
      </c>
      <c r="G772" s="207"/>
      <c r="H772" s="210">
        <v>7.2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139</v>
      </c>
      <c r="AU772" s="216" t="s">
        <v>137</v>
      </c>
      <c r="AV772" s="13" t="s">
        <v>137</v>
      </c>
      <c r="AW772" s="13" t="s">
        <v>39</v>
      </c>
      <c r="AX772" s="13" t="s">
        <v>40</v>
      </c>
      <c r="AY772" s="216" t="s">
        <v>129</v>
      </c>
    </row>
    <row r="773" spans="2:65" s="1" customFormat="1" ht="24" customHeight="1">
      <c r="B773" s="36"/>
      <c r="C773" s="182" t="s">
        <v>833</v>
      </c>
      <c r="D773" s="182" t="s">
        <v>131</v>
      </c>
      <c r="E773" s="183" t="s">
        <v>834</v>
      </c>
      <c r="F773" s="184" t="s">
        <v>835</v>
      </c>
      <c r="G773" s="185" t="s">
        <v>134</v>
      </c>
      <c r="H773" s="186">
        <v>1622.7270000000001</v>
      </c>
      <c r="I773" s="187"/>
      <c r="J773" s="188">
        <f>ROUND(I773*H773,2)</f>
        <v>0</v>
      </c>
      <c r="K773" s="184" t="s">
        <v>135</v>
      </c>
      <c r="L773" s="40"/>
      <c r="M773" s="189" t="s">
        <v>32</v>
      </c>
      <c r="N773" s="190" t="s">
        <v>51</v>
      </c>
      <c r="O773" s="65"/>
      <c r="P773" s="191">
        <f>O773*H773</f>
        <v>0</v>
      </c>
      <c r="Q773" s="191">
        <v>0</v>
      </c>
      <c r="R773" s="191">
        <f>Q773*H773</f>
        <v>0</v>
      </c>
      <c r="S773" s="191">
        <v>5.0000000000000001E-3</v>
      </c>
      <c r="T773" s="192">
        <f>S773*H773</f>
        <v>8.1136350000000004</v>
      </c>
      <c r="AR773" s="193" t="s">
        <v>136</v>
      </c>
      <c r="AT773" s="193" t="s">
        <v>131</v>
      </c>
      <c r="AU773" s="193" t="s">
        <v>137</v>
      </c>
      <c r="AY773" s="18" t="s">
        <v>129</v>
      </c>
      <c r="BE773" s="194">
        <f>IF(N773="základní",J773,0)</f>
        <v>0</v>
      </c>
      <c r="BF773" s="194">
        <f>IF(N773="snížená",J773,0)</f>
        <v>0</v>
      </c>
      <c r="BG773" s="194">
        <f>IF(N773="zákl. přenesená",J773,0)</f>
        <v>0</v>
      </c>
      <c r="BH773" s="194">
        <f>IF(N773="sníž. přenesená",J773,0)</f>
        <v>0</v>
      </c>
      <c r="BI773" s="194">
        <f>IF(N773="nulová",J773,0)</f>
        <v>0</v>
      </c>
      <c r="BJ773" s="18" t="s">
        <v>137</v>
      </c>
      <c r="BK773" s="194">
        <f>ROUND(I773*H773,2)</f>
        <v>0</v>
      </c>
      <c r="BL773" s="18" t="s">
        <v>136</v>
      </c>
      <c r="BM773" s="193" t="s">
        <v>836</v>
      </c>
    </row>
    <row r="774" spans="2:65" s="12" customFormat="1" ht="11.25">
      <c r="B774" s="195"/>
      <c r="C774" s="196"/>
      <c r="D774" s="197" t="s">
        <v>139</v>
      </c>
      <c r="E774" s="198" t="s">
        <v>32</v>
      </c>
      <c r="F774" s="199" t="s">
        <v>435</v>
      </c>
      <c r="G774" s="196"/>
      <c r="H774" s="198" t="s">
        <v>32</v>
      </c>
      <c r="I774" s="200"/>
      <c r="J774" s="196"/>
      <c r="K774" s="196"/>
      <c r="L774" s="201"/>
      <c r="M774" s="202"/>
      <c r="N774" s="203"/>
      <c r="O774" s="203"/>
      <c r="P774" s="203"/>
      <c r="Q774" s="203"/>
      <c r="R774" s="203"/>
      <c r="S774" s="203"/>
      <c r="T774" s="204"/>
      <c r="AT774" s="205" t="s">
        <v>139</v>
      </c>
      <c r="AU774" s="205" t="s">
        <v>137</v>
      </c>
      <c r="AV774" s="12" t="s">
        <v>40</v>
      </c>
      <c r="AW774" s="12" t="s">
        <v>39</v>
      </c>
      <c r="AX774" s="12" t="s">
        <v>79</v>
      </c>
      <c r="AY774" s="205" t="s">
        <v>129</v>
      </c>
    </row>
    <row r="775" spans="2:65" s="13" customFormat="1" ht="11.25">
      <c r="B775" s="206"/>
      <c r="C775" s="207"/>
      <c r="D775" s="197" t="s">
        <v>139</v>
      </c>
      <c r="E775" s="208" t="s">
        <v>32</v>
      </c>
      <c r="F775" s="209" t="s">
        <v>436</v>
      </c>
      <c r="G775" s="207"/>
      <c r="H775" s="210">
        <v>1622.7270000000001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139</v>
      </c>
      <c r="AU775" s="216" t="s">
        <v>137</v>
      </c>
      <c r="AV775" s="13" t="s">
        <v>137</v>
      </c>
      <c r="AW775" s="13" t="s">
        <v>39</v>
      </c>
      <c r="AX775" s="13" t="s">
        <v>40</v>
      </c>
      <c r="AY775" s="216" t="s">
        <v>129</v>
      </c>
    </row>
    <row r="776" spans="2:65" s="1" customFormat="1" ht="24" customHeight="1">
      <c r="B776" s="36"/>
      <c r="C776" s="182" t="s">
        <v>304</v>
      </c>
      <c r="D776" s="182" t="s">
        <v>131</v>
      </c>
      <c r="E776" s="183" t="s">
        <v>837</v>
      </c>
      <c r="F776" s="184" t="s">
        <v>838</v>
      </c>
      <c r="G776" s="185" t="s">
        <v>134</v>
      </c>
      <c r="H776" s="186">
        <v>84.567999999999998</v>
      </c>
      <c r="I776" s="187"/>
      <c r="J776" s="188">
        <f>ROUND(I776*H776,2)</f>
        <v>0</v>
      </c>
      <c r="K776" s="184" t="s">
        <v>135</v>
      </c>
      <c r="L776" s="40"/>
      <c r="M776" s="189" t="s">
        <v>32</v>
      </c>
      <c r="N776" s="190" t="s">
        <v>51</v>
      </c>
      <c r="O776" s="65"/>
      <c r="P776" s="191">
        <f>O776*H776</f>
        <v>0</v>
      </c>
      <c r="Q776" s="191">
        <v>0</v>
      </c>
      <c r="R776" s="191">
        <f>Q776*H776</f>
        <v>0</v>
      </c>
      <c r="S776" s="191">
        <v>7.2999999999999995E-2</v>
      </c>
      <c r="T776" s="192">
        <f>S776*H776</f>
        <v>6.1734639999999992</v>
      </c>
      <c r="AR776" s="193" t="s">
        <v>136</v>
      </c>
      <c r="AT776" s="193" t="s">
        <v>131</v>
      </c>
      <c r="AU776" s="193" t="s">
        <v>137</v>
      </c>
      <c r="AY776" s="18" t="s">
        <v>129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8" t="s">
        <v>137</v>
      </c>
      <c r="BK776" s="194">
        <f>ROUND(I776*H776,2)</f>
        <v>0</v>
      </c>
      <c r="BL776" s="18" t="s">
        <v>136</v>
      </c>
      <c r="BM776" s="193" t="s">
        <v>839</v>
      </c>
    </row>
    <row r="777" spans="2:65" s="12" customFormat="1" ht="11.25">
      <c r="B777" s="195"/>
      <c r="C777" s="196"/>
      <c r="D777" s="197" t="s">
        <v>139</v>
      </c>
      <c r="E777" s="198" t="s">
        <v>32</v>
      </c>
      <c r="F777" s="199" t="s">
        <v>840</v>
      </c>
      <c r="G777" s="196"/>
      <c r="H777" s="198" t="s">
        <v>32</v>
      </c>
      <c r="I777" s="200"/>
      <c r="J777" s="196"/>
      <c r="K777" s="196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139</v>
      </c>
      <c r="AU777" s="205" t="s">
        <v>137</v>
      </c>
      <c r="AV777" s="12" t="s">
        <v>40</v>
      </c>
      <c r="AW777" s="12" t="s">
        <v>39</v>
      </c>
      <c r="AX777" s="12" t="s">
        <v>79</v>
      </c>
      <c r="AY777" s="205" t="s">
        <v>129</v>
      </c>
    </row>
    <row r="778" spans="2:65" s="13" customFormat="1" ht="11.25">
      <c r="B778" s="206"/>
      <c r="C778" s="207"/>
      <c r="D778" s="197" t="s">
        <v>139</v>
      </c>
      <c r="E778" s="208" t="s">
        <v>32</v>
      </c>
      <c r="F778" s="209" t="s">
        <v>841</v>
      </c>
      <c r="G778" s="207"/>
      <c r="H778" s="210">
        <v>84.567999999999998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139</v>
      </c>
      <c r="AU778" s="216" t="s">
        <v>137</v>
      </c>
      <c r="AV778" s="13" t="s">
        <v>137</v>
      </c>
      <c r="AW778" s="13" t="s">
        <v>39</v>
      </c>
      <c r="AX778" s="13" t="s">
        <v>40</v>
      </c>
      <c r="AY778" s="216" t="s">
        <v>129</v>
      </c>
    </row>
    <row r="779" spans="2:65" s="1" customFormat="1" ht="16.5" customHeight="1">
      <c r="B779" s="36"/>
      <c r="C779" s="182" t="s">
        <v>842</v>
      </c>
      <c r="D779" s="182" t="s">
        <v>131</v>
      </c>
      <c r="E779" s="183" t="s">
        <v>843</v>
      </c>
      <c r="F779" s="184" t="s">
        <v>844</v>
      </c>
      <c r="G779" s="185" t="s">
        <v>134</v>
      </c>
      <c r="H779" s="186">
        <v>16.914000000000001</v>
      </c>
      <c r="I779" s="187"/>
      <c r="J779" s="188">
        <f>ROUND(I779*H779,2)</f>
        <v>0</v>
      </c>
      <c r="K779" s="184" t="s">
        <v>135</v>
      </c>
      <c r="L779" s="40"/>
      <c r="M779" s="189" t="s">
        <v>32</v>
      </c>
      <c r="N779" s="190" t="s">
        <v>51</v>
      </c>
      <c r="O779" s="65"/>
      <c r="P779" s="191">
        <f>O779*H779</f>
        <v>0</v>
      </c>
      <c r="Q779" s="191">
        <v>0</v>
      </c>
      <c r="R779" s="191">
        <f>Q779*H779</f>
        <v>0</v>
      </c>
      <c r="S779" s="191">
        <v>2.1999999999999999E-2</v>
      </c>
      <c r="T779" s="192">
        <f>S779*H779</f>
        <v>0.37210799999999999</v>
      </c>
      <c r="AR779" s="193" t="s">
        <v>136</v>
      </c>
      <c r="AT779" s="193" t="s">
        <v>131</v>
      </c>
      <c r="AU779" s="193" t="s">
        <v>137</v>
      </c>
      <c r="AY779" s="18" t="s">
        <v>129</v>
      </c>
      <c r="BE779" s="194">
        <f>IF(N779="základní",J779,0)</f>
        <v>0</v>
      </c>
      <c r="BF779" s="194">
        <f>IF(N779="snížená",J779,0)</f>
        <v>0</v>
      </c>
      <c r="BG779" s="194">
        <f>IF(N779="zákl. přenesená",J779,0)</f>
        <v>0</v>
      </c>
      <c r="BH779" s="194">
        <f>IF(N779="sníž. přenesená",J779,0)</f>
        <v>0</v>
      </c>
      <c r="BI779" s="194">
        <f>IF(N779="nulová",J779,0)</f>
        <v>0</v>
      </c>
      <c r="BJ779" s="18" t="s">
        <v>137</v>
      </c>
      <c r="BK779" s="194">
        <f>ROUND(I779*H779,2)</f>
        <v>0</v>
      </c>
      <c r="BL779" s="18" t="s">
        <v>136</v>
      </c>
      <c r="BM779" s="193" t="s">
        <v>845</v>
      </c>
    </row>
    <row r="780" spans="2:65" s="12" customFormat="1" ht="11.25">
      <c r="B780" s="195"/>
      <c r="C780" s="196"/>
      <c r="D780" s="197" t="s">
        <v>139</v>
      </c>
      <c r="E780" s="198" t="s">
        <v>32</v>
      </c>
      <c r="F780" s="199" t="s">
        <v>846</v>
      </c>
      <c r="G780" s="196"/>
      <c r="H780" s="198" t="s">
        <v>32</v>
      </c>
      <c r="I780" s="200"/>
      <c r="J780" s="196"/>
      <c r="K780" s="196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139</v>
      </c>
      <c r="AU780" s="205" t="s">
        <v>137</v>
      </c>
      <c r="AV780" s="12" t="s">
        <v>40</v>
      </c>
      <c r="AW780" s="12" t="s">
        <v>39</v>
      </c>
      <c r="AX780" s="12" t="s">
        <v>79</v>
      </c>
      <c r="AY780" s="205" t="s">
        <v>129</v>
      </c>
    </row>
    <row r="781" spans="2:65" s="13" customFormat="1" ht="11.25">
      <c r="B781" s="206"/>
      <c r="C781" s="207"/>
      <c r="D781" s="197" t="s">
        <v>139</v>
      </c>
      <c r="E781" s="208" t="s">
        <v>32</v>
      </c>
      <c r="F781" s="209" t="s">
        <v>847</v>
      </c>
      <c r="G781" s="207"/>
      <c r="H781" s="210">
        <v>16.914000000000001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139</v>
      </c>
      <c r="AU781" s="216" t="s">
        <v>137</v>
      </c>
      <c r="AV781" s="13" t="s">
        <v>137</v>
      </c>
      <c r="AW781" s="13" t="s">
        <v>39</v>
      </c>
      <c r="AX781" s="13" t="s">
        <v>40</v>
      </c>
      <c r="AY781" s="216" t="s">
        <v>129</v>
      </c>
    </row>
    <row r="782" spans="2:65" s="1" customFormat="1" ht="16.5" customHeight="1">
      <c r="B782" s="36"/>
      <c r="C782" s="182" t="s">
        <v>848</v>
      </c>
      <c r="D782" s="182" t="s">
        <v>131</v>
      </c>
      <c r="E782" s="183" t="s">
        <v>849</v>
      </c>
      <c r="F782" s="184" t="s">
        <v>850</v>
      </c>
      <c r="G782" s="185" t="s">
        <v>134</v>
      </c>
      <c r="H782" s="186">
        <v>16.914000000000001</v>
      </c>
      <c r="I782" s="187"/>
      <c r="J782" s="188">
        <f>ROUND(I782*H782,2)</f>
        <v>0</v>
      </c>
      <c r="K782" s="184" t="s">
        <v>135</v>
      </c>
      <c r="L782" s="40"/>
      <c r="M782" s="189" t="s">
        <v>32</v>
      </c>
      <c r="N782" s="190" t="s">
        <v>51</v>
      </c>
      <c r="O782" s="65"/>
      <c r="P782" s="191">
        <f>O782*H782</f>
        <v>0</v>
      </c>
      <c r="Q782" s="191">
        <v>0</v>
      </c>
      <c r="R782" s="191">
        <f>Q782*H782</f>
        <v>0</v>
      </c>
      <c r="S782" s="191">
        <v>0</v>
      </c>
      <c r="T782" s="192">
        <f>S782*H782</f>
        <v>0</v>
      </c>
      <c r="AR782" s="193" t="s">
        <v>136</v>
      </c>
      <c r="AT782" s="193" t="s">
        <v>131</v>
      </c>
      <c r="AU782" s="193" t="s">
        <v>137</v>
      </c>
      <c r="AY782" s="18" t="s">
        <v>129</v>
      </c>
      <c r="BE782" s="194">
        <f>IF(N782="základní",J782,0)</f>
        <v>0</v>
      </c>
      <c r="BF782" s="194">
        <f>IF(N782="snížená",J782,0)</f>
        <v>0</v>
      </c>
      <c r="BG782" s="194">
        <f>IF(N782="zákl. přenesená",J782,0)</f>
        <v>0</v>
      </c>
      <c r="BH782" s="194">
        <f>IF(N782="sníž. přenesená",J782,0)</f>
        <v>0</v>
      </c>
      <c r="BI782" s="194">
        <f>IF(N782="nulová",J782,0)</f>
        <v>0</v>
      </c>
      <c r="BJ782" s="18" t="s">
        <v>137</v>
      </c>
      <c r="BK782" s="194">
        <f>ROUND(I782*H782,2)</f>
        <v>0</v>
      </c>
      <c r="BL782" s="18" t="s">
        <v>136</v>
      </c>
      <c r="BM782" s="193" t="s">
        <v>851</v>
      </c>
    </row>
    <row r="783" spans="2:65" s="1" customFormat="1" ht="16.5" customHeight="1">
      <c r="B783" s="36"/>
      <c r="C783" s="182" t="s">
        <v>852</v>
      </c>
      <c r="D783" s="182" t="s">
        <v>131</v>
      </c>
      <c r="E783" s="183" t="s">
        <v>853</v>
      </c>
      <c r="F783" s="184" t="s">
        <v>854</v>
      </c>
      <c r="G783" s="185" t="s">
        <v>134</v>
      </c>
      <c r="H783" s="186">
        <v>16.914000000000001</v>
      </c>
      <c r="I783" s="187"/>
      <c r="J783" s="188">
        <f>ROUND(I783*H783,2)</f>
        <v>0</v>
      </c>
      <c r="K783" s="184" t="s">
        <v>135</v>
      </c>
      <c r="L783" s="40"/>
      <c r="M783" s="189" t="s">
        <v>32</v>
      </c>
      <c r="N783" s="190" t="s">
        <v>51</v>
      </c>
      <c r="O783" s="65"/>
      <c r="P783" s="191">
        <f>O783*H783</f>
        <v>0</v>
      </c>
      <c r="Q783" s="191">
        <v>1.9949999999999999E-2</v>
      </c>
      <c r="R783" s="191">
        <f>Q783*H783</f>
        <v>0.33743430000000002</v>
      </c>
      <c r="S783" s="191">
        <v>0</v>
      </c>
      <c r="T783" s="192">
        <f>S783*H783</f>
        <v>0</v>
      </c>
      <c r="AR783" s="193" t="s">
        <v>136</v>
      </c>
      <c r="AT783" s="193" t="s">
        <v>131</v>
      </c>
      <c r="AU783" s="193" t="s">
        <v>137</v>
      </c>
      <c r="AY783" s="18" t="s">
        <v>129</v>
      </c>
      <c r="BE783" s="194">
        <f>IF(N783="základní",J783,0)</f>
        <v>0</v>
      </c>
      <c r="BF783" s="194">
        <f>IF(N783="snížená",J783,0)</f>
        <v>0</v>
      </c>
      <c r="BG783" s="194">
        <f>IF(N783="zákl. přenesená",J783,0)</f>
        <v>0</v>
      </c>
      <c r="BH783" s="194">
        <f>IF(N783="sníž. přenesená",J783,0)</f>
        <v>0</v>
      </c>
      <c r="BI783" s="194">
        <f>IF(N783="nulová",J783,0)</f>
        <v>0</v>
      </c>
      <c r="BJ783" s="18" t="s">
        <v>137</v>
      </c>
      <c r="BK783" s="194">
        <f>ROUND(I783*H783,2)</f>
        <v>0</v>
      </c>
      <c r="BL783" s="18" t="s">
        <v>136</v>
      </c>
      <c r="BM783" s="193" t="s">
        <v>855</v>
      </c>
    </row>
    <row r="784" spans="2:65" s="1" customFormat="1" ht="16.5" customHeight="1">
      <c r="B784" s="36"/>
      <c r="C784" s="182" t="s">
        <v>856</v>
      </c>
      <c r="D784" s="182" t="s">
        <v>131</v>
      </c>
      <c r="E784" s="183" t="s">
        <v>857</v>
      </c>
      <c r="F784" s="184" t="s">
        <v>858</v>
      </c>
      <c r="G784" s="185" t="s">
        <v>134</v>
      </c>
      <c r="H784" s="186">
        <v>22.082999999999998</v>
      </c>
      <c r="I784" s="187"/>
      <c r="J784" s="188">
        <f>ROUND(I784*H784,2)</f>
        <v>0</v>
      </c>
      <c r="K784" s="184" t="s">
        <v>135</v>
      </c>
      <c r="L784" s="40"/>
      <c r="M784" s="189" t="s">
        <v>32</v>
      </c>
      <c r="N784" s="190" t="s">
        <v>51</v>
      </c>
      <c r="O784" s="65"/>
      <c r="P784" s="191">
        <f>O784*H784</f>
        <v>0</v>
      </c>
      <c r="Q784" s="191">
        <v>5.3400000000000001E-3</v>
      </c>
      <c r="R784" s="191">
        <f>Q784*H784</f>
        <v>0.11792322</v>
      </c>
      <c r="S784" s="191">
        <v>0</v>
      </c>
      <c r="T784" s="192">
        <f>S784*H784</f>
        <v>0</v>
      </c>
      <c r="AR784" s="193" t="s">
        <v>136</v>
      </c>
      <c r="AT784" s="193" t="s">
        <v>131</v>
      </c>
      <c r="AU784" s="193" t="s">
        <v>137</v>
      </c>
      <c r="AY784" s="18" t="s">
        <v>129</v>
      </c>
      <c r="BE784" s="194">
        <f>IF(N784="základní",J784,0)</f>
        <v>0</v>
      </c>
      <c r="BF784" s="194">
        <f>IF(N784="snížená",J784,0)</f>
        <v>0</v>
      </c>
      <c r="BG784" s="194">
        <f>IF(N784="zákl. přenesená",J784,0)</f>
        <v>0</v>
      </c>
      <c r="BH784" s="194">
        <f>IF(N784="sníž. přenesená",J784,0)</f>
        <v>0</v>
      </c>
      <c r="BI784" s="194">
        <f>IF(N784="nulová",J784,0)</f>
        <v>0</v>
      </c>
      <c r="BJ784" s="18" t="s">
        <v>137</v>
      </c>
      <c r="BK784" s="194">
        <f>ROUND(I784*H784,2)</f>
        <v>0</v>
      </c>
      <c r="BL784" s="18" t="s">
        <v>136</v>
      </c>
      <c r="BM784" s="193" t="s">
        <v>859</v>
      </c>
    </row>
    <row r="785" spans="2:65" s="12" customFormat="1" ht="11.25">
      <c r="B785" s="195"/>
      <c r="C785" s="196"/>
      <c r="D785" s="197" t="s">
        <v>139</v>
      </c>
      <c r="E785" s="198" t="s">
        <v>32</v>
      </c>
      <c r="F785" s="199" t="s">
        <v>860</v>
      </c>
      <c r="G785" s="196"/>
      <c r="H785" s="198" t="s">
        <v>32</v>
      </c>
      <c r="I785" s="200"/>
      <c r="J785" s="196"/>
      <c r="K785" s="196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139</v>
      </c>
      <c r="AU785" s="205" t="s">
        <v>137</v>
      </c>
      <c r="AV785" s="12" t="s">
        <v>40</v>
      </c>
      <c r="AW785" s="12" t="s">
        <v>39</v>
      </c>
      <c r="AX785" s="12" t="s">
        <v>79</v>
      </c>
      <c r="AY785" s="205" t="s">
        <v>129</v>
      </c>
    </row>
    <row r="786" spans="2:65" s="13" customFormat="1" ht="11.25">
      <c r="B786" s="206"/>
      <c r="C786" s="207"/>
      <c r="D786" s="197" t="s">
        <v>139</v>
      </c>
      <c r="E786" s="208" t="s">
        <v>32</v>
      </c>
      <c r="F786" s="209" t="s">
        <v>861</v>
      </c>
      <c r="G786" s="207"/>
      <c r="H786" s="210">
        <v>22.082999999999998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139</v>
      </c>
      <c r="AU786" s="216" t="s">
        <v>137</v>
      </c>
      <c r="AV786" s="13" t="s">
        <v>137</v>
      </c>
      <c r="AW786" s="13" t="s">
        <v>39</v>
      </c>
      <c r="AX786" s="13" t="s">
        <v>40</v>
      </c>
      <c r="AY786" s="216" t="s">
        <v>129</v>
      </c>
    </row>
    <row r="787" spans="2:65" s="1" customFormat="1" ht="16.5" customHeight="1">
      <c r="B787" s="36"/>
      <c r="C787" s="182" t="s">
        <v>862</v>
      </c>
      <c r="D787" s="182" t="s">
        <v>131</v>
      </c>
      <c r="E787" s="183" t="s">
        <v>863</v>
      </c>
      <c r="F787" s="184" t="s">
        <v>864</v>
      </c>
      <c r="G787" s="185" t="s">
        <v>134</v>
      </c>
      <c r="H787" s="186">
        <v>16.914000000000001</v>
      </c>
      <c r="I787" s="187"/>
      <c r="J787" s="188">
        <f>ROUND(I787*H787,2)</f>
        <v>0</v>
      </c>
      <c r="K787" s="184" t="s">
        <v>135</v>
      </c>
      <c r="L787" s="40"/>
      <c r="M787" s="189" t="s">
        <v>32</v>
      </c>
      <c r="N787" s="190" t="s">
        <v>51</v>
      </c>
      <c r="O787" s="65"/>
      <c r="P787" s="191">
        <f>O787*H787</f>
        <v>0</v>
      </c>
      <c r="Q787" s="191">
        <v>9.8999999999999999E-4</v>
      </c>
      <c r="R787" s="191">
        <f>Q787*H787</f>
        <v>1.674486E-2</v>
      </c>
      <c r="S787" s="191">
        <v>0</v>
      </c>
      <c r="T787" s="192">
        <f>S787*H787</f>
        <v>0</v>
      </c>
      <c r="AR787" s="193" t="s">
        <v>136</v>
      </c>
      <c r="AT787" s="193" t="s">
        <v>131</v>
      </c>
      <c r="AU787" s="193" t="s">
        <v>137</v>
      </c>
      <c r="AY787" s="18" t="s">
        <v>129</v>
      </c>
      <c r="BE787" s="194">
        <f>IF(N787="základní",J787,0)</f>
        <v>0</v>
      </c>
      <c r="BF787" s="194">
        <f>IF(N787="snížená",J787,0)</f>
        <v>0</v>
      </c>
      <c r="BG787" s="194">
        <f>IF(N787="zákl. přenesená",J787,0)</f>
        <v>0</v>
      </c>
      <c r="BH787" s="194">
        <f>IF(N787="sníž. přenesená",J787,0)</f>
        <v>0</v>
      </c>
      <c r="BI787" s="194">
        <f>IF(N787="nulová",J787,0)</f>
        <v>0</v>
      </c>
      <c r="BJ787" s="18" t="s">
        <v>137</v>
      </c>
      <c r="BK787" s="194">
        <f>ROUND(I787*H787,2)</f>
        <v>0</v>
      </c>
      <c r="BL787" s="18" t="s">
        <v>136</v>
      </c>
      <c r="BM787" s="193" t="s">
        <v>865</v>
      </c>
    </row>
    <row r="788" spans="2:65" s="1" customFormat="1" ht="24" customHeight="1">
      <c r="B788" s="36"/>
      <c r="C788" s="182" t="s">
        <v>866</v>
      </c>
      <c r="D788" s="182" t="s">
        <v>131</v>
      </c>
      <c r="E788" s="183" t="s">
        <v>867</v>
      </c>
      <c r="F788" s="184" t="s">
        <v>868</v>
      </c>
      <c r="G788" s="185" t="s">
        <v>260</v>
      </c>
      <c r="H788" s="186">
        <v>12</v>
      </c>
      <c r="I788" s="187"/>
      <c r="J788" s="188">
        <f>ROUND(I788*H788,2)</f>
        <v>0</v>
      </c>
      <c r="K788" s="184" t="s">
        <v>135</v>
      </c>
      <c r="L788" s="40"/>
      <c r="M788" s="189" t="s">
        <v>32</v>
      </c>
      <c r="N788" s="190" t="s">
        <v>51</v>
      </c>
      <c r="O788" s="65"/>
      <c r="P788" s="191">
        <f>O788*H788</f>
        <v>0</v>
      </c>
      <c r="Q788" s="191">
        <v>7.6999999999999996E-4</v>
      </c>
      <c r="R788" s="191">
        <f>Q788*H788</f>
        <v>9.2399999999999999E-3</v>
      </c>
      <c r="S788" s="191">
        <v>0</v>
      </c>
      <c r="T788" s="192">
        <f>S788*H788</f>
        <v>0</v>
      </c>
      <c r="AR788" s="193" t="s">
        <v>136</v>
      </c>
      <c r="AT788" s="193" t="s">
        <v>131</v>
      </c>
      <c r="AU788" s="193" t="s">
        <v>137</v>
      </c>
      <c r="AY788" s="18" t="s">
        <v>129</v>
      </c>
      <c r="BE788" s="194">
        <f>IF(N788="základní",J788,0)</f>
        <v>0</v>
      </c>
      <c r="BF788" s="194">
        <f>IF(N788="snížená",J788,0)</f>
        <v>0</v>
      </c>
      <c r="BG788" s="194">
        <f>IF(N788="zákl. přenesená",J788,0)</f>
        <v>0</v>
      </c>
      <c r="BH788" s="194">
        <f>IF(N788="sníž. přenesená",J788,0)</f>
        <v>0</v>
      </c>
      <c r="BI788" s="194">
        <f>IF(N788="nulová",J788,0)</f>
        <v>0</v>
      </c>
      <c r="BJ788" s="18" t="s">
        <v>137</v>
      </c>
      <c r="BK788" s="194">
        <f>ROUND(I788*H788,2)</f>
        <v>0</v>
      </c>
      <c r="BL788" s="18" t="s">
        <v>136</v>
      </c>
      <c r="BM788" s="193" t="s">
        <v>869</v>
      </c>
    </row>
    <row r="789" spans="2:65" s="12" customFormat="1" ht="11.25">
      <c r="B789" s="195"/>
      <c r="C789" s="196"/>
      <c r="D789" s="197" t="s">
        <v>139</v>
      </c>
      <c r="E789" s="198" t="s">
        <v>32</v>
      </c>
      <c r="F789" s="199" t="s">
        <v>870</v>
      </c>
      <c r="G789" s="196"/>
      <c r="H789" s="198" t="s">
        <v>32</v>
      </c>
      <c r="I789" s="200"/>
      <c r="J789" s="196"/>
      <c r="K789" s="196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139</v>
      </c>
      <c r="AU789" s="205" t="s">
        <v>137</v>
      </c>
      <c r="AV789" s="12" t="s">
        <v>40</v>
      </c>
      <c r="AW789" s="12" t="s">
        <v>39</v>
      </c>
      <c r="AX789" s="12" t="s">
        <v>79</v>
      </c>
      <c r="AY789" s="205" t="s">
        <v>129</v>
      </c>
    </row>
    <row r="790" spans="2:65" s="13" customFormat="1" ht="11.25">
      <c r="B790" s="206"/>
      <c r="C790" s="207"/>
      <c r="D790" s="197" t="s">
        <v>139</v>
      </c>
      <c r="E790" s="208" t="s">
        <v>32</v>
      </c>
      <c r="F790" s="209" t="s">
        <v>400</v>
      </c>
      <c r="G790" s="207"/>
      <c r="H790" s="210">
        <v>12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139</v>
      </c>
      <c r="AU790" s="216" t="s">
        <v>137</v>
      </c>
      <c r="AV790" s="13" t="s">
        <v>137</v>
      </c>
      <c r="AW790" s="13" t="s">
        <v>39</v>
      </c>
      <c r="AX790" s="13" t="s">
        <v>79</v>
      </c>
      <c r="AY790" s="216" t="s">
        <v>129</v>
      </c>
    </row>
    <row r="791" spans="2:65" s="14" customFormat="1" ht="11.25">
      <c r="B791" s="217"/>
      <c r="C791" s="218"/>
      <c r="D791" s="197" t="s">
        <v>139</v>
      </c>
      <c r="E791" s="219" t="s">
        <v>32</v>
      </c>
      <c r="F791" s="220" t="s">
        <v>147</v>
      </c>
      <c r="G791" s="218"/>
      <c r="H791" s="221">
        <v>12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139</v>
      </c>
      <c r="AU791" s="227" t="s">
        <v>137</v>
      </c>
      <c r="AV791" s="14" t="s">
        <v>136</v>
      </c>
      <c r="AW791" s="14" t="s">
        <v>39</v>
      </c>
      <c r="AX791" s="14" t="s">
        <v>40</v>
      </c>
      <c r="AY791" s="227" t="s">
        <v>129</v>
      </c>
    </row>
    <row r="792" spans="2:65" s="1" customFormat="1" ht="16.5" customHeight="1">
      <c r="B792" s="36"/>
      <c r="C792" s="182" t="s">
        <v>871</v>
      </c>
      <c r="D792" s="182" t="s">
        <v>131</v>
      </c>
      <c r="E792" s="183" t="s">
        <v>872</v>
      </c>
      <c r="F792" s="184" t="s">
        <v>873</v>
      </c>
      <c r="G792" s="185" t="s">
        <v>324</v>
      </c>
      <c r="H792" s="186">
        <v>1</v>
      </c>
      <c r="I792" s="187"/>
      <c r="J792" s="188">
        <f>ROUND(I792*H792,2)</f>
        <v>0</v>
      </c>
      <c r="K792" s="184" t="s">
        <v>32</v>
      </c>
      <c r="L792" s="40"/>
      <c r="M792" s="189" t="s">
        <v>32</v>
      </c>
      <c r="N792" s="190" t="s">
        <v>51</v>
      </c>
      <c r="O792" s="65"/>
      <c r="P792" s="191">
        <f>O792*H792</f>
        <v>0</v>
      </c>
      <c r="Q792" s="191">
        <v>0</v>
      </c>
      <c r="R792" s="191">
        <f>Q792*H792</f>
        <v>0</v>
      </c>
      <c r="S792" s="191">
        <v>0</v>
      </c>
      <c r="T792" s="192">
        <f>S792*H792</f>
        <v>0</v>
      </c>
      <c r="AR792" s="193" t="s">
        <v>136</v>
      </c>
      <c r="AT792" s="193" t="s">
        <v>131</v>
      </c>
      <c r="AU792" s="193" t="s">
        <v>137</v>
      </c>
      <c r="AY792" s="18" t="s">
        <v>129</v>
      </c>
      <c r="BE792" s="194">
        <f>IF(N792="základní",J792,0)</f>
        <v>0</v>
      </c>
      <c r="BF792" s="194">
        <f>IF(N792="snížená",J792,0)</f>
        <v>0</v>
      </c>
      <c r="BG792" s="194">
        <f>IF(N792="zákl. přenesená",J792,0)</f>
        <v>0</v>
      </c>
      <c r="BH792" s="194">
        <f>IF(N792="sníž. přenesená",J792,0)</f>
        <v>0</v>
      </c>
      <c r="BI792" s="194">
        <f>IF(N792="nulová",J792,0)</f>
        <v>0</v>
      </c>
      <c r="BJ792" s="18" t="s">
        <v>137</v>
      </c>
      <c r="BK792" s="194">
        <f>ROUND(I792*H792,2)</f>
        <v>0</v>
      </c>
      <c r="BL792" s="18" t="s">
        <v>136</v>
      </c>
      <c r="BM792" s="193" t="s">
        <v>874</v>
      </c>
    </row>
    <row r="793" spans="2:65" s="11" customFormat="1" ht="22.9" customHeight="1">
      <c r="B793" s="166"/>
      <c r="C793" s="167"/>
      <c r="D793" s="168" t="s">
        <v>78</v>
      </c>
      <c r="E793" s="180" t="s">
        <v>199</v>
      </c>
      <c r="F793" s="180" t="s">
        <v>200</v>
      </c>
      <c r="G793" s="167"/>
      <c r="H793" s="167"/>
      <c r="I793" s="170"/>
      <c r="J793" s="181">
        <f>BK793</f>
        <v>0</v>
      </c>
      <c r="K793" s="167"/>
      <c r="L793" s="172"/>
      <c r="M793" s="173"/>
      <c r="N793" s="174"/>
      <c r="O793" s="174"/>
      <c r="P793" s="175">
        <f>SUM(P794:P797)</f>
        <v>0</v>
      </c>
      <c r="Q793" s="174"/>
      <c r="R793" s="175">
        <f>SUM(R794:R797)</f>
        <v>0</v>
      </c>
      <c r="S793" s="174"/>
      <c r="T793" s="176">
        <f>SUM(T794:T797)</f>
        <v>0</v>
      </c>
      <c r="AR793" s="177" t="s">
        <v>40</v>
      </c>
      <c r="AT793" s="178" t="s">
        <v>78</v>
      </c>
      <c r="AU793" s="178" t="s">
        <v>40</v>
      </c>
      <c r="AY793" s="177" t="s">
        <v>129</v>
      </c>
      <c r="BK793" s="179">
        <f>SUM(BK794:BK797)</f>
        <v>0</v>
      </c>
    </row>
    <row r="794" spans="2:65" s="1" customFormat="1" ht="24" customHeight="1">
      <c r="B794" s="36"/>
      <c r="C794" s="182" t="s">
        <v>201</v>
      </c>
      <c r="D794" s="182" t="s">
        <v>131</v>
      </c>
      <c r="E794" s="183" t="s">
        <v>202</v>
      </c>
      <c r="F794" s="184" t="s">
        <v>203</v>
      </c>
      <c r="G794" s="185" t="s">
        <v>204</v>
      </c>
      <c r="H794" s="186">
        <v>36.110999999999997</v>
      </c>
      <c r="I794" s="187"/>
      <c r="J794" s="188">
        <f>ROUND(I794*H794,2)</f>
        <v>0</v>
      </c>
      <c r="K794" s="184" t="s">
        <v>135</v>
      </c>
      <c r="L794" s="40"/>
      <c r="M794" s="189" t="s">
        <v>32</v>
      </c>
      <c r="N794" s="190" t="s">
        <v>51</v>
      </c>
      <c r="O794" s="65"/>
      <c r="P794" s="191">
        <f>O794*H794</f>
        <v>0</v>
      </c>
      <c r="Q794" s="191">
        <v>0</v>
      </c>
      <c r="R794" s="191">
        <f>Q794*H794</f>
        <v>0</v>
      </c>
      <c r="S794" s="191">
        <v>0</v>
      </c>
      <c r="T794" s="192">
        <f>S794*H794</f>
        <v>0</v>
      </c>
      <c r="AR794" s="193" t="s">
        <v>136</v>
      </c>
      <c r="AT794" s="193" t="s">
        <v>131</v>
      </c>
      <c r="AU794" s="193" t="s">
        <v>137</v>
      </c>
      <c r="AY794" s="18" t="s">
        <v>129</v>
      </c>
      <c r="BE794" s="194">
        <f>IF(N794="základní",J794,0)</f>
        <v>0</v>
      </c>
      <c r="BF794" s="194">
        <f>IF(N794="snížená",J794,0)</f>
        <v>0</v>
      </c>
      <c r="BG794" s="194">
        <f>IF(N794="zákl. přenesená",J794,0)</f>
        <v>0</v>
      </c>
      <c r="BH794" s="194">
        <f>IF(N794="sníž. přenesená",J794,0)</f>
        <v>0</v>
      </c>
      <c r="BI794" s="194">
        <f>IF(N794="nulová",J794,0)</f>
        <v>0</v>
      </c>
      <c r="BJ794" s="18" t="s">
        <v>137</v>
      </c>
      <c r="BK794" s="194">
        <f>ROUND(I794*H794,2)</f>
        <v>0</v>
      </c>
      <c r="BL794" s="18" t="s">
        <v>136</v>
      </c>
      <c r="BM794" s="193" t="s">
        <v>205</v>
      </c>
    </row>
    <row r="795" spans="2:65" s="1" customFormat="1" ht="16.5" customHeight="1">
      <c r="B795" s="36"/>
      <c r="C795" s="182" t="s">
        <v>206</v>
      </c>
      <c r="D795" s="182" t="s">
        <v>131</v>
      </c>
      <c r="E795" s="183" t="s">
        <v>207</v>
      </c>
      <c r="F795" s="184" t="s">
        <v>208</v>
      </c>
      <c r="G795" s="185" t="s">
        <v>204</v>
      </c>
      <c r="H795" s="186">
        <v>36.110999999999997</v>
      </c>
      <c r="I795" s="187"/>
      <c r="J795" s="188">
        <f>ROUND(I795*H795,2)</f>
        <v>0</v>
      </c>
      <c r="K795" s="184" t="s">
        <v>135</v>
      </c>
      <c r="L795" s="40"/>
      <c r="M795" s="189" t="s">
        <v>32</v>
      </c>
      <c r="N795" s="190" t="s">
        <v>51</v>
      </c>
      <c r="O795" s="65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193" t="s">
        <v>136</v>
      </c>
      <c r="AT795" s="193" t="s">
        <v>131</v>
      </c>
      <c r="AU795" s="193" t="s">
        <v>137</v>
      </c>
      <c r="AY795" s="18" t="s">
        <v>129</v>
      </c>
      <c r="BE795" s="194">
        <f>IF(N795="základní",J795,0)</f>
        <v>0</v>
      </c>
      <c r="BF795" s="194">
        <f>IF(N795="snížená",J795,0)</f>
        <v>0</v>
      </c>
      <c r="BG795" s="194">
        <f>IF(N795="zákl. přenesená",J795,0)</f>
        <v>0</v>
      </c>
      <c r="BH795" s="194">
        <f>IF(N795="sníž. přenesená",J795,0)</f>
        <v>0</v>
      </c>
      <c r="BI795" s="194">
        <f>IF(N795="nulová",J795,0)</f>
        <v>0</v>
      </c>
      <c r="BJ795" s="18" t="s">
        <v>137</v>
      </c>
      <c r="BK795" s="194">
        <f>ROUND(I795*H795,2)</f>
        <v>0</v>
      </c>
      <c r="BL795" s="18" t="s">
        <v>136</v>
      </c>
      <c r="BM795" s="193" t="s">
        <v>209</v>
      </c>
    </row>
    <row r="796" spans="2:65" s="1" customFormat="1" ht="24" customHeight="1">
      <c r="B796" s="36"/>
      <c r="C796" s="182" t="s">
        <v>210</v>
      </c>
      <c r="D796" s="182" t="s">
        <v>131</v>
      </c>
      <c r="E796" s="183" t="s">
        <v>211</v>
      </c>
      <c r="F796" s="184" t="s">
        <v>212</v>
      </c>
      <c r="G796" s="185" t="s">
        <v>204</v>
      </c>
      <c r="H796" s="186">
        <v>722.22</v>
      </c>
      <c r="I796" s="187"/>
      <c r="J796" s="188">
        <f>ROUND(I796*H796,2)</f>
        <v>0</v>
      </c>
      <c r="K796" s="184" t="s">
        <v>135</v>
      </c>
      <c r="L796" s="40"/>
      <c r="M796" s="189" t="s">
        <v>32</v>
      </c>
      <c r="N796" s="190" t="s">
        <v>51</v>
      </c>
      <c r="O796" s="65"/>
      <c r="P796" s="191">
        <f>O796*H796</f>
        <v>0</v>
      </c>
      <c r="Q796" s="191">
        <v>0</v>
      </c>
      <c r="R796" s="191">
        <f>Q796*H796</f>
        <v>0</v>
      </c>
      <c r="S796" s="191">
        <v>0</v>
      </c>
      <c r="T796" s="192">
        <f>S796*H796</f>
        <v>0</v>
      </c>
      <c r="AR796" s="193" t="s">
        <v>136</v>
      </c>
      <c r="AT796" s="193" t="s">
        <v>131</v>
      </c>
      <c r="AU796" s="193" t="s">
        <v>137</v>
      </c>
      <c r="AY796" s="18" t="s">
        <v>129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8" t="s">
        <v>137</v>
      </c>
      <c r="BK796" s="194">
        <f>ROUND(I796*H796,2)</f>
        <v>0</v>
      </c>
      <c r="BL796" s="18" t="s">
        <v>136</v>
      </c>
      <c r="BM796" s="193" t="s">
        <v>213</v>
      </c>
    </row>
    <row r="797" spans="2:65" s="13" customFormat="1" ht="11.25">
      <c r="B797" s="206"/>
      <c r="C797" s="207"/>
      <c r="D797" s="197" t="s">
        <v>139</v>
      </c>
      <c r="E797" s="207"/>
      <c r="F797" s="209" t="s">
        <v>875</v>
      </c>
      <c r="G797" s="207"/>
      <c r="H797" s="210">
        <v>722.22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139</v>
      </c>
      <c r="AU797" s="216" t="s">
        <v>137</v>
      </c>
      <c r="AV797" s="13" t="s">
        <v>137</v>
      </c>
      <c r="AW797" s="13" t="s">
        <v>4</v>
      </c>
      <c r="AX797" s="13" t="s">
        <v>40</v>
      </c>
      <c r="AY797" s="216" t="s">
        <v>129</v>
      </c>
    </row>
    <row r="798" spans="2:65" s="11" customFormat="1" ht="22.9" customHeight="1">
      <c r="B798" s="166"/>
      <c r="C798" s="167"/>
      <c r="D798" s="168" t="s">
        <v>78</v>
      </c>
      <c r="E798" s="180" t="s">
        <v>220</v>
      </c>
      <c r="F798" s="180" t="s">
        <v>221</v>
      </c>
      <c r="G798" s="167"/>
      <c r="H798" s="167"/>
      <c r="I798" s="170"/>
      <c r="J798" s="181">
        <f>BK798</f>
        <v>0</v>
      </c>
      <c r="K798" s="167"/>
      <c r="L798" s="172"/>
      <c r="M798" s="173"/>
      <c r="N798" s="174"/>
      <c r="O798" s="174"/>
      <c r="P798" s="175">
        <f>P799</f>
        <v>0</v>
      </c>
      <c r="Q798" s="174"/>
      <c r="R798" s="175">
        <f>R799</f>
        <v>0</v>
      </c>
      <c r="S798" s="174"/>
      <c r="T798" s="176">
        <f>T799</f>
        <v>0</v>
      </c>
      <c r="AR798" s="177" t="s">
        <v>40</v>
      </c>
      <c r="AT798" s="178" t="s">
        <v>78</v>
      </c>
      <c r="AU798" s="178" t="s">
        <v>40</v>
      </c>
      <c r="AY798" s="177" t="s">
        <v>129</v>
      </c>
      <c r="BK798" s="179">
        <f>BK799</f>
        <v>0</v>
      </c>
    </row>
    <row r="799" spans="2:65" s="1" customFormat="1" ht="24" customHeight="1">
      <c r="B799" s="36"/>
      <c r="C799" s="182" t="s">
        <v>222</v>
      </c>
      <c r="D799" s="182" t="s">
        <v>131</v>
      </c>
      <c r="E799" s="183" t="s">
        <v>223</v>
      </c>
      <c r="F799" s="184" t="s">
        <v>224</v>
      </c>
      <c r="G799" s="185" t="s">
        <v>204</v>
      </c>
      <c r="H799" s="186">
        <v>64.915999999999997</v>
      </c>
      <c r="I799" s="187"/>
      <c r="J799" s="188">
        <f>ROUND(I799*H799,2)</f>
        <v>0</v>
      </c>
      <c r="K799" s="184" t="s">
        <v>135</v>
      </c>
      <c r="L799" s="40"/>
      <c r="M799" s="189" t="s">
        <v>32</v>
      </c>
      <c r="N799" s="190" t="s">
        <v>51</v>
      </c>
      <c r="O799" s="65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93" t="s">
        <v>136</v>
      </c>
      <c r="AT799" s="193" t="s">
        <v>131</v>
      </c>
      <c r="AU799" s="193" t="s">
        <v>137</v>
      </c>
      <c r="AY799" s="18" t="s">
        <v>129</v>
      </c>
      <c r="BE799" s="194">
        <f>IF(N799="základní",J799,0)</f>
        <v>0</v>
      </c>
      <c r="BF799" s="194">
        <f>IF(N799="snížená",J799,0)</f>
        <v>0</v>
      </c>
      <c r="BG799" s="194">
        <f>IF(N799="zákl. přenesená",J799,0)</f>
        <v>0</v>
      </c>
      <c r="BH799" s="194">
        <f>IF(N799="sníž. přenesená",J799,0)</f>
        <v>0</v>
      </c>
      <c r="BI799" s="194">
        <f>IF(N799="nulová",J799,0)</f>
        <v>0</v>
      </c>
      <c r="BJ799" s="18" t="s">
        <v>137</v>
      </c>
      <c r="BK799" s="194">
        <f>ROUND(I799*H799,2)</f>
        <v>0</v>
      </c>
      <c r="BL799" s="18" t="s">
        <v>136</v>
      </c>
      <c r="BM799" s="193" t="s">
        <v>225</v>
      </c>
    </row>
    <row r="800" spans="2:65" s="11" customFormat="1" ht="25.9" customHeight="1">
      <c r="B800" s="166"/>
      <c r="C800" s="167"/>
      <c r="D800" s="168" t="s">
        <v>78</v>
      </c>
      <c r="E800" s="169" t="s">
        <v>226</v>
      </c>
      <c r="F800" s="169" t="s">
        <v>227</v>
      </c>
      <c r="G800" s="167"/>
      <c r="H800" s="167"/>
      <c r="I800" s="170"/>
      <c r="J800" s="171">
        <f>BK800</f>
        <v>0</v>
      </c>
      <c r="K800" s="167"/>
      <c r="L800" s="172"/>
      <c r="M800" s="173"/>
      <c r="N800" s="174"/>
      <c r="O800" s="174"/>
      <c r="P800" s="175">
        <f>P801+P822+P832+P843+P925+P938+P957</f>
        <v>0</v>
      </c>
      <c r="Q800" s="174"/>
      <c r="R800" s="175">
        <f>R801+R822+R832+R843+R925+R938+R957</f>
        <v>6.9012968469999993</v>
      </c>
      <c r="S800" s="174"/>
      <c r="T800" s="176">
        <f>T801+T822+T832+T843+T925+T938+T957</f>
        <v>9.8208882499999994</v>
      </c>
      <c r="AR800" s="177" t="s">
        <v>137</v>
      </c>
      <c r="AT800" s="178" t="s">
        <v>78</v>
      </c>
      <c r="AU800" s="178" t="s">
        <v>79</v>
      </c>
      <c r="AY800" s="177" t="s">
        <v>129</v>
      </c>
      <c r="BK800" s="179">
        <f>BK801+BK822+BK832+BK843+BK925+BK938+BK957</f>
        <v>0</v>
      </c>
    </row>
    <row r="801" spans="2:65" s="11" customFormat="1" ht="22.9" customHeight="1">
      <c r="B801" s="166"/>
      <c r="C801" s="167"/>
      <c r="D801" s="168" t="s">
        <v>78</v>
      </c>
      <c r="E801" s="180" t="s">
        <v>876</v>
      </c>
      <c r="F801" s="180" t="s">
        <v>877</v>
      </c>
      <c r="G801" s="167"/>
      <c r="H801" s="167"/>
      <c r="I801" s="170"/>
      <c r="J801" s="181">
        <f>BK801</f>
        <v>0</v>
      </c>
      <c r="K801" s="167"/>
      <c r="L801" s="172"/>
      <c r="M801" s="173"/>
      <c r="N801" s="174"/>
      <c r="O801" s="174"/>
      <c r="P801" s="175">
        <f>SUM(P802:P821)</f>
        <v>0</v>
      </c>
      <c r="Q801" s="174"/>
      <c r="R801" s="175">
        <f>SUM(R802:R821)</f>
        <v>0.60447899999999999</v>
      </c>
      <c r="S801" s="174"/>
      <c r="T801" s="176">
        <f>SUM(T802:T821)</f>
        <v>0</v>
      </c>
      <c r="AR801" s="177" t="s">
        <v>137</v>
      </c>
      <c r="AT801" s="178" t="s">
        <v>78</v>
      </c>
      <c r="AU801" s="178" t="s">
        <v>40</v>
      </c>
      <c r="AY801" s="177" t="s">
        <v>129</v>
      </c>
      <c r="BK801" s="179">
        <f>SUM(BK802:BK821)</f>
        <v>0</v>
      </c>
    </row>
    <row r="802" spans="2:65" s="1" customFormat="1" ht="16.5" customHeight="1">
      <c r="B802" s="36"/>
      <c r="C802" s="182" t="s">
        <v>878</v>
      </c>
      <c r="D802" s="182" t="s">
        <v>131</v>
      </c>
      <c r="E802" s="183" t="s">
        <v>879</v>
      </c>
      <c r="F802" s="184" t="s">
        <v>880</v>
      </c>
      <c r="G802" s="185" t="s">
        <v>134</v>
      </c>
      <c r="H802" s="186">
        <v>106.651</v>
      </c>
      <c r="I802" s="187"/>
      <c r="J802" s="188">
        <f>ROUND(I802*H802,2)</f>
        <v>0</v>
      </c>
      <c r="K802" s="184" t="s">
        <v>135</v>
      </c>
      <c r="L802" s="40"/>
      <c r="M802" s="189" t="s">
        <v>32</v>
      </c>
      <c r="N802" s="190" t="s">
        <v>51</v>
      </c>
      <c r="O802" s="65"/>
      <c r="P802" s="191">
        <f>O802*H802</f>
        <v>0</v>
      </c>
      <c r="Q802" s="191">
        <v>4.4999999999999997E-3</v>
      </c>
      <c r="R802" s="191">
        <f>Q802*H802</f>
        <v>0.47992949999999995</v>
      </c>
      <c r="S802" s="191">
        <v>0</v>
      </c>
      <c r="T802" s="192">
        <f>S802*H802</f>
        <v>0</v>
      </c>
      <c r="AR802" s="193" t="s">
        <v>234</v>
      </c>
      <c r="AT802" s="193" t="s">
        <v>131</v>
      </c>
      <c r="AU802" s="193" t="s">
        <v>137</v>
      </c>
      <c r="AY802" s="18" t="s">
        <v>129</v>
      </c>
      <c r="BE802" s="194">
        <f>IF(N802="základní",J802,0)</f>
        <v>0</v>
      </c>
      <c r="BF802" s="194">
        <f>IF(N802="snížená",J802,0)</f>
        <v>0</v>
      </c>
      <c r="BG802" s="194">
        <f>IF(N802="zákl. přenesená",J802,0)</f>
        <v>0</v>
      </c>
      <c r="BH802" s="194">
        <f>IF(N802="sníž. přenesená",J802,0)</f>
        <v>0</v>
      </c>
      <c r="BI802" s="194">
        <f>IF(N802="nulová",J802,0)</f>
        <v>0</v>
      </c>
      <c r="BJ802" s="18" t="s">
        <v>137</v>
      </c>
      <c r="BK802" s="194">
        <f>ROUND(I802*H802,2)</f>
        <v>0</v>
      </c>
      <c r="BL802" s="18" t="s">
        <v>234</v>
      </c>
      <c r="BM802" s="193" t="s">
        <v>881</v>
      </c>
    </row>
    <row r="803" spans="2:65" s="12" customFormat="1" ht="11.25">
      <c r="B803" s="195"/>
      <c r="C803" s="196"/>
      <c r="D803" s="197" t="s">
        <v>139</v>
      </c>
      <c r="E803" s="198" t="s">
        <v>32</v>
      </c>
      <c r="F803" s="199" t="s">
        <v>726</v>
      </c>
      <c r="G803" s="196"/>
      <c r="H803" s="198" t="s">
        <v>32</v>
      </c>
      <c r="I803" s="200"/>
      <c r="J803" s="196"/>
      <c r="K803" s="196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139</v>
      </c>
      <c r="AU803" s="205" t="s">
        <v>137</v>
      </c>
      <c r="AV803" s="12" t="s">
        <v>40</v>
      </c>
      <c r="AW803" s="12" t="s">
        <v>39</v>
      </c>
      <c r="AX803" s="12" t="s">
        <v>79</v>
      </c>
      <c r="AY803" s="205" t="s">
        <v>129</v>
      </c>
    </row>
    <row r="804" spans="2:65" s="13" customFormat="1" ht="11.25">
      <c r="B804" s="206"/>
      <c r="C804" s="207"/>
      <c r="D804" s="197" t="s">
        <v>139</v>
      </c>
      <c r="E804" s="208" t="s">
        <v>32</v>
      </c>
      <c r="F804" s="209" t="s">
        <v>756</v>
      </c>
      <c r="G804" s="207"/>
      <c r="H804" s="210">
        <v>84.567999999999998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139</v>
      </c>
      <c r="AU804" s="216" t="s">
        <v>137</v>
      </c>
      <c r="AV804" s="13" t="s">
        <v>137</v>
      </c>
      <c r="AW804" s="13" t="s">
        <v>39</v>
      </c>
      <c r="AX804" s="13" t="s">
        <v>79</v>
      </c>
      <c r="AY804" s="216" t="s">
        <v>129</v>
      </c>
    </row>
    <row r="805" spans="2:65" s="12" customFormat="1" ht="11.25">
      <c r="B805" s="195"/>
      <c r="C805" s="196"/>
      <c r="D805" s="197" t="s">
        <v>139</v>
      </c>
      <c r="E805" s="198" t="s">
        <v>32</v>
      </c>
      <c r="F805" s="199" t="s">
        <v>882</v>
      </c>
      <c r="G805" s="196"/>
      <c r="H805" s="198" t="s">
        <v>32</v>
      </c>
      <c r="I805" s="200"/>
      <c r="J805" s="196"/>
      <c r="K805" s="196"/>
      <c r="L805" s="201"/>
      <c r="M805" s="202"/>
      <c r="N805" s="203"/>
      <c r="O805" s="203"/>
      <c r="P805" s="203"/>
      <c r="Q805" s="203"/>
      <c r="R805" s="203"/>
      <c r="S805" s="203"/>
      <c r="T805" s="204"/>
      <c r="AT805" s="205" t="s">
        <v>139</v>
      </c>
      <c r="AU805" s="205" t="s">
        <v>137</v>
      </c>
      <c r="AV805" s="12" t="s">
        <v>40</v>
      </c>
      <c r="AW805" s="12" t="s">
        <v>39</v>
      </c>
      <c r="AX805" s="12" t="s">
        <v>79</v>
      </c>
      <c r="AY805" s="205" t="s">
        <v>129</v>
      </c>
    </row>
    <row r="806" spans="2:65" s="13" customFormat="1" ht="11.25">
      <c r="B806" s="206"/>
      <c r="C806" s="207"/>
      <c r="D806" s="197" t="s">
        <v>139</v>
      </c>
      <c r="E806" s="208" t="s">
        <v>32</v>
      </c>
      <c r="F806" s="209" t="s">
        <v>861</v>
      </c>
      <c r="G806" s="207"/>
      <c r="H806" s="210">
        <v>22.082999999999998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139</v>
      </c>
      <c r="AU806" s="216" t="s">
        <v>137</v>
      </c>
      <c r="AV806" s="13" t="s">
        <v>137</v>
      </c>
      <c r="AW806" s="13" t="s">
        <v>39</v>
      </c>
      <c r="AX806" s="13" t="s">
        <v>79</v>
      </c>
      <c r="AY806" s="216" t="s">
        <v>129</v>
      </c>
    </row>
    <row r="807" spans="2:65" s="14" customFormat="1" ht="11.25">
      <c r="B807" s="217"/>
      <c r="C807" s="218"/>
      <c r="D807" s="197" t="s">
        <v>139</v>
      </c>
      <c r="E807" s="219" t="s">
        <v>32</v>
      </c>
      <c r="F807" s="220" t="s">
        <v>147</v>
      </c>
      <c r="G807" s="218"/>
      <c r="H807" s="221">
        <v>106.651</v>
      </c>
      <c r="I807" s="222"/>
      <c r="J807" s="218"/>
      <c r="K807" s="218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139</v>
      </c>
      <c r="AU807" s="227" t="s">
        <v>137</v>
      </c>
      <c r="AV807" s="14" t="s">
        <v>136</v>
      </c>
      <c r="AW807" s="14" t="s">
        <v>39</v>
      </c>
      <c r="AX807" s="14" t="s">
        <v>40</v>
      </c>
      <c r="AY807" s="227" t="s">
        <v>129</v>
      </c>
    </row>
    <row r="808" spans="2:65" s="1" customFormat="1" ht="16.5" customHeight="1">
      <c r="B808" s="36"/>
      <c r="C808" s="182" t="s">
        <v>883</v>
      </c>
      <c r="D808" s="182" t="s">
        <v>131</v>
      </c>
      <c r="E808" s="183" t="s">
        <v>884</v>
      </c>
      <c r="F808" s="184" t="s">
        <v>885</v>
      </c>
      <c r="G808" s="185" t="s">
        <v>134</v>
      </c>
      <c r="H808" s="186">
        <v>17.379000000000001</v>
      </c>
      <c r="I808" s="187"/>
      <c r="J808" s="188">
        <f>ROUND(I808*H808,2)</f>
        <v>0</v>
      </c>
      <c r="K808" s="184" t="s">
        <v>135</v>
      </c>
      <c r="L808" s="40"/>
      <c r="M808" s="189" t="s">
        <v>32</v>
      </c>
      <c r="N808" s="190" t="s">
        <v>51</v>
      </c>
      <c r="O808" s="65"/>
      <c r="P808" s="191">
        <f>O808*H808</f>
        <v>0</v>
      </c>
      <c r="Q808" s="191">
        <v>4.4999999999999997E-3</v>
      </c>
      <c r="R808" s="191">
        <f>Q808*H808</f>
        <v>7.8205499999999997E-2</v>
      </c>
      <c r="S808" s="191">
        <v>0</v>
      </c>
      <c r="T808" s="192">
        <f>S808*H808</f>
        <v>0</v>
      </c>
      <c r="AR808" s="193" t="s">
        <v>234</v>
      </c>
      <c r="AT808" s="193" t="s">
        <v>131</v>
      </c>
      <c r="AU808" s="193" t="s">
        <v>137</v>
      </c>
      <c r="AY808" s="18" t="s">
        <v>129</v>
      </c>
      <c r="BE808" s="194">
        <f>IF(N808="základní",J808,0)</f>
        <v>0</v>
      </c>
      <c r="BF808" s="194">
        <f>IF(N808="snížená",J808,0)</f>
        <v>0</v>
      </c>
      <c r="BG808" s="194">
        <f>IF(N808="zákl. přenesená",J808,0)</f>
        <v>0</v>
      </c>
      <c r="BH808" s="194">
        <f>IF(N808="sníž. přenesená",J808,0)</f>
        <v>0</v>
      </c>
      <c r="BI808" s="194">
        <f>IF(N808="nulová",J808,0)</f>
        <v>0</v>
      </c>
      <c r="BJ808" s="18" t="s">
        <v>137</v>
      </c>
      <c r="BK808" s="194">
        <f>ROUND(I808*H808,2)</f>
        <v>0</v>
      </c>
      <c r="BL808" s="18" t="s">
        <v>234</v>
      </c>
      <c r="BM808" s="193" t="s">
        <v>886</v>
      </c>
    </row>
    <row r="809" spans="2:65" s="12" customFormat="1" ht="11.25">
      <c r="B809" s="195"/>
      <c r="C809" s="196"/>
      <c r="D809" s="197" t="s">
        <v>139</v>
      </c>
      <c r="E809" s="198" t="s">
        <v>32</v>
      </c>
      <c r="F809" s="199" t="s">
        <v>887</v>
      </c>
      <c r="G809" s="196"/>
      <c r="H809" s="198" t="s">
        <v>32</v>
      </c>
      <c r="I809" s="200"/>
      <c r="J809" s="196"/>
      <c r="K809" s="196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139</v>
      </c>
      <c r="AU809" s="205" t="s">
        <v>137</v>
      </c>
      <c r="AV809" s="12" t="s">
        <v>40</v>
      </c>
      <c r="AW809" s="12" t="s">
        <v>39</v>
      </c>
      <c r="AX809" s="12" t="s">
        <v>79</v>
      </c>
      <c r="AY809" s="205" t="s">
        <v>129</v>
      </c>
    </row>
    <row r="810" spans="2:65" s="13" customFormat="1" ht="11.25">
      <c r="B810" s="206"/>
      <c r="C810" s="207"/>
      <c r="D810" s="197" t="s">
        <v>139</v>
      </c>
      <c r="E810" s="208" t="s">
        <v>32</v>
      </c>
      <c r="F810" s="209" t="s">
        <v>888</v>
      </c>
      <c r="G810" s="207"/>
      <c r="H810" s="210">
        <v>15.468999999999999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139</v>
      </c>
      <c r="AU810" s="216" t="s">
        <v>137</v>
      </c>
      <c r="AV810" s="13" t="s">
        <v>137</v>
      </c>
      <c r="AW810" s="13" t="s">
        <v>39</v>
      </c>
      <c r="AX810" s="13" t="s">
        <v>79</v>
      </c>
      <c r="AY810" s="216" t="s">
        <v>129</v>
      </c>
    </row>
    <row r="811" spans="2:65" s="12" customFormat="1" ht="11.25">
      <c r="B811" s="195"/>
      <c r="C811" s="196"/>
      <c r="D811" s="197" t="s">
        <v>139</v>
      </c>
      <c r="E811" s="198" t="s">
        <v>32</v>
      </c>
      <c r="F811" s="199" t="s">
        <v>889</v>
      </c>
      <c r="G811" s="196"/>
      <c r="H811" s="198" t="s">
        <v>32</v>
      </c>
      <c r="I811" s="200"/>
      <c r="J811" s="196"/>
      <c r="K811" s="196"/>
      <c r="L811" s="201"/>
      <c r="M811" s="202"/>
      <c r="N811" s="203"/>
      <c r="O811" s="203"/>
      <c r="P811" s="203"/>
      <c r="Q811" s="203"/>
      <c r="R811" s="203"/>
      <c r="S811" s="203"/>
      <c r="T811" s="204"/>
      <c r="AT811" s="205" t="s">
        <v>139</v>
      </c>
      <c r="AU811" s="205" t="s">
        <v>137</v>
      </c>
      <c r="AV811" s="12" t="s">
        <v>40</v>
      </c>
      <c r="AW811" s="12" t="s">
        <v>39</v>
      </c>
      <c r="AX811" s="12" t="s">
        <v>79</v>
      </c>
      <c r="AY811" s="205" t="s">
        <v>129</v>
      </c>
    </row>
    <row r="812" spans="2:65" s="13" customFormat="1" ht="11.25">
      <c r="B812" s="206"/>
      <c r="C812" s="207"/>
      <c r="D812" s="197" t="s">
        <v>139</v>
      </c>
      <c r="E812" s="208" t="s">
        <v>32</v>
      </c>
      <c r="F812" s="209" t="s">
        <v>890</v>
      </c>
      <c r="G812" s="207"/>
      <c r="H812" s="210">
        <v>1.91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139</v>
      </c>
      <c r="AU812" s="216" t="s">
        <v>137</v>
      </c>
      <c r="AV812" s="13" t="s">
        <v>137</v>
      </c>
      <c r="AW812" s="13" t="s">
        <v>39</v>
      </c>
      <c r="AX812" s="13" t="s">
        <v>79</v>
      </c>
      <c r="AY812" s="216" t="s">
        <v>129</v>
      </c>
    </row>
    <row r="813" spans="2:65" s="14" customFormat="1" ht="11.25">
      <c r="B813" s="217"/>
      <c r="C813" s="218"/>
      <c r="D813" s="197" t="s">
        <v>139</v>
      </c>
      <c r="E813" s="219" t="s">
        <v>32</v>
      </c>
      <c r="F813" s="220" t="s">
        <v>147</v>
      </c>
      <c r="G813" s="218"/>
      <c r="H813" s="221">
        <v>17.379000000000001</v>
      </c>
      <c r="I813" s="222"/>
      <c r="J813" s="218"/>
      <c r="K813" s="218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139</v>
      </c>
      <c r="AU813" s="227" t="s">
        <v>137</v>
      </c>
      <c r="AV813" s="14" t="s">
        <v>136</v>
      </c>
      <c r="AW813" s="14" t="s">
        <v>39</v>
      </c>
      <c r="AX813" s="14" t="s">
        <v>40</v>
      </c>
      <c r="AY813" s="227" t="s">
        <v>129</v>
      </c>
    </row>
    <row r="814" spans="2:65" s="1" customFormat="1" ht="16.5" customHeight="1">
      <c r="B814" s="36"/>
      <c r="C814" s="182" t="s">
        <v>891</v>
      </c>
      <c r="D814" s="182" t="s">
        <v>131</v>
      </c>
      <c r="E814" s="183" t="s">
        <v>892</v>
      </c>
      <c r="F814" s="184" t="s">
        <v>893</v>
      </c>
      <c r="G814" s="185" t="s">
        <v>260</v>
      </c>
      <c r="H814" s="186">
        <v>115.86</v>
      </c>
      <c r="I814" s="187"/>
      <c r="J814" s="188">
        <f>ROUND(I814*H814,2)</f>
        <v>0</v>
      </c>
      <c r="K814" s="184" t="s">
        <v>135</v>
      </c>
      <c r="L814" s="40"/>
      <c r="M814" s="189" t="s">
        <v>32</v>
      </c>
      <c r="N814" s="190" t="s">
        <v>51</v>
      </c>
      <c r="O814" s="65"/>
      <c r="P814" s="191">
        <f>O814*H814</f>
        <v>0</v>
      </c>
      <c r="Q814" s="191">
        <v>4.0000000000000002E-4</v>
      </c>
      <c r="R814" s="191">
        <f>Q814*H814</f>
        <v>4.6344000000000003E-2</v>
      </c>
      <c r="S814" s="191">
        <v>0</v>
      </c>
      <c r="T814" s="192">
        <f>S814*H814</f>
        <v>0</v>
      </c>
      <c r="AR814" s="193" t="s">
        <v>234</v>
      </c>
      <c r="AT814" s="193" t="s">
        <v>131</v>
      </c>
      <c r="AU814" s="193" t="s">
        <v>137</v>
      </c>
      <c r="AY814" s="18" t="s">
        <v>129</v>
      </c>
      <c r="BE814" s="194">
        <f>IF(N814="základní",J814,0)</f>
        <v>0</v>
      </c>
      <c r="BF814" s="194">
        <f>IF(N814="snížená",J814,0)</f>
        <v>0</v>
      </c>
      <c r="BG814" s="194">
        <f>IF(N814="zákl. přenesená",J814,0)</f>
        <v>0</v>
      </c>
      <c r="BH814" s="194">
        <f>IF(N814="sníž. přenesená",J814,0)</f>
        <v>0</v>
      </c>
      <c r="BI814" s="194">
        <f>IF(N814="nulová",J814,0)</f>
        <v>0</v>
      </c>
      <c r="BJ814" s="18" t="s">
        <v>137</v>
      </c>
      <c r="BK814" s="194">
        <f>ROUND(I814*H814,2)</f>
        <v>0</v>
      </c>
      <c r="BL814" s="18" t="s">
        <v>234</v>
      </c>
      <c r="BM814" s="193" t="s">
        <v>894</v>
      </c>
    </row>
    <row r="815" spans="2:65" s="12" customFormat="1" ht="11.25">
      <c r="B815" s="195"/>
      <c r="C815" s="196"/>
      <c r="D815" s="197" t="s">
        <v>139</v>
      </c>
      <c r="E815" s="198" t="s">
        <v>32</v>
      </c>
      <c r="F815" s="199" t="s">
        <v>887</v>
      </c>
      <c r="G815" s="196"/>
      <c r="H815" s="198" t="s">
        <v>32</v>
      </c>
      <c r="I815" s="200"/>
      <c r="J815" s="196"/>
      <c r="K815" s="196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139</v>
      </c>
      <c r="AU815" s="205" t="s">
        <v>137</v>
      </c>
      <c r="AV815" s="12" t="s">
        <v>40</v>
      </c>
      <c r="AW815" s="12" t="s">
        <v>39</v>
      </c>
      <c r="AX815" s="12" t="s">
        <v>79</v>
      </c>
      <c r="AY815" s="205" t="s">
        <v>129</v>
      </c>
    </row>
    <row r="816" spans="2:65" s="13" customFormat="1" ht="11.25">
      <c r="B816" s="206"/>
      <c r="C816" s="207"/>
      <c r="D816" s="197" t="s">
        <v>139</v>
      </c>
      <c r="E816" s="208" t="s">
        <v>32</v>
      </c>
      <c r="F816" s="209" t="s">
        <v>895</v>
      </c>
      <c r="G816" s="207"/>
      <c r="H816" s="210">
        <v>103.125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139</v>
      </c>
      <c r="AU816" s="216" t="s">
        <v>137</v>
      </c>
      <c r="AV816" s="13" t="s">
        <v>137</v>
      </c>
      <c r="AW816" s="13" t="s">
        <v>39</v>
      </c>
      <c r="AX816" s="13" t="s">
        <v>79</v>
      </c>
      <c r="AY816" s="216" t="s">
        <v>129</v>
      </c>
    </row>
    <row r="817" spans="2:65" s="12" customFormat="1" ht="11.25">
      <c r="B817" s="195"/>
      <c r="C817" s="196"/>
      <c r="D817" s="197" t="s">
        <v>139</v>
      </c>
      <c r="E817" s="198" t="s">
        <v>32</v>
      </c>
      <c r="F817" s="199" t="s">
        <v>889</v>
      </c>
      <c r="G817" s="196"/>
      <c r="H817" s="198" t="s">
        <v>32</v>
      </c>
      <c r="I817" s="200"/>
      <c r="J817" s="196"/>
      <c r="K817" s="196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139</v>
      </c>
      <c r="AU817" s="205" t="s">
        <v>137</v>
      </c>
      <c r="AV817" s="12" t="s">
        <v>40</v>
      </c>
      <c r="AW817" s="12" t="s">
        <v>39</v>
      </c>
      <c r="AX817" s="12" t="s">
        <v>79</v>
      </c>
      <c r="AY817" s="205" t="s">
        <v>129</v>
      </c>
    </row>
    <row r="818" spans="2:65" s="13" customFormat="1" ht="11.25">
      <c r="B818" s="206"/>
      <c r="C818" s="207"/>
      <c r="D818" s="197" t="s">
        <v>139</v>
      </c>
      <c r="E818" s="208" t="s">
        <v>32</v>
      </c>
      <c r="F818" s="209" t="s">
        <v>896</v>
      </c>
      <c r="G818" s="207"/>
      <c r="H818" s="210">
        <v>12.734999999999999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139</v>
      </c>
      <c r="AU818" s="216" t="s">
        <v>137</v>
      </c>
      <c r="AV818" s="13" t="s">
        <v>137</v>
      </c>
      <c r="AW818" s="13" t="s">
        <v>39</v>
      </c>
      <c r="AX818" s="13" t="s">
        <v>79</v>
      </c>
      <c r="AY818" s="216" t="s">
        <v>129</v>
      </c>
    </row>
    <row r="819" spans="2:65" s="14" customFormat="1" ht="11.25">
      <c r="B819" s="217"/>
      <c r="C819" s="218"/>
      <c r="D819" s="197" t="s">
        <v>139</v>
      </c>
      <c r="E819" s="219" t="s">
        <v>32</v>
      </c>
      <c r="F819" s="220" t="s">
        <v>147</v>
      </c>
      <c r="G819" s="218"/>
      <c r="H819" s="221">
        <v>115.86</v>
      </c>
      <c r="I819" s="222"/>
      <c r="J819" s="218"/>
      <c r="K819" s="218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139</v>
      </c>
      <c r="AU819" s="227" t="s">
        <v>137</v>
      </c>
      <c r="AV819" s="14" t="s">
        <v>136</v>
      </c>
      <c r="AW819" s="14" t="s">
        <v>39</v>
      </c>
      <c r="AX819" s="14" t="s">
        <v>40</v>
      </c>
      <c r="AY819" s="227" t="s">
        <v>129</v>
      </c>
    </row>
    <row r="820" spans="2:65" s="1" customFormat="1" ht="24" customHeight="1">
      <c r="B820" s="36"/>
      <c r="C820" s="182" t="s">
        <v>897</v>
      </c>
      <c r="D820" s="182" t="s">
        <v>131</v>
      </c>
      <c r="E820" s="183" t="s">
        <v>898</v>
      </c>
      <c r="F820" s="184" t="s">
        <v>899</v>
      </c>
      <c r="G820" s="185" t="s">
        <v>204</v>
      </c>
      <c r="H820" s="186">
        <v>0.60399999999999998</v>
      </c>
      <c r="I820" s="187"/>
      <c r="J820" s="188">
        <f>ROUND(I820*H820,2)</f>
        <v>0</v>
      </c>
      <c r="K820" s="184" t="s">
        <v>135</v>
      </c>
      <c r="L820" s="40"/>
      <c r="M820" s="189" t="s">
        <v>32</v>
      </c>
      <c r="N820" s="190" t="s">
        <v>51</v>
      </c>
      <c r="O820" s="65"/>
      <c r="P820" s="191">
        <f>O820*H820</f>
        <v>0</v>
      </c>
      <c r="Q820" s="191">
        <v>0</v>
      </c>
      <c r="R820" s="191">
        <f>Q820*H820</f>
        <v>0</v>
      </c>
      <c r="S820" s="191">
        <v>0</v>
      </c>
      <c r="T820" s="192">
        <f>S820*H820</f>
        <v>0</v>
      </c>
      <c r="AR820" s="193" t="s">
        <v>234</v>
      </c>
      <c r="AT820" s="193" t="s">
        <v>131</v>
      </c>
      <c r="AU820" s="193" t="s">
        <v>137</v>
      </c>
      <c r="AY820" s="18" t="s">
        <v>129</v>
      </c>
      <c r="BE820" s="194">
        <f>IF(N820="základní",J820,0)</f>
        <v>0</v>
      </c>
      <c r="BF820" s="194">
        <f>IF(N820="snížená",J820,0)</f>
        <v>0</v>
      </c>
      <c r="BG820" s="194">
        <f>IF(N820="zákl. přenesená",J820,0)</f>
        <v>0</v>
      </c>
      <c r="BH820" s="194">
        <f>IF(N820="sníž. přenesená",J820,0)</f>
        <v>0</v>
      </c>
      <c r="BI820" s="194">
        <f>IF(N820="nulová",J820,0)</f>
        <v>0</v>
      </c>
      <c r="BJ820" s="18" t="s">
        <v>137</v>
      </c>
      <c r="BK820" s="194">
        <f>ROUND(I820*H820,2)</f>
        <v>0</v>
      </c>
      <c r="BL820" s="18" t="s">
        <v>234</v>
      </c>
      <c r="BM820" s="193" t="s">
        <v>900</v>
      </c>
    </row>
    <row r="821" spans="2:65" s="1" customFormat="1" ht="24" customHeight="1">
      <c r="B821" s="36"/>
      <c r="C821" s="182" t="s">
        <v>901</v>
      </c>
      <c r="D821" s="182" t="s">
        <v>131</v>
      </c>
      <c r="E821" s="183" t="s">
        <v>902</v>
      </c>
      <c r="F821" s="184" t="s">
        <v>903</v>
      </c>
      <c r="G821" s="185" t="s">
        <v>204</v>
      </c>
      <c r="H821" s="186">
        <v>0.60399999999999998</v>
      </c>
      <c r="I821" s="187"/>
      <c r="J821" s="188">
        <f>ROUND(I821*H821,2)</f>
        <v>0</v>
      </c>
      <c r="K821" s="184" t="s">
        <v>135</v>
      </c>
      <c r="L821" s="40"/>
      <c r="M821" s="189" t="s">
        <v>32</v>
      </c>
      <c r="N821" s="190" t="s">
        <v>51</v>
      </c>
      <c r="O821" s="65"/>
      <c r="P821" s="191">
        <f>O821*H821</f>
        <v>0</v>
      </c>
      <c r="Q821" s="191">
        <v>0</v>
      </c>
      <c r="R821" s="191">
        <f>Q821*H821</f>
        <v>0</v>
      </c>
      <c r="S821" s="191">
        <v>0</v>
      </c>
      <c r="T821" s="192">
        <f>S821*H821</f>
        <v>0</v>
      </c>
      <c r="AR821" s="193" t="s">
        <v>234</v>
      </c>
      <c r="AT821" s="193" t="s">
        <v>131</v>
      </c>
      <c r="AU821" s="193" t="s">
        <v>137</v>
      </c>
      <c r="AY821" s="18" t="s">
        <v>129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18" t="s">
        <v>137</v>
      </c>
      <c r="BK821" s="194">
        <f>ROUND(I821*H821,2)</f>
        <v>0</v>
      </c>
      <c r="BL821" s="18" t="s">
        <v>234</v>
      </c>
      <c r="BM821" s="193" t="s">
        <v>904</v>
      </c>
    </row>
    <row r="822" spans="2:65" s="11" customFormat="1" ht="22.9" customHeight="1">
      <c r="B822" s="166"/>
      <c r="C822" s="167"/>
      <c r="D822" s="168" t="s">
        <v>78</v>
      </c>
      <c r="E822" s="180" t="s">
        <v>905</v>
      </c>
      <c r="F822" s="180" t="s">
        <v>906</v>
      </c>
      <c r="G822" s="167"/>
      <c r="H822" s="167"/>
      <c r="I822" s="170"/>
      <c r="J822" s="181">
        <f>BK822</f>
        <v>0</v>
      </c>
      <c r="K822" s="167"/>
      <c r="L822" s="172"/>
      <c r="M822" s="173"/>
      <c r="N822" s="174"/>
      <c r="O822" s="174"/>
      <c r="P822" s="175">
        <f>SUM(P823:P831)</f>
        <v>0</v>
      </c>
      <c r="Q822" s="174"/>
      <c r="R822" s="175">
        <f>SUM(R823:R831)</f>
        <v>0.17136900000000002</v>
      </c>
      <c r="S822" s="174"/>
      <c r="T822" s="176">
        <f>SUM(T823:T831)</f>
        <v>0</v>
      </c>
      <c r="AR822" s="177" t="s">
        <v>137</v>
      </c>
      <c r="AT822" s="178" t="s">
        <v>78</v>
      </c>
      <c r="AU822" s="178" t="s">
        <v>40</v>
      </c>
      <c r="AY822" s="177" t="s">
        <v>129</v>
      </c>
      <c r="BK822" s="179">
        <f>SUM(BK823:BK831)</f>
        <v>0</v>
      </c>
    </row>
    <row r="823" spans="2:65" s="1" customFormat="1" ht="24" customHeight="1">
      <c r="B823" s="36"/>
      <c r="C823" s="182" t="s">
        <v>907</v>
      </c>
      <c r="D823" s="182" t="s">
        <v>131</v>
      </c>
      <c r="E823" s="183" t="s">
        <v>908</v>
      </c>
      <c r="F823" s="184" t="s">
        <v>909</v>
      </c>
      <c r="G823" s="185" t="s">
        <v>134</v>
      </c>
      <c r="H823" s="186">
        <v>19.8</v>
      </c>
      <c r="I823" s="187"/>
      <c r="J823" s="188">
        <f>ROUND(I823*H823,2)</f>
        <v>0</v>
      </c>
      <c r="K823" s="184" t="s">
        <v>135</v>
      </c>
      <c r="L823" s="40"/>
      <c r="M823" s="189" t="s">
        <v>32</v>
      </c>
      <c r="N823" s="190" t="s">
        <v>51</v>
      </c>
      <c r="O823" s="65"/>
      <c r="P823" s="191">
        <f>O823*H823</f>
        <v>0</v>
      </c>
      <c r="Q823" s="191">
        <v>6.0000000000000001E-3</v>
      </c>
      <c r="R823" s="191">
        <f>Q823*H823</f>
        <v>0.1188</v>
      </c>
      <c r="S823" s="191">
        <v>0</v>
      </c>
      <c r="T823" s="192">
        <f>S823*H823</f>
        <v>0</v>
      </c>
      <c r="AR823" s="193" t="s">
        <v>234</v>
      </c>
      <c r="AT823" s="193" t="s">
        <v>131</v>
      </c>
      <c r="AU823" s="193" t="s">
        <v>137</v>
      </c>
      <c r="AY823" s="18" t="s">
        <v>129</v>
      </c>
      <c r="BE823" s="194">
        <f>IF(N823="základní",J823,0)</f>
        <v>0</v>
      </c>
      <c r="BF823" s="194">
        <f>IF(N823="snížená",J823,0)</f>
        <v>0</v>
      </c>
      <c r="BG823" s="194">
        <f>IF(N823="zákl. přenesená",J823,0)</f>
        <v>0</v>
      </c>
      <c r="BH823" s="194">
        <f>IF(N823="sníž. přenesená",J823,0)</f>
        <v>0</v>
      </c>
      <c r="BI823" s="194">
        <f>IF(N823="nulová",J823,0)</f>
        <v>0</v>
      </c>
      <c r="BJ823" s="18" t="s">
        <v>137</v>
      </c>
      <c r="BK823" s="194">
        <f>ROUND(I823*H823,2)</f>
        <v>0</v>
      </c>
      <c r="BL823" s="18" t="s">
        <v>234</v>
      </c>
      <c r="BM823" s="193" t="s">
        <v>910</v>
      </c>
    </row>
    <row r="824" spans="2:65" s="12" customFormat="1" ht="11.25">
      <c r="B824" s="195"/>
      <c r="C824" s="196"/>
      <c r="D824" s="197" t="s">
        <v>139</v>
      </c>
      <c r="E824" s="198" t="s">
        <v>32</v>
      </c>
      <c r="F824" s="199" t="s">
        <v>911</v>
      </c>
      <c r="G824" s="196"/>
      <c r="H824" s="198" t="s">
        <v>32</v>
      </c>
      <c r="I824" s="200"/>
      <c r="J824" s="196"/>
      <c r="K824" s="196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139</v>
      </c>
      <c r="AU824" s="205" t="s">
        <v>137</v>
      </c>
      <c r="AV824" s="12" t="s">
        <v>40</v>
      </c>
      <c r="AW824" s="12" t="s">
        <v>39</v>
      </c>
      <c r="AX824" s="12" t="s">
        <v>79</v>
      </c>
      <c r="AY824" s="205" t="s">
        <v>129</v>
      </c>
    </row>
    <row r="825" spans="2:65" s="13" customFormat="1" ht="11.25">
      <c r="B825" s="206"/>
      <c r="C825" s="207"/>
      <c r="D825" s="197" t="s">
        <v>139</v>
      </c>
      <c r="E825" s="208" t="s">
        <v>32</v>
      </c>
      <c r="F825" s="209" t="s">
        <v>912</v>
      </c>
      <c r="G825" s="207"/>
      <c r="H825" s="210">
        <v>19.8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139</v>
      </c>
      <c r="AU825" s="216" t="s">
        <v>137</v>
      </c>
      <c r="AV825" s="13" t="s">
        <v>137</v>
      </c>
      <c r="AW825" s="13" t="s">
        <v>39</v>
      </c>
      <c r="AX825" s="13" t="s">
        <v>40</v>
      </c>
      <c r="AY825" s="216" t="s">
        <v>129</v>
      </c>
    </row>
    <row r="826" spans="2:65" s="1" customFormat="1" ht="16.5" customHeight="1">
      <c r="B826" s="36"/>
      <c r="C826" s="228" t="s">
        <v>913</v>
      </c>
      <c r="D826" s="228" t="s">
        <v>159</v>
      </c>
      <c r="E826" s="229" t="s">
        <v>914</v>
      </c>
      <c r="F826" s="230" t="s">
        <v>915</v>
      </c>
      <c r="G826" s="231" t="s">
        <v>134</v>
      </c>
      <c r="H826" s="232">
        <v>20.79</v>
      </c>
      <c r="I826" s="233"/>
      <c r="J826" s="234">
        <f>ROUND(I826*H826,2)</f>
        <v>0</v>
      </c>
      <c r="K826" s="230" t="s">
        <v>135</v>
      </c>
      <c r="L826" s="235"/>
      <c r="M826" s="236" t="s">
        <v>32</v>
      </c>
      <c r="N826" s="237" t="s">
        <v>51</v>
      </c>
      <c r="O826" s="65"/>
      <c r="P826" s="191">
        <f>O826*H826</f>
        <v>0</v>
      </c>
      <c r="Q826" s="191">
        <v>2.3E-3</v>
      </c>
      <c r="R826" s="191">
        <f>Q826*H826</f>
        <v>4.7816999999999998E-2</v>
      </c>
      <c r="S826" s="191">
        <v>0</v>
      </c>
      <c r="T826" s="192">
        <f>S826*H826</f>
        <v>0</v>
      </c>
      <c r="AR826" s="193" t="s">
        <v>644</v>
      </c>
      <c r="AT826" s="193" t="s">
        <v>159</v>
      </c>
      <c r="AU826" s="193" t="s">
        <v>137</v>
      </c>
      <c r="AY826" s="18" t="s">
        <v>129</v>
      </c>
      <c r="BE826" s="194">
        <f>IF(N826="základní",J826,0)</f>
        <v>0</v>
      </c>
      <c r="BF826" s="194">
        <f>IF(N826="snížená",J826,0)</f>
        <v>0</v>
      </c>
      <c r="BG826" s="194">
        <f>IF(N826="zákl. přenesená",J826,0)</f>
        <v>0</v>
      </c>
      <c r="BH826" s="194">
        <f>IF(N826="sníž. přenesená",J826,0)</f>
        <v>0</v>
      </c>
      <c r="BI826" s="194">
        <f>IF(N826="nulová",J826,0)</f>
        <v>0</v>
      </c>
      <c r="BJ826" s="18" t="s">
        <v>137</v>
      </c>
      <c r="BK826" s="194">
        <f>ROUND(I826*H826,2)</f>
        <v>0</v>
      </c>
      <c r="BL826" s="18" t="s">
        <v>234</v>
      </c>
      <c r="BM826" s="193" t="s">
        <v>916</v>
      </c>
    </row>
    <row r="827" spans="2:65" s="13" customFormat="1" ht="11.25">
      <c r="B827" s="206"/>
      <c r="C827" s="207"/>
      <c r="D827" s="197" t="s">
        <v>139</v>
      </c>
      <c r="E827" s="208" t="s">
        <v>32</v>
      </c>
      <c r="F827" s="209" t="s">
        <v>917</v>
      </c>
      <c r="G827" s="207"/>
      <c r="H827" s="210">
        <v>20.79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139</v>
      </c>
      <c r="AU827" s="216" t="s">
        <v>137</v>
      </c>
      <c r="AV827" s="13" t="s">
        <v>137</v>
      </c>
      <c r="AW827" s="13" t="s">
        <v>39</v>
      </c>
      <c r="AX827" s="13" t="s">
        <v>40</v>
      </c>
      <c r="AY827" s="216" t="s">
        <v>129</v>
      </c>
    </row>
    <row r="828" spans="2:65" s="1" customFormat="1" ht="16.5" customHeight="1">
      <c r="B828" s="36"/>
      <c r="C828" s="182" t="s">
        <v>918</v>
      </c>
      <c r="D828" s="182" t="s">
        <v>131</v>
      </c>
      <c r="E828" s="183" t="s">
        <v>919</v>
      </c>
      <c r="F828" s="184" t="s">
        <v>920</v>
      </c>
      <c r="G828" s="185" t="s">
        <v>134</v>
      </c>
      <c r="H828" s="186">
        <v>19.8</v>
      </c>
      <c r="I828" s="187"/>
      <c r="J828" s="188">
        <f>ROUND(I828*H828,2)</f>
        <v>0</v>
      </c>
      <c r="K828" s="184" t="s">
        <v>32</v>
      </c>
      <c r="L828" s="40"/>
      <c r="M828" s="189" t="s">
        <v>32</v>
      </c>
      <c r="N828" s="190" t="s">
        <v>51</v>
      </c>
      <c r="O828" s="65"/>
      <c r="P828" s="191">
        <f>O828*H828</f>
        <v>0</v>
      </c>
      <c r="Q828" s="191">
        <v>2.4000000000000001E-4</v>
      </c>
      <c r="R828" s="191">
        <f>Q828*H828</f>
        <v>4.7520000000000001E-3</v>
      </c>
      <c r="S828" s="191">
        <v>0</v>
      </c>
      <c r="T828" s="192">
        <f>S828*H828</f>
        <v>0</v>
      </c>
      <c r="AR828" s="193" t="s">
        <v>234</v>
      </c>
      <c r="AT828" s="193" t="s">
        <v>131</v>
      </c>
      <c r="AU828" s="193" t="s">
        <v>137</v>
      </c>
      <c r="AY828" s="18" t="s">
        <v>129</v>
      </c>
      <c r="BE828" s="194">
        <f>IF(N828="základní",J828,0)</f>
        <v>0</v>
      </c>
      <c r="BF828" s="194">
        <f>IF(N828="snížená",J828,0)</f>
        <v>0</v>
      </c>
      <c r="BG828" s="194">
        <f>IF(N828="zákl. přenesená",J828,0)</f>
        <v>0</v>
      </c>
      <c r="BH828" s="194">
        <f>IF(N828="sníž. přenesená",J828,0)</f>
        <v>0</v>
      </c>
      <c r="BI828" s="194">
        <f>IF(N828="nulová",J828,0)</f>
        <v>0</v>
      </c>
      <c r="BJ828" s="18" t="s">
        <v>137</v>
      </c>
      <c r="BK828" s="194">
        <f>ROUND(I828*H828,2)</f>
        <v>0</v>
      </c>
      <c r="BL828" s="18" t="s">
        <v>234</v>
      </c>
      <c r="BM828" s="193" t="s">
        <v>921</v>
      </c>
    </row>
    <row r="829" spans="2:65" s="13" customFormat="1" ht="11.25">
      <c r="B829" s="206"/>
      <c r="C829" s="207"/>
      <c r="D829" s="197" t="s">
        <v>139</v>
      </c>
      <c r="E829" s="208" t="s">
        <v>32</v>
      </c>
      <c r="F829" s="209" t="s">
        <v>922</v>
      </c>
      <c r="G829" s="207"/>
      <c r="H829" s="210">
        <v>19.8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139</v>
      </c>
      <c r="AU829" s="216" t="s">
        <v>137</v>
      </c>
      <c r="AV829" s="13" t="s">
        <v>137</v>
      </c>
      <c r="AW829" s="13" t="s">
        <v>39</v>
      </c>
      <c r="AX829" s="13" t="s">
        <v>40</v>
      </c>
      <c r="AY829" s="216" t="s">
        <v>129</v>
      </c>
    </row>
    <row r="830" spans="2:65" s="1" customFormat="1" ht="24" customHeight="1">
      <c r="B830" s="36"/>
      <c r="C830" s="182" t="s">
        <v>923</v>
      </c>
      <c r="D830" s="182" t="s">
        <v>131</v>
      </c>
      <c r="E830" s="183" t="s">
        <v>924</v>
      </c>
      <c r="F830" s="184" t="s">
        <v>925</v>
      </c>
      <c r="G830" s="185" t="s">
        <v>204</v>
      </c>
      <c r="H830" s="186">
        <v>0.17100000000000001</v>
      </c>
      <c r="I830" s="187"/>
      <c r="J830" s="188">
        <f>ROUND(I830*H830,2)</f>
        <v>0</v>
      </c>
      <c r="K830" s="184" t="s">
        <v>135</v>
      </c>
      <c r="L830" s="40"/>
      <c r="M830" s="189" t="s">
        <v>32</v>
      </c>
      <c r="N830" s="190" t="s">
        <v>51</v>
      </c>
      <c r="O830" s="65"/>
      <c r="P830" s="191">
        <f>O830*H830</f>
        <v>0</v>
      </c>
      <c r="Q830" s="191">
        <v>0</v>
      </c>
      <c r="R830" s="191">
        <f>Q830*H830</f>
        <v>0</v>
      </c>
      <c r="S830" s="191">
        <v>0</v>
      </c>
      <c r="T830" s="192">
        <f>S830*H830</f>
        <v>0</v>
      </c>
      <c r="AR830" s="193" t="s">
        <v>234</v>
      </c>
      <c r="AT830" s="193" t="s">
        <v>131</v>
      </c>
      <c r="AU830" s="193" t="s">
        <v>137</v>
      </c>
      <c r="AY830" s="18" t="s">
        <v>129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18" t="s">
        <v>137</v>
      </c>
      <c r="BK830" s="194">
        <f>ROUND(I830*H830,2)</f>
        <v>0</v>
      </c>
      <c r="BL830" s="18" t="s">
        <v>234</v>
      </c>
      <c r="BM830" s="193" t="s">
        <v>926</v>
      </c>
    </row>
    <row r="831" spans="2:65" s="1" customFormat="1" ht="24" customHeight="1">
      <c r="B831" s="36"/>
      <c r="C831" s="182" t="s">
        <v>927</v>
      </c>
      <c r="D831" s="182" t="s">
        <v>131</v>
      </c>
      <c r="E831" s="183" t="s">
        <v>928</v>
      </c>
      <c r="F831" s="184" t="s">
        <v>929</v>
      </c>
      <c r="G831" s="185" t="s">
        <v>204</v>
      </c>
      <c r="H831" s="186">
        <v>0.17100000000000001</v>
      </c>
      <c r="I831" s="187"/>
      <c r="J831" s="188">
        <f>ROUND(I831*H831,2)</f>
        <v>0</v>
      </c>
      <c r="K831" s="184" t="s">
        <v>135</v>
      </c>
      <c r="L831" s="40"/>
      <c r="M831" s="189" t="s">
        <v>32</v>
      </c>
      <c r="N831" s="190" t="s">
        <v>51</v>
      </c>
      <c r="O831" s="65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AR831" s="193" t="s">
        <v>234</v>
      </c>
      <c r="AT831" s="193" t="s">
        <v>131</v>
      </c>
      <c r="AU831" s="193" t="s">
        <v>137</v>
      </c>
      <c r="AY831" s="18" t="s">
        <v>129</v>
      </c>
      <c r="BE831" s="194">
        <f>IF(N831="základní",J831,0)</f>
        <v>0</v>
      </c>
      <c r="BF831" s="194">
        <f>IF(N831="snížená",J831,0)</f>
        <v>0</v>
      </c>
      <c r="BG831" s="194">
        <f>IF(N831="zákl. přenesená",J831,0)</f>
        <v>0</v>
      </c>
      <c r="BH831" s="194">
        <f>IF(N831="sníž. přenesená",J831,0)</f>
        <v>0</v>
      </c>
      <c r="BI831" s="194">
        <f>IF(N831="nulová",J831,0)</f>
        <v>0</v>
      </c>
      <c r="BJ831" s="18" t="s">
        <v>137</v>
      </c>
      <c r="BK831" s="194">
        <f>ROUND(I831*H831,2)</f>
        <v>0</v>
      </c>
      <c r="BL831" s="18" t="s">
        <v>234</v>
      </c>
      <c r="BM831" s="193" t="s">
        <v>930</v>
      </c>
    </row>
    <row r="832" spans="2:65" s="11" customFormat="1" ht="22.9" customHeight="1">
      <c r="B832" s="166"/>
      <c r="C832" s="167"/>
      <c r="D832" s="168" t="s">
        <v>78</v>
      </c>
      <c r="E832" s="180" t="s">
        <v>931</v>
      </c>
      <c r="F832" s="180" t="s">
        <v>932</v>
      </c>
      <c r="G832" s="167"/>
      <c r="H832" s="167"/>
      <c r="I832" s="170"/>
      <c r="J832" s="181">
        <f>BK832</f>
        <v>0</v>
      </c>
      <c r="K832" s="167"/>
      <c r="L832" s="172"/>
      <c r="M832" s="173"/>
      <c r="N832" s="174"/>
      <c r="O832" s="174"/>
      <c r="P832" s="175">
        <f>SUM(P833:P842)</f>
        <v>0</v>
      </c>
      <c r="Q832" s="174"/>
      <c r="R832" s="175">
        <f>SUM(R833:R842)</f>
        <v>1.2800000000000002E-2</v>
      </c>
      <c r="S832" s="174"/>
      <c r="T832" s="176">
        <f>SUM(T833:T842)</f>
        <v>4.1000000000000003E-3</v>
      </c>
      <c r="AR832" s="177" t="s">
        <v>137</v>
      </c>
      <c r="AT832" s="178" t="s">
        <v>78</v>
      </c>
      <c r="AU832" s="178" t="s">
        <v>40</v>
      </c>
      <c r="AY832" s="177" t="s">
        <v>129</v>
      </c>
      <c r="BK832" s="179">
        <f>SUM(BK833:BK842)</f>
        <v>0</v>
      </c>
    </row>
    <row r="833" spans="2:65" s="1" customFormat="1" ht="16.5" customHeight="1">
      <c r="B833" s="36"/>
      <c r="C833" s="182" t="s">
        <v>933</v>
      </c>
      <c r="D833" s="182" t="s">
        <v>131</v>
      </c>
      <c r="E833" s="183" t="s">
        <v>934</v>
      </c>
      <c r="F833" s="184" t="s">
        <v>935</v>
      </c>
      <c r="G833" s="185" t="s">
        <v>189</v>
      </c>
      <c r="H833" s="186">
        <v>10</v>
      </c>
      <c r="I833" s="187"/>
      <c r="J833" s="188">
        <f>ROUND(I833*H833,2)</f>
        <v>0</v>
      </c>
      <c r="K833" s="184" t="s">
        <v>135</v>
      </c>
      <c r="L833" s="40"/>
      <c r="M833" s="189" t="s">
        <v>32</v>
      </c>
      <c r="N833" s="190" t="s">
        <v>51</v>
      </c>
      <c r="O833" s="65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AR833" s="193" t="s">
        <v>234</v>
      </c>
      <c r="AT833" s="193" t="s">
        <v>131</v>
      </c>
      <c r="AU833" s="193" t="s">
        <v>137</v>
      </c>
      <c r="AY833" s="18" t="s">
        <v>129</v>
      </c>
      <c r="BE833" s="194">
        <f>IF(N833="základní",J833,0)</f>
        <v>0</v>
      </c>
      <c r="BF833" s="194">
        <f>IF(N833="snížená",J833,0)</f>
        <v>0</v>
      </c>
      <c r="BG833" s="194">
        <f>IF(N833="zákl. přenesená",J833,0)</f>
        <v>0</v>
      </c>
      <c r="BH833" s="194">
        <f>IF(N833="sníž. přenesená",J833,0)</f>
        <v>0</v>
      </c>
      <c r="BI833" s="194">
        <f>IF(N833="nulová",J833,0)</f>
        <v>0</v>
      </c>
      <c r="BJ833" s="18" t="s">
        <v>137</v>
      </c>
      <c r="BK833" s="194">
        <f>ROUND(I833*H833,2)</f>
        <v>0</v>
      </c>
      <c r="BL833" s="18" t="s">
        <v>234</v>
      </c>
      <c r="BM833" s="193" t="s">
        <v>936</v>
      </c>
    </row>
    <row r="834" spans="2:65" s="1" customFormat="1" ht="16.5" customHeight="1">
      <c r="B834" s="36"/>
      <c r="C834" s="228" t="s">
        <v>937</v>
      </c>
      <c r="D834" s="228" t="s">
        <v>159</v>
      </c>
      <c r="E834" s="229" t="s">
        <v>938</v>
      </c>
      <c r="F834" s="230" t="s">
        <v>939</v>
      </c>
      <c r="G834" s="231" t="s">
        <v>189</v>
      </c>
      <c r="H834" s="232">
        <v>36</v>
      </c>
      <c r="I834" s="233"/>
      <c r="J834" s="234">
        <f>ROUND(I834*H834,2)</f>
        <v>0</v>
      </c>
      <c r="K834" s="230" t="s">
        <v>135</v>
      </c>
      <c r="L834" s="235"/>
      <c r="M834" s="236" t="s">
        <v>32</v>
      </c>
      <c r="N834" s="237" t="s">
        <v>51</v>
      </c>
      <c r="O834" s="65"/>
      <c r="P834" s="191">
        <f>O834*H834</f>
        <v>0</v>
      </c>
      <c r="Q834" s="191">
        <v>2.5000000000000001E-4</v>
      </c>
      <c r="R834" s="191">
        <f>Q834*H834</f>
        <v>9.0000000000000011E-3</v>
      </c>
      <c r="S834" s="191">
        <v>0</v>
      </c>
      <c r="T834" s="192">
        <f>S834*H834</f>
        <v>0</v>
      </c>
      <c r="AR834" s="193" t="s">
        <v>644</v>
      </c>
      <c r="AT834" s="193" t="s">
        <v>159</v>
      </c>
      <c r="AU834" s="193" t="s">
        <v>137</v>
      </c>
      <c r="AY834" s="18" t="s">
        <v>129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8" t="s">
        <v>137</v>
      </c>
      <c r="BK834" s="194">
        <f>ROUND(I834*H834,2)</f>
        <v>0</v>
      </c>
      <c r="BL834" s="18" t="s">
        <v>234</v>
      </c>
      <c r="BM834" s="193" t="s">
        <v>940</v>
      </c>
    </row>
    <row r="835" spans="2:65" s="1" customFormat="1" ht="16.5" customHeight="1">
      <c r="B835" s="36"/>
      <c r="C835" s="182" t="s">
        <v>941</v>
      </c>
      <c r="D835" s="182" t="s">
        <v>131</v>
      </c>
      <c r="E835" s="183" t="s">
        <v>942</v>
      </c>
      <c r="F835" s="184" t="s">
        <v>943</v>
      </c>
      <c r="G835" s="185" t="s">
        <v>189</v>
      </c>
      <c r="H835" s="186">
        <v>36</v>
      </c>
      <c r="I835" s="187"/>
      <c r="J835" s="188">
        <f>ROUND(I835*H835,2)</f>
        <v>0</v>
      </c>
      <c r="K835" s="184" t="s">
        <v>135</v>
      </c>
      <c r="L835" s="40"/>
      <c r="M835" s="189" t="s">
        <v>32</v>
      </c>
      <c r="N835" s="190" t="s">
        <v>51</v>
      </c>
      <c r="O835" s="65"/>
      <c r="P835" s="191">
        <f>O835*H835</f>
        <v>0</v>
      </c>
      <c r="Q835" s="191">
        <v>0</v>
      </c>
      <c r="R835" s="191">
        <f>Q835*H835</f>
        <v>0</v>
      </c>
      <c r="S835" s="191">
        <v>0</v>
      </c>
      <c r="T835" s="192">
        <f>S835*H835</f>
        <v>0</v>
      </c>
      <c r="AR835" s="193" t="s">
        <v>234</v>
      </c>
      <c r="AT835" s="193" t="s">
        <v>131</v>
      </c>
      <c r="AU835" s="193" t="s">
        <v>137</v>
      </c>
      <c r="AY835" s="18" t="s">
        <v>129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8" t="s">
        <v>137</v>
      </c>
      <c r="BK835" s="194">
        <f>ROUND(I835*H835,2)</f>
        <v>0</v>
      </c>
      <c r="BL835" s="18" t="s">
        <v>234</v>
      </c>
      <c r="BM835" s="193" t="s">
        <v>944</v>
      </c>
    </row>
    <row r="836" spans="2:65" s="13" customFormat="1" ht="11.25">
      <c r="B836" s="206"/>
      <c r="C836" s="207"/>
      <c r="D836" s="197" t="s">
        <v>139</v>
      </c>
      <c r="E836" s="208" t="s">
        <v>32</v>
      </c>
      <c r="F836" s="209" t="s">
        <v>945</v>
      </c>
      <c r="G836" s="207"/>
      <c r="H836" s="210">
        <v>36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139</v>
      </c>
      <c r="AU836" s="216" t="s">
        <v>137</v>
      </c>
      <c r="AV836" s="13" t="s">
        <v>137</v>
      </c>
      <c r="AW836" s="13" t="s">
        <v>39</v>
      </c>
      <c r="AX836" s="13" t="s">
        <v>40</v>
      </c>
      <c r="AY836" s="216" t="s">
        <v>129</v>
      </c>
    </row>
    <row r="837" spans="2:65" s="1" customFormat="1" ht="16.5" customHeight="1">
      <c r="B837" s="36"/>
      <c r="C837" s="228" t="s">
        <v>946</v>
      </c>
      <c r="D837" s="228" t="s">
        <v>159</v>
      </c>
      <c r="E837" s="229" t="s">
        <v>947</v>
      </c>
      <c r="F837" s="230" t="s">
        <v>948</v>
      </c>
      <c r="G837" s="231" t="s">
        <v>189</v>
      </c>
      <c r="H837" s="232">
        <v>10</v>
      </c>
      <c r="I837" s="233"/>
      <c r="J837" s="234">
        <f>ROUND(I837*H837,2)</f>
        <v>0</v>
      </c>
      <c r="K837" s="230" t="s">
        <v>135</v>
      </c>
      <c r="L837" s="235"/>
      <c r="M837" s="236" t="s">
        <v>32</v>
      </c>
      <c r="N837" s="237" t="s">
        <v>51</v>
      </c>
      <c r="O837" s="65"/>
      <c r="P837" s="191">
        <f>O837*H837</f>
        <v>0</v>
      </c>
      <c r="Q837" s="191">
        <v>3.8000000000000002E-4</v>
      </c>
      <c r="R837" s="191">
        <f>Q837*H837</f>
        <v>3.8000000000000004E-3</v>
      </c>
      <c r="S837" s="191">
        <v>0</v>
      </c>
      <c r="T837" s="192">
        <f>S837*H837</f>
        <v>0</v>
      </c>
      <c r="AR837" s="193" t="s">
        <v>644</v>
      </c>
      <c r="AT837" s="193" t="s">
        <v>159</v>
      </c>
      <c r="AU837" s="193" t="s">
        <v>137</v>
      </c>
      <c r="AY837" s="18" t="s">
        <v>129</v>
      </c>
      <c r="BE837" s="194">
        <f>IF(N837="základní",J837,0)</f>
        <v>0</v>
      </c>
      <c r="BF837" s="194">
        <f>IF(N837="snížená",J837,0)</f>
        <v>0</v>
      </c>
      <c r="BG837" s="194">
        <f>IF(N837="zákl. přenesená",J837,0)</f>
        <v>0</v>
      </c>
      <c r="BH837" s="194">
        <f>IF(N837="sníž. přenesená",J837,0)</f>
        <v>0</v>
      </c>
      <c r="BI837" s="194">
        <f>IF(N837="nulová",J837,0)</f>
        <v>0</v>
      </c>
      <c r="BJ837" s="18" t="s">
        <v>137</v>
      </c>
      <c r="BK837" s="194">
        <f>ROUND(I837*H837,2)</f>
        <v>0</v>
      </c>
      <c r="BL837" s="18" t="s">
        <v>234</v>
      </c>
      <c r="BM837" s="193" t="s">
        <v>949</v>
      </c>
    </row>
    <row r="838" spans="2:65" s="1" customFormat="1" ht="16.5" customHeight="1">
      <c r="B838" s="36"/>
      <c r="C838" s="182" t="s">
        <v>950</v>
      </c>
      <c r="D838" s="182" t="s">
        <v>131</v>
      </c>
      <c r="E838" s="183" t="s">
        <v>951</v>
      </c>
      <c r="F838" s="184" t="s">
        <v>952</v>
      </c>
      <c r="G838" s="185" t="s">
        <v>189</v>
      </c>
      <c r="H838" s="186">
        <v>10</v>
      </c>
      <c r="I838" s="187"/>
      <c r="J838" s="188">
        <f>ROUND(I838*H838,2)</f>
        <v>0</v>
      </c>
      <c r="K838" s="184" t="s">
        <v>135</v>
      </c>
      <c r="L838" s="40"/>
      <c r="M838" s="189" t="s">
        <v>32</v>
      </c>
      <c r="N838" s="190" t="s">
        <v>51</v>
      </c>
      <c r="O838" s="65"/>
      <c r="P838" s="191">
        <f>O838*H838</f>
        <v>0</v>
      </c>
      <c r="Q838" s="191">
        <v>0</v>
      </c>
      <c r="R838" s="191">
        <f>Q838*H838</f>
        <v>0</v>
      </c>
      <c r="S838" s="191">
        <v>5.0000000000000002E-5</v>
      </c>
      <c r="T838" s="192">
        <f>S838*H838</f>
        <v>5.0000000000000001E-4</v>
      </c>
      <c r="AR838" s="193" t="s">
        <v>234</v>
      </c>
      <c r="AT838" s="193" t="s">
        <v>131</v>
      </c>
      <c r="AU838" s="193" t="s">
        <v>137</v>
      </c>
      <c r="AY838" s="18" t="s">
        <v>129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8" t="s">
        <v>137</v>
      </c>
      <c r="BK838" s="194">
        <f>ROUND(I838*H838,2)</f>
        <v>0</v>
      </c>
      <c r="BL838" s="18" t="s">
        <v>234</v>
      </c>
      <c r="BM838" s="193" t="s">
        <v>953</v>
      </c>
    </row>
    <row r="839" spans="2:65" s="1" customFormat="1" ht="16.5" customHeight="1">
      <c r="B839" s="36"/>
      <c r="C839" s="182" t="s">
        <v>954</v>
      </c>
      <c r="D839" s="182" t="s">
        <v>131</v>
      </c>
      <c r="E839" s="183" t="s">
        <v>955</v>
      </c>
      <c r="F839" s="184" t="s">
        <v>956</v>
      </c>
      <c r="G839" s="185" t="s">
        <v>189</v>
      </c>
      <c r="H839" s="186">
        <v>36</v>
      </c>
      <c r="I839" s="187"/>
      <c r="J839" s="188">
        <f>ROUND(I839*H839,2)</f>
        <v>0</v>
      </c>
      <c r="K839" s="184" t="s">
        <v>135</v>
      </c>
      <c r="L839" s="40"/>
      <c r="M839" s="189" t="s">
        <v>32</v>
      </c>
      <c r="N839" s="190" t="s">
        <v>51</v>
      </c>
      <c r="O839" s="65"/>
      <c r="P839" s="191">
        <f>O839*H839</f>
        <v>0</v>
      </c>
      <c r="Q839" s="191">
        <v>0</v>
      </c>
      <c r="R839" s="191">
        <f>Q839*H839</f>
        <v>0</v>
      </c>
      <c r="S839" s="191">
        <v>1E-4</v>
      </c>
      <c r="T839" s="192">
        <f>S839*H839</f>
        <v>3.6000000000000003E-3</v>
      </c>
      <c r="AR839" s="193" t="s">
        <v>234</v>
      </c>
      <c r="AT839" s="193" t="s">
        <v>131</v>
      </c>
      <c r="AU839" s="193" t="s">
        <v>137</v>
      </c>
      <c r="AY839" s="18" t="s">
        <v>129</v>
      </c>
      <c r="BE839" s="194">
        <f>IF(N839="základní",J839,0)</f>
        <v>0</v>
      </c>
      <c r="BF839" s="194">
        <f>IF(N839="snížená",J839,0)</f>
        <v>0</v>
      </c>
      <c r="BG839" s="194">
        <f>IF(N839="zákl. přenesená",J839,0)</f>
        <v>0</v>
      </c>
      <c r="BH839" s="194">
        <f>IF(N839="sníž. přenesená",J839,0)</f>
        <v>0</v>
      </c>
      <c r="BI839" s="194">
        <f>IF(N839="nulová",J839,0)</f>
        <v>0</v>
      </c>
      <c r="BJ839" s="18" t="s">
        <v>137</v>
      </c>
      <c r="BK839" s="194">
        <f>ROUND(I839*H839,2)</f>
        <v>0</v>
      </c>
      <c r="BL839" s="18" t="s">
        <v>234</v>
      </c>
      <c r="BM839" s="193" t="s">
        <v>957</v>
      </c>
    </row>
    <row r="840" spans="2:65" s="13" customFormat="1" ht="11.25">
      <c r="B840" s="206"/>
      <c r="C840" s="207"/>
      <c r="D840" s="197" t="s">
        <v>139</v>
      </c>
      <c r="E840" s="208" t="s">
        <v>32</v>
      </c>
      <c r="F840" s="209" t="s">
        <v>945</v>
      </c>
      <c r="G840" s="207"/>
      <c r="H840" s="210">
        <v>36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139</v>
      </c>
      <c r="AU840" s="216" t="s">
        <v>137</v>
      </c>
      <c r="AV840" s="13" t="s">
        <v>137</v>
      </c>
      <c r="AW840" s="13" t="s">
        <v>39</v>
      </c>
      <c r="AX840" s="13" t="s">
        <v>40</v>
      </c>
      <c r="AY840" s="216" t="s">
        <v>129</v>
      </c>
    </row>
    <row r="841" spans="2:65" s="1" customFormat="1" ht="24" customHeight="1">
      <c r="B841" s="36"/>
      <c r="C841" s="182" t="s">
        <v>958</v>
      </c>
      <c r="D841" s="182" t="s">
        <v>131</v>
      </c>
      <c r="E841" s="183" t="s">
        <v>959</v>
      </c>
      <c r="F841" s="184" t="s">
        <v>960</v>
      </c>
      <c r="G841" s="185" t="s">
        <v>204</v>
      </c>
      <c r="H841" s="186">
        <v>1.2999999999999999E-2</v>
      </c>
      <c r="I841" s="187"/>
      <c r="J841" s="188">
        <f>ROUND(I841*H841,2)</f>
        <v>0</v>
      </c>
      <c r="K841" s="184" t="s">
        <v>135</v>
      </c>
      <c r="L841" s="40"/>
      <c r="M841" s="189" t="s">
        <v>32</v>
      </c>
      <c r="N841" s="190" t="s">
        <v>51</v>
      </c>
      <c r="O841" s="65"/>
      <c r="P841" s="191">
        <f>O841*H841</f>
        <v>0</v>
      </c>
      <c r="Q841" s="191">
        <v>0</v>
      </c>
      <c r="R841" s="191">
        <f>Q841*H841</f>
        <v>0</v>
      </c>
      <c r="S841" s="191">
        <v>0</v>
      </c>
      <c r="T841" s="192">
        <f>S841*H841</f>
        <v>0</v>
      </c>
      <c r="AR841" s="193" t="s">
        <v>234</v>
      </c>
      <c r="AT841" s="193" t="s">
        <v>131</v>
      </c>
      <c r="AU841" s="193" t="s">
        <v>137</v>
      </c>
      <c r="AY841" s="18" t="s">
        <v>129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8" t="s">
        <v>137</v>
      </c>
      <c r="BK841" s="194">
        <f>ROUND(I841*H841,2)</f>
        <v>0</v>
      </c>
      <c r="BL841" s="18" t="s">
        <v>234</v>
      </c>
      <c r="BM841" s="193" t="s">
        <v>961</v>
      </c>
    </row>
    <row r="842" spans="2:65" s="1" customFormat="1" ht="24" customHeight="1">
      <c r="B842" s="36"/>
      <c r="C842" s="182" t="s">
        <v>962</v>
      </c>
      <c r="D842" s="182" t="s">
        <v>131</v>
      </c>
      <c r="E842" s="183" t="s">
        <v>963</v>
      </c>
      <c r="F842" s="184" t="s">
        <v>964</v>
      </c>
      <c r="G842" s="185" t="s">
        <v>204</v>
      </c>
      <c r="H842" s="186">
        <v>1.2999999999999999E-2</v>
      </c>
      <c r="I842" s="187"/>
      <c r="J842" s="188">
        <f>ROUND(I842*H842,2)</f>
        <v>0</v>
      </c>
      <c r="K842" s="184" t="s">
        <v>135</v>
      </c>
      <c r="L842" s="40"/>
      <c r="M842" s="189" t="s">
        <v>32</v>
      </c>
      <c r="N842" s="190" t="s">
        <v>51</v>
      </c>
      <c r="O842" s="65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AR842" s="193" t="s">
        <v>234</v>
      </c>
      <c r="AT842" s="193" t="s">
        <v>131</v>
      </c>
      <c r="AU842" s="193" t="s">
        <v>137</v>
      </c>
      <c r="AY842" s="18" t="s">
        <v>129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8" t="s">
        <v>137</v>
      </c>
      <c r="BK842" s="194">
        <f>ROUND(I842*H842,2)</f>
        <v>0</v>
      </c>
      <c r="BL842" s="18" t="s">
        <v>234</v>
      </c>
      <c r="BM842" s="193" t="s">
        <v>965</v>
      </c>
    </row>
    <row r="843" spans="2:65" s="11" customFormat="1" ht="22.9" customHeight="1">
      <c r="B843" s="166"/>
      <c r="C843" s="167"/>
      <c r="D843" s="168" t="s">
        <v>78</v>
      </c>
      <c r="E843" s="180" t="s">
        <v>966</v>
      </c>
      <c r="F843" s="180" t="s">
        <v>967</v>
      </c>
      <c r="G843" s="167"/>
      <c r="H843" s="167"/>
      <c r="I843" s="170"/>
      <c r="J843" s="181">
        <f>BK843</f>
        <v>0</v>
      </c>
      <c r="K843" s="167"/>
      <c r="L843" s="172"/>
      <c r="M843" s="173"/>
      <c r="N843" s="174"/>
      <c r="O843" s="174"/>
      <c r="P843" s="175">
        <f>SUM(P844:P924)</f>
        <v>0</v>
      </c>
      <c r="Q843" s="174"/>
      <c r="R843" s="175">
        <f>SUM(R844:R924)</f>
        <v>1.3749930699999999</v>
      </c>
      <c r="S843" s="174"/>
      <c r="T843" s="176">
        <f>SUM(T844:T924)</f>
        <v>0.46891382000000004</v>
      </c>
      <c r="AR843" s="177" t="s">
        <v>137</v>
      </c>
      <c r="AT843" s="178" t="s">
        <v>78</v>
      </c>
      <c r="AU843" s="178" t="s">
        <v>40</v>
      </c>
      <c r="AY843" s="177" t="s">
        <v>129</v>
      </c>
      <c r="BK843" s="179">
        <f>SUM(BK844:BK924)</f>
        <v>0</v>
      </c>
    </row>
    <row r="844" spans="2:65" s="1" customFormat="1" ht="16.5" customHeight="1">
      <c r="B844" s="36"/>
      <c r="C844" s="182" t="s">
        <v>968</v>
      </c>
      <c r="D844" s="182" t="s">
        <v>131</v>
      </c>
      <c r="E844" s="183" t="s">
        <v>969</v>
      </c>
      <c r="F844" s="184" t="s">
        <v>970</v>
      </c>
      <c r="G844" s="185" t="s">
        <v>134</v>
      </c>
      <c r="H844" s="186">
        <v>12.478</v>
      </c>
      <c r="I844" s="187"/>
      <c r="J844" s="188">
        <f>ROUND(I844*H844,2)</f>
        <v>0</v>
      </c>
      <c r="K844" s="184" t="s">
        <v>135</v>
      </c>
      <c r="L844" s="40"/>
      <c r="M844" s="189" t="s">
        <v>32</v>
      </c>
      <c r="N844" s="190" t="s">
        <v>51</v>
      </c>
      <c r="O844" s="65"/>
      <c r="P844" s="191">
        <f>O844*H844</f>
        <v>0</v>
      </c>
      <c r="Q844" s="191">
        <v>0</v>
      </c>
      <c r="R844" s="191">
        <f>Q844*H844</f>
        <v>0</v>
      </c>
      <c r="S844" s="191">
        <v>5.94E-3</v>
      </c>
      <c r="T844" s="192">
        <f>S844*H844</f>
        <v>7.4119320000000002E-2</v>
      </c>
      <c r="AR844" s="193" t="s">
        <v>234</v>
      </c>
      <c r="AT844" s="193" t="s">
        <v>131</v>
      </c>
      <c r="AU844" s="193" t="s">
        <v>137</v>
      </c>
      <c r="AY844" s="18" t="s">
        <v>129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8" t="s">
        <v>137</v>
      </c>
      <c r="BK844" s="194">
        <f>ROUND(I844*H844,2)</f>
        <v>0</v>
      </c>
      <c r="BL844" s="18" t="s">
        <v>234</v>
      </c>
      <c r="BM844" s="193" t="s">
        <v>971</v>
      </c>
    </row>
    <row r="845" spans="2:65" s="12" customFormat="1" ht="11.25">
      <c r="B845" s="195"/>
      <c r="C845" s="196"/>
      <c r="D845" s="197" t="s">
        <v>139</v>
      </c>
      <c r="E845" s="198" t="s">
        <v>32</v>
      </c>
      <c r="F845" s="199" t="s">
        <v>972</v>
      </c>
      <c r="G845" s="196"/>
      <c r="H845" s="198" t="s">
        <v>32</v>
      </c>
      <c r="I845" s="200"/>
      <c r="J845" s="196"/>
      <c r="K845" s="196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139</v>
      </c>
      <c r="AU845" s="205" t="s">
        <v>137</v>
      </c>
      <c r="AV845" s="12" t="s">
        <v>40</v>
      </c>
      <c r="AW845" s="12" t="s">
        <v>39</v>
      </c>
      <c r="AX845" s="12" t="s">
        <v>79</v>
      </c>
      <c r="AY845" s="205" t="s">
        <v>129</v>
      </c>
    </row>
    <row r="846" spans="2:65" s="13" customFormat="1" ht="11.25">
      <c r="B846" s="206"/>
      <c r="C846" s="207"/>
      <c r="D846" s="197" t="s">
        <v>139</v>
      </c>
      <c r="E846" s="208" t="s">
        <v>32</v>
      </c>
      <c r="F846" s="209" t="s">
        <v>750</v>
      </c>
      <c r="G846" s="207"/>
      <c r="H846" s="210">
        <v>12.478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139</v>
      </c>
      <c r="AU846" s="216" t="s">
        <v>137</v>
      </c>
      <c r="AV846" s="13" t="s">
        <v>137</v>
      </c>
      <c r="AW846" s="13" t="s">
        <v>39</v>
      </c>
      <c r="AX846" s="13" t="s">
        <v>40</v>
      </c>
      <c r="AY846" s="216" t="s">
        <v>129</v>
      </c>
    </row>
    <row r="847" spans="2:65" s="1" customFormat="1" ht="16.5" customHeight="1">
      <c r="B847" s="36"/>
      <c r="C847" s="182" t="s">
        <v>973</v>
      </c>
      <c r="D847" s="182" t="s">
        <v>131</v>
      </c>
      <c r="E847" s="183" t="s">
        <v>974</v>
      </c>
      <c r="F847" s="184" t="s">
        <v>975</v>
      </c>
      <c r="G847" s="185" t="s">
        <v>260</v>
      </c>
      <c r="H847" s="186">
        <v>62.475000000000001</v>
      </c>
      <c r="I847" s="187"/>
      <c r="J847" s="188">
        <f>ROUND(I847*H847,2)</f>
        <v>0</v>
      </c>
      <c r="K847" s="184" t="s">
        <v>135</v>
      </c>
      <c r="L847" s="40"/>
      <c r="M847" s="189" t="s">
        <v>32</v>
      </c>
      <c r="N847" s="190" t="s">
        <v>51</v>
      </c>
      <c r="O847" s="65"/>
      <c r="P847" s="191">
        <f>O847*H847</f>
        <v>0</v>
      </c>
      <c r="Q847" s="191">
        <v>0</v>
      </c>
      <c r="R847" s="191">
        <f>Q847*H847</f>
        <v>0</v>
      </c>
      <c r="S847" s="191">
        <v>1.7700000000000001E-3</v>
      </c>
      <c r="T847" s="192">
        <f>S847*H847</f>
        <v>0.11058075000000001</v>
      </c>
      <c r="AR847" s="193" t="s">
        <v>234</v>
      </c>
      <c r="AT847" s="193" t="s">
        <v>131</v>
      </c>
      <c r="AU847" s="193" t="s">
        <v>137</v>
      </c>
      <c r="AY847" s="18" t="s">
        <v>129</v>
      </c>
      <c r="BE847" s="194">
        <f>IF(N847="základní",J847,0)</f>
        <v>0</v>
      </c>
      <c r="BF847" s="194">
        <f>IF(N847="snížená",J847,0)</f>
        <v>0</v>
      </c>
      <c r="BG847" s="194">
        <f>IF(N847="zákl. přenesená",J847,0)</f>
        <v>0</v>
      </c>
      <c r="BH847" s="194">
        <f>IF(N847="sníž. přenesená",J847,0)</f>
        <v>0</v>
      </c>
      <c r="BI847" s="194">
        <f>IF(N847="nulová",J847,0)</f>
        <v>0</v>
      </c>
      <c r="BJ847" s="18" t="s">
        <v>137</v>
      </c>
      <c r="BK847" s="194">
        <f>ROUND(I847*H847,2)</f>
        <v>0</v>
      </c>
      <c r="BL847" s="18" t="s">
        <v>234</v>
      </c>
      <c r="BM847" s="193" t="s">
        <v>976</v>
      </c>
    </row>
    <row r="848" spans="2:65" s="12" customFormat="1" ht="11.25">
      <c r="B848" s="195"/>
      <c r="C848" s="196"/>
      <c r="D848" s="197" t="s">
        <v>139</v>
      </c>
      <c r="E848" s="198" t="s">
        <v>32</v>
      </c>
      <c r="F848" s="199" t="s">
        <v>977</v>
      </c>
      <c r="G848" s="196"/>
      <c r="H848" s="198" t="s">
        <v>32</v>
      </c>
      <c r="I848" s="200"/>
      <c r="J848" s="196"/>
      <c r="K848" s="196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139</v>
      </c>
      <c r="AU848" s="205" t="s">
        <v>137</v>
      </c>
      <c r="AV848" s="12" t="s">
        <v>40</v>
      </c>
      <c r="AW848" s="12" t="s">
        <v>39</v>
      </c>
      <c r="AX848" s="12" t="s">
        <v>79</v>
      </c>
      <c r="AY848" s="205" t="s">
        <v>129</v>
      </c>
    </row>
    <row r="849" spans="2:65" s="13" customFormat="1" ht="11.25">
      <c r="B849" s="206"/>
      <c r="C849" s="207"/>
      <c r="D849" s="197" t="s">
        <v>139</v>
      </c>
      <c r="E849" s="208" t="s">
        <v>32</v>
      </c>
      <c r="F849" s="209" t="s">
        <v>978</v>
      </c>
      <c r="G849" s="207"/>
      <c r="H849" s="210">
        <v>62.475000000000001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139</v>
      </c>
      <c r="AU849" s="216" t="s">
        <v>137</v>
      </c>
      <c r="AV849" s="13" t="s">
        <v>137</v>
      </c>
      <c r="AW849" s="13" t="s">
        <v>39</v>
      </c>
      <c r="AX849" s="13" t="s">
        <v>40</v>
      </c>
      <c r="AY849" s="216" t="s">
        <v>129</v>
      </c>
    </row>
    <row r="850" spans="2:65" s="1" customFormat="1" ht="16.5" customHeight="1">
      <c r="B850" s="36"/>
      <c r="C850" s="182" t="s">
        <v>979</v>
      </c>
      <c r="D850" s="182" t="s">
        <v>131</v>
      </c>
      <c r="E850" s="183" t="s">
        <v>980</v>
      </c>
      <c r="F850" s="184" t="s">
        <v>981</v>
      </c>
      <c r="G850" s="185" t="s">
        <v>260</v>
      </c>
      <c r="H850" s="186">
        <v>118.5</v>
      </c>
      <c r="I850" s="187"/>
      <c r="J850" s="188">
        <f>ROUND(I850*H850,2)</f>
        <v>0</v>
      </c>
      <c r="K850" s="184" t="s">
        <v>135</v>
      </c>
      <c r="L850" s="40"/>
      <c r="M850" s="189" t="s">
        <v>32</v>
      </c>
      <c r="N850" s="190" t="s">
        <v>51</v>
      </c>
      <c r="O850" s="65"/>
      <c r="P850" s="191">
        <f>O850*H850</f>
        <v>0</v>
      </c>
      <c r="Q850" s="191">
        <v>0</v>
      </c>
      <c r="R850" s="191">
        <f>Q850*H850</f>
        <v>0</v>
      </c>
      <c r="S850" s="191">
        <v>1.67E-3</v>
      </c>
      <c r="T850" s="192">
        <f>S850*H850</f>
        <v>0.19789500000000002</v>
      </c>
      <c r="AR850" s="193" t="s">
        <v>234</v>
      </c>
      <c r="AT850" s="193" t="s">
        <v>131</v>
      </c>
      <c r="AU850" s="193" t="s">
        <v>137</v>
      </c>
      <c r="AY850" s="18" t="s">
        <v>129</v>
      </c>
      <c r="BE850" s="194">
        <f>IF(N850="základní",J850,0)</f>
        <v>0</v>
      </c>
      <c r="BF850" s="194">
        <f>IF(N850="snížená",J850,0)</f>
        <v>0</v>
      </c>
      <c r="BG850" s="194">
        <f>IF(N850="zákl. přenesená",J850,0)</f>
        <v>0</v>
      </c>
      <c r="BH850" s="194">
        <f>IF(N850="sníž. přenesená",J850,0)</f>
        <v>0</v>
      </c>
      <c r="BI850" s="194">
        <f>IF(N850="nulová",J850,0)</f>
        <v>0</v>
      </c>
      <c r="BJ850" s="18" t="s">
        <v>137</v>
      </c>
      <c r="BK850" s="194">
        <f>ROUND(I850*H850,2)</f>
        <v>0</v>
      </c>
      <c r="BL850" s="18" t="s">
        <v>234</v>
      </c>
      <c r="BM850" s="193" t="s">
        <v>982</v>
      </c>
    </row>
    <row r="851" spans="2:65" s="12" customFormat="1" ht="11.25">
      <c r="B851" s="195"/>
      <c r="C851" s="196"/>
      <c r="D851" s="197" t="s">
        <v>139</v>
      </c>
      <c r="E851" s="198" t="s">
        <v>32</v>
      </c>
      <c r="F851" s="199" t="s">
        <v>141</v>
      </c>
      <c r="G851" s="196"/>
      <c r="H851" s="198" t="s">
        <v>32</v>
      </c>
      <c r="I851" s="200"/>
      <c r="J851" s="196"/>
      <c r="K851" s="196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139</v>
      </c>
      <c r="AU851" s="205" t="s">
        <v>137</v>
      </c>
      <c r="AV851" s="12" t="s">
        <v>40</v>
      </c>
      <c r="AW851" s="12" t="s">
        <v>39</v>
      </c>
      <c r="AX851" s="12" t="s">
        <v>79</v>
      </c>
      <c r="AY851" s="205" t="s">
        <v>129</v>
      </c>
    </row>
    <row r="852" spans="2:65" s="12" customFormat="1" ht="11.25">
      <c r="B852" s="195"/>
      <c r="C852" s="196"/>
      <c r="D852" s="197" t="s">
        <v>139</v>
      </c>
      <c r="E852" s="198" t="s">
        <v>32</v>
      </c>
      <c r="F852" s="199" t="s">
        <v>455</v>
      </c>
      <c r="G852" s="196"/>
      <c r="H852" s="198" t="s">
        <v>32</v>
      </c>
      <c r="I852" s="200"/>
      <c r="J852" s="196"/>
      <c r="K852" s="196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139</v>
      </c>
      <c r="AU852" s="205" t="s">
        <v>137</v>
      </c>
      <c r="AV852" s="12" t="s">
        <v>40</v>
      </c>
      <c r="AW852" s="12" t="s">
        <v>39</v>
      </c>
      <c r="AX852" s="12" t="s">
        <v>79</v>
      </c>
      <c r="AY852" s="205" t="s">
        <v>129</v>
      </c>
    </row>
    <row r="853" spans="2:65" s="13" customFormat="1" ht="11.25">
      <c r="B853" s="206"/>
      <c r="C853" s="207"/>
      <c r="D853" s="197" t="s">
        <v>139</v>
      </c>
      <c r="E853" s="208" t="s">
        <v>32</v>
      </c>
      <c r="F853" s="209" t="s">
        <v>624</v>
      </c>
      <c r="G853" s="207"/>
      <c r="H853" s="210">
        <v>34.6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139</v>
      </c>
      <c r="AU853" s="216" t="s">
        <v>137</v>
      </c>
      <c r="AV853" s="13" t="s">
        <v>137</v>
      </c>
      <c r="AW853" s="13" t="s">
        <v>39</v>
      </c>
      <c r="AX853" s="13" t="s">
        <v>79</v>
      </c>
      <c r="AY853" s="216" t="s">
        <v>129</v>
      </c>
    </row>
    <row r="854" spans="2:65" s="13" customFormat="1" ht="11.25">
      <c r="B854" s="206"/>
      <c r="C854" s="207"/>
      <c r="D854" s="197" t="s">
        <v>139</v>
      </c>
      <c r="E854" s="208" t="s">
        <v>32</v>
      </c>
      <c r="F854" s="209" t="s">
        <v>625</v>
      </c>
      <c r="G854" s="207"/>
      <c r="H854" s="210">
        <v>6.6</v>
      </c>
      <c r="I854" s="211"/>
      <c r="J854" s="207"/>
      <c r="K854" s="207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139</v>
      </c>
      <c r="AU854" s="216" t="s">
        <v>137</v>
      </c>
      <c r="AV854" s="13" t="s">
        <v>137</v>
      </c>
      <c r="AW854" s="13" t="s">
        <v>39</v>
      </c>
      <c r="AX854" s="13" t="s">
        <v>79</v>
      </c>
      <c r="AY854" s="216" t="s">
        <v>129</v>
      </c>
    </row>
    <row r="855" spans="2:65" s="12" customFormat="1" ht="11.25">
      <c r="B855" s="195"/>
      <c r="C855" s="196"/>
      <c r="D855" s="197" t="s">
        <v>139</v>
      </c>
      <c r="E855" s="198" t="s">
        <v>32</v>
      </c>
      <c r="F855" s="199" t="s">
        <v>143</v>
      </c>
      <c r="G855" s="196"/>
      <c r="H855" s="198" t="s">
        <v>32</v>
      </c>
      <c r="I855" s="200"/>
      <c r="J855" s="196"/>
      <c r="K855" s="196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139</v>
      </c>
      <c r="AU855" s="205" t="s">
        <v>137</v>
      </c>
      <c r="AV855" s="12" t="s">
        <v>40</v>
      </c>
      <c r="AW855" s="12" t="s">
        <v>39</v>
      </c>
      <c r="AX855" s="12" t="s">
        <v>79</v>
      </c>
      <c r="AY855" s="205" t="s">
        <v>129</v>
      </c>
    </row>
    <row r="856" spans="2:65" s="12" customFormat="1" ht="11.25">
      <c r="B856" s="195"/>
      <c r="C856" s="196"/>
      <c r="D856" s="197" t="s">
        <v>139</v>
      </c>
      <c r="E856" s="198" t="s">
        <v>32</v>
      </c>
      <c r="F856" s="199" t="s">
        <v>455</v>
      </c>
      <c r="G856" s="196"/>
      <c r="H856" s="198" t="s">
        <v>32</v>
      </c>
      <c r="I856" s="200"/>
      <c r="J856" s="196"/>
      <c r="K856" s="196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139</v>
      </c>
      <c r="AU856" s="205" t="s">
        <v>137</v>
      </c>
      <c r="AV856" s="12" t="s">
        <v>40</v>
      </c>
      <c r="AW856" s="12" t="s">
        <v>39</v>
      </c>
      <c r="AX856" s="12" t="s">
        <v>79</v>
      </c>
      <c r="AY856" s="205" t="s">
        <v>129</v>
      </c>
    </row>
    <row r="857" spans="2:65" s="13" customFormat="1" ht="11.25">
      <c r="B857" s="206"/>
      <c r="C857" s="207"/>
      <c r="D857" s="197" t="s">
        <v>139</v>
      </c>
      <c r="E857" s="208" t="s">
        <v>32</v>
      </c>
      <c r="F857" s="209" t="s">
        <v>626</v>
      </c>
      <c r="G857" s="207"/>
      <c r="H857" s="210">
        <v>33.4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139</v>
      </c>
      <c r="AU857" s="216" t="s">
        <v>137</v>
      </c>
      <c r="AV857" s="13" t="s">
        <v>137</v>
      </c>
      <c r="AW857" s="13" t="s">
        <v>39</v>
      </c>
      <c r="AX857" s="13" t="s">
        <v>79</v>
      </c>
      <c r="AY857" s="216" t="s">
        <v>129</v>
      </c>
    </row>
    <row r="858" spans="2:65" s="13" customFormat="1" ht="11.25">
      <c r="B858" s="206"/>
      <c r="C858" s="207"/>
      <c r="D858" s="197" t="s">
        <v>139</v>
      </c>
      <c r="E858" s="208" t="s">
        <v>32</v>
      </c>
      <c r="F858" s="209" t="s">
        <v>625</v>
      </c>
      <c r="G858" s="207"/>
      <c r="H858" s="210">
        <v>6.6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139</v>
      </c>
      <c r="AU858" s="216" t="s">
        <v>137</v>
      </c>
      <c r="AV858" s="13" t="s">
        <v>137</v>
      </c>
      <c r="AW858" s="13" t="s">
        <v>39</v>
      </c>
      <c r="AX858" s="13" t="s">
        <v>79</v>
      </c>
      <c r="AY858" s="216" t="s">
        <v>129</v>
      </c>
    </row>
    <row r="859" spans="2:65" s="12" customFormat="1" ht="11.25">
      <c r="B859" s="195"/>
      <c r="C859" s="196"/>
      <c r="D859" s="197" t="s">
        <v>139</v>
      </c>
      <c r="E859" s="198" t="s">
        <v>32</v>
      </c>
      <c r="F859" s="199" t="s">
        <v>145</v>
      </c>
      <c r="G859" s="196"/>
      <c r="H859" s="198" t="s">
        <v>32</v>
      </c>
      <c r="I859" s="200"/>
      <c r="J859" s="196"/>
      <c r="K859" s="196"/>
      <c r="L859" s="201"/>
      <c r="M859" s="202"/>
      <c r="N859" s="203"/>
      <c r="O859" s="203"/>
      <c r="P859" s="203"/>
      <c r="Q859" s="203"/>
      <c r="R859" s="203"/>
      <c r="S859" s="203"/>
      <c r="T859" s="204"/>
      <c r="AT859" s="205" t="s">
        <v>139</v>
      </c>
      <c r="AU859" s="205" t="s">
        <v>137</v>
      </c>
      <c r="AV859" s="12" t="s">
        <v>40</v>
      </c>
      <c r="AW859" s="12" t="s">
        <v>39</v>
      </c>
      <c r="AX859" s="12" t="s">
        <v>79</v>
      </c>
      <c r="AY859" s="205" t="s">
        <v>129</v>
      </c>
    </row>
    <row r="860" spans="2:65" s="12" customFormat="1" ht="11.25">
      <c r="B860" s="195"/>
      <c r="C860" s="196"/>
      <c r="D860" s="197" t="s">
        <v>139</v>
      </c>
      <c r="E860" s="198" t="s">
        <v>32</v>
      </c>
      <c r="F860" s="199" t="s">
        <v>455</v>
      </c>
      <c r="G860" s="196"/>
      <c r="H860" s="198" t="s">
        <v>32</v>
      </c>
      <c r="I860" s="200"/>
      <c r="J860" s="196"/>
      <c r="K860" s="196"/>
      <c r="L860" s="201"/>
      <c r="M860" s="202"/>
      <c r="N860" s="203"/>
      <c r="O860" s="203"/>
      <c r="P860" s="203"/>
      <c r="Q860" s="203"/>
      <c r="R860" s="203"/>
      <c r="S860" s="203"/>
      <c r="T860" s="204"/>
      <c r="AT860" s="205" t="s">
        <v>139</v>
      </c>
      <c r="AU860" s="205" t="s">
        <v>137</v>
      </c>
      <c r="AV860" s="12" t="s">
        <v>40</v>
      </c>
      <c r="AW860" s="12" t="s">
        <v>39</v>
      </c>
      <c r="AX860" s="12" t="s">
        <v>79</v>
      </c>
      <c r="AY860" s="205" t="s">
        <v>129</v>
      </c>
    </row>
    <row r="861" spans="2:65" s="13" customFormat="1" ht="11.25">
      <c r="B861" s="206"/>
      <c r="C861" s="207"/>
      <c r="D861" s="197" t="s">
        <v>139</v>
      </c>
      <c r="E861" s="208" t="s">
        <v>32</v>
      </c>
      <c r="F861" s="209" t="s">
        <v>627</v>
      </c>
      <c r="G861" s="207"/>
      <c r="H861" s="210">
        <v>30.7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139</v>
      </c>
      <c r="AU861" s="216" t="s">
        <v>137</v>
      </c>
      <c r="AV861" s="13" t="s">
        <v>137</v>
      </c>
      <c r="AW861" s="13" t="s">
        <v>39</v>
      </c>
      <c r="AX861" s="13" t="s">
        <v>79</v>
      </c>
      <c r="AY861" s="216" t="s">
        <v>129</v>
      </c>
    </row>
    <row r="862" spans="2:65" s="13" customFormat="1" ht="11.25">
      <c r="B862" s="206"/>
      <c r="C862" s="207"/>
      <c r="D862" s="197" t="s">
        <v>139</v>
      </c>
      <c r="E862" s="208" t="s">
        <v>32</v>
      </c>
      <c r="F862" s="209" t="s">
        <v>625</v>
      </c>
      <c r="G862" s="207"/>
      <c r="H862" s="210">
        <v>6.6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139</v>
      </c>
      <c r="AU862" s="216" t="s">
        <v>137</v>
      </c>
      <c r="AV862" s="13" t="s">
        <v>137</v>
      </c>
      <c r="AW862" s="13" t="s">
        <v>39</v>
      </c>
      <c r="AX862" s="13" t="s">
        <v>79</v>
      </c>
      <c r="AY862" s="216" t="s">
        <v>129</v>
      </c>
    </row>
    <row r="863" spans="2:65" s="14" customFormat="1" ht="11.25">
      <c r="B863" s="217"/>
      <c r="C863" s="218"/>
      <c r="D863" s="197" t="s">
        <v>139</v>
      </c>
      <c r="E863" s="219" t="s">
        <v>32</v>
      </c>
      <c r="F863" s="220" t="s">
        <v>147</v>
      </c>
      <c r="G863" s="218"/>
      <c r="H863" s="221">
        <v>118.5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139</v>
      </c>
      <c r="AU863" s="227" t="s">
        <v>137</v>
      </c>
      <c r="AV863" s="14" t="s">
        <v>136</v>
      </c>
      <c r="AW863" s="14" t="s">
        <v>39</v>
      </c>
      <c r="AX863" s="14" t="s">
        <v>40</v>
      </c>
      <c r="AY863" s="227" t="s">
        <v>129</v>
      </c>
    </row>
    <row r="864" spans="2:65" s="1" customFormat="1" ht="16.5" customHeight="1">
      <c r="B864" s="36"/>
      <c r="C864" s="182" t="s">
        <v>983</v>
      </c>
      <c r="D864" s="182" t="s">
        <v>131</v>
      </c>
      <c r="E864" s="183" t="s">
        <v>984</v>
      </c>
      <c r="F864" s="184" t="s">
        <v>985</v>
      </c>
      <c r="G864" s="185" t="s">
        <v>260</v>
      </c>
      <c r="H864" s="186">
        <v>49.325000000000003</v>
      </c>
      <c r="I864" s="187"/>
      <c r="J864" s="188">
        <f>ROUND(I864*H864,2)</f>
        <v>0</v>
      </c>
      <c r="K864" s="184" t="s">
        <v>135</v>
      </c>
      <c r="L864" s="40"/>
      <c r="M864" s="189" t="s">
        <v>32</v>
      </c>
      <c r="N864" s="190" t="s">
        <v>51</v>
      </c>
      <c r="O864" s="65"/>
      <c r="P864" s="191">
        <f>O864*H864</f>
        <v>0</v>
      </c>
      <c r="Q864" s="191">
        <v>0</v>
      </c>
      <c r="R864" s="191">
        <f>Q864*H864</f>
        <v>0</v>
      </c>
      <c r="S864" s="191">
        <v>1.75E-3</v>
      </c>
      <c r="T864" s="192">
        <f>S864*H864</f>
        <v>8.6318750000000014E-2</v>
      </c>
      <c r="AR864" s="193" t="s">
        <v>234</v>
      </c>
      <c r="AT864" s="193" t="s">
        <v>131</v>
      </c>
      <c r="AU864" s="193" t="s">
        <v>137</v>
      </c>
      <c r="AY864" s="18" t="s">
        <v>129</v>
      </c>
      <c r="BE864" s="194">
        <f>IF(N864="základní",J864,0)</f>
        <v>0</v>
      </c>
      <c r="BF864" s="194">
        <f>IF(N864="snížená",J864,0)</f>
        <v>0</v>
      </c>
      <c r="BG864" s="194">
        <f>IF(N864="zákl. přenesená",J864,0)</f>
        <v>0</v>
      </c>
      <c r="BH864" s="194">
        <f>IF(N864="sníž. přenesená",J864,0)</f>
        <v>0</v>
      </c>
      <c r="BI864" s="194">
        <f>IF(N864="nulová",J864,0)</f>
        <v>0</v>
      </c>
      <c r="BJ864" s="18" t="s">
        <v>137</v>
      </c>
      <c r="BK864" s="194">
        <f>ROUND(I864*H864,2)</f>
        <v>0</v>
      </c>
      <c r="BL864" s="18" t="s">
        <v>234</v>
      </c>
      <c r="BM864" s="193" t="s">
        <v>986</v>
      </c>
    </row>
    <row r="865" spans="2:65" s="12" customFormat="1" ht="11.25">
      <c r="B865" s="195"/>
      <c r="C865" s="196"/>
      <c r="D865" s="197" t="s">
        <v>139</v>
      </c>
      <c r="E865" s="198" t="s">
        <v>32</v>
      </c>
      <c r="F865" s="199" t="s">
        <v>987</v>
      </c>
      <c r="G865" s="196"/>
      <c r="H865" s="198" t="s">
        <v>32</v>
      </c>
      <c r="I865" s="200"/>
      <c r="J865" s="196"/>
      <c r="K865" s="196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139</v>
      </c>
      <c r="AU865" s="205" t="s">
        <v>137</v>
      </c>
      <c r="AV865" s="12" t="s">
        <v>40</v>
      </c>
      <c r="AW865" s="12" t="s">
        <v>39</v>
      </c>
      <c r="AX865" s="12" t="s">
        <v>79</v>
      </c>
      <c r="AY865" s="205" t="s">
        <v>129</v>
      </c>
    </row>
    <row r="866" spans="2:65" s="13" customFormat="1" ht="11.25">
      <c r="B866" s="206"/>
      <c r="C866" s="207"/>
      <c r="D866" s="197" t="s">
        <v>139</v>
      </c>
      <c r="E866" s="208" t="s">
        <v>32</v>
      </c>
      <c r="F866" s="209" t="s">
        <v>988</v>
      </c>
      <c r="G866" s="207"/>
      <c r="H866" s="210">
        <v>17.324999999999999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139</v>
      </c>
      <c r="AU866" s="216" t="s">
        <v>137</v>
      </c>
      <c r="AV866" s="13" t="s">
        <v>137</v>
      </c>
      <c r="AW866" s="13" t="s">
        <v>39</v>
      </c>
      <c r="AX866" s="13" t="s">
        <v>79</v>
      </c>
      <c r="AY866" s="216" t="s">
        <v>129</v>
      </c>
    </row>
    <row r="867" spans="2:65" s="12" customFormat="1" ht="11.25">
      <c r="B867" s="195"/>
      <c r="C867" s="196"/>
      <c r="D867" s="197" t="s">
        <v>139</v>
      </c>
      <c r="E867" s="198" t="s">
        <v>32</v>
      </c>
      <c r="F867" s="199" t="s">
        <v>989</v>
      </c>
      <c r="G867" s="196"/>
      <c r="H867" s="198" t="s">
        <v>32</v>
      </c>
      <c r="I867" s="200"/>
      <c r="J867" s="196"/>
      <c r="K867" s="196"/>
      <c r="L867" s="201"/>
      <c r="M867" s="202"/>
      <c r="N867" s="203"/>
      <c r="O867" s="203"/>
      <c r="P867" s="203"/>
      <c r="Q867" s="203"/>
      <c r="R867" s="203"/>
      <c r="S867" s="203"/>
      <c r="T867" s="204"/>
      <c r="AT867" s="205" t="s">
        <v>139</v>
      </c>
      <c r="AU867" s="205" t="s">
        <v>137</v>
      </c>
      <c r="AV867" s="12" t="s">
        <v>40</v>
      </c>
      <c r="AW867" s="12" t="s">
        <v>39</v>
      </c>
      <c r="AX867" s="12" t="s">
        <v>79</v>
      </c>
      <c r="AY867" s="205" t="s">
        <v>129</v>
      </c>
    </row>
    <row r="868" spans="2:65" s="12" customFormat="1" ht="11.25">
      <c r="B868" s="195"/>
      <c r="C868" s="196"/>
      <c r="D868" s="197" t="s">
        <v>139</v>
      </c>
      <c r="E868" s="198" t="s">
        <v>32</v>
      </c>
      <c r="F868" s="199" t="s">
        <v>990</v>
      </c>
      <c r="G868" s="196"/>
      <c r="H868" s="198" t="s">
        <v>32</v>
      </c>
      <c r="I868" s="200"/>
      <c r="J868" s="196"/>
      <c r="K868" s="196"/>
      <c r="L868" s="201"/>
      <c r="M868" s="202"/>
      <c r="N868" s="203"/>
      <c r="O868" s="203"/>
      <c r="P868" s="203"/>
      <c r="Q868" s="203"/>
      <c r="R868" s="203"/>
      <c r="S868" s="203"/>
      <c r="T868" s="204"/>
      <c r="AT868" s="205" t="s">
        <v>139</v>
      </c>
      <c r="AU868" s="205" t="s">
        <v>137</v>
      </c>
      <c r="AV868" s="12" t="s">
        <v>40</v>
      </c>
      <c r="AW868" s="12" t="s">
        <v>39</v>
      </c>
      <c r="AX868" s="12" t="s">
        <v>79</v>
      </c>
      <c r="AY868" s="205" t="s">
        <v>129</v>
      </c>
    </row>
    <row r="869" spans="2:65" s="13" customFormat="1" ht="11.25">
      <c r="B869" s="206"/>
      <c r="C869" s="207"/>
      <c r="D869" s="197" t="s">
        <v>139</v>
      </c>
      <c r="E869" s="208" t="s">
        <v>32</v>
      </c>
      <c r="F869" s="209" t="s">
        <v>622</v>
      </c>
      <c r="G869" s="207"/>
      <c r="H869" s="210">
        <v>16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139</v>
      </c>
      <c r="AU869" s="216" t="s">
        <v>137</v>
      </c>
      <c r="AV869" s="13" t="s">
        <v>137</v>
      </c>
      <c r="AW869" s="13" t="s">
        <v>39</v>
      </c>
      <c r="AX869" s="13" t="s">
        <v>79</v>
      </c>
      <c r="AY869" s="216" t="s">
        <v>129</v>
      </c>
    </row>
    <row r="870" spans="2:65" s="12" customFormat="1" ht="11.25">
      <c r="B870" s="195"/>
      <c r="C870" s="196"/>
      <c r="D870" s="197" t="s">
        <v>139</v>
      </c>
      <c r="E870" s="198" t="s">
        <v>32</v>
      </c>
      <c r="F870" s="199" t="s">
        <v>991</v>
      </c>
      <c r="G870" s="196"/>
      <c r="H870" s="198" t="s">
        <v>32</v>
      </c>
      <c r="I870" s="200"/>
      <c r="J870" s="196"/>
      <c r="K870" s="196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139</v>
      </c>
      <c r="AU870" s="205" t="s">
        <v>137</v>
      </c>
      <c r="AV870" s="12" t="s">
        <v>40</v>
      </c>
      <c r="AW870" s="12" t="s">
        <v>39</v>
      </c>
      <c r="AX870" s="12" t="s">
        <v>79</v>
      </c>
      <c r="AY870" s="205" t="s">
        <v>129</v>
      </c>
    </row>
    <row r="871" spans="2:65" s="13" customFormat="1" ht="11.25">
      <c r="B871" s="206"/>
      <c r="C871" s="207"/>
      <c r="D871" s="197" t="s">
        <v>139</v>
      </c>
      <c r="E871" s="208" t="s">
        <v>32</v>
      </c>
      <c r="F871" s="209" t="s">
        <v>622</v>
      </c>
      <c r="G871" s="207"/>
      <c r="H871" s="210">
        <v>16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139</v>
      </c>
      <c r="AU871" s="216" t="s">
        <v>137</v>
      </c>
      <c r="AV871" s="13" t="s">
        <v>137</v>
      </c>
      <c r="AW871" s="13" t="s">
        <v>39</v>
      </c>
      <c r="AX871" s="13" t="s">
        <v>79</v>
      </c>
      <c r="AY871" s="216" t="s">
        <v>129</v>
      </c>
    </row>
    <row r="872" spans="2:65" s="14" customFormat="1" ht="11.25">
      <c r="B872" s="217"/>
      <c r="C872" s="218"/>
      <c r="D872" s="197" t="s">
        <v>139</v>
      </c>
      <c r="E872" s="219" t="s">
        <v>32</v>
      </c>
      <c r="F872" s="220" t="s">
        <v>147</v>
      </c>
      <c r="G872" s="218"/>
      <c r="H872" s="221">
        <v>49.325000000000003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139</v>
      </c>
      <c r="AU872" s="227" t="s">
        <v>137</v>
      </c>
      <c r="AV872" s="14" t="s">
        <v>136</v>
      </c>
      <c r="AW872" s="14" t="s">
        <v>39</v>
      </c>
      <c r="AX872" s="14" t="s">
        <v>40</v>
      </c>
      <c r="AY872" s="227" t="s">
        <v>129</v>
      </c>
    </row>
    <row r="873" spans="2:65" s="1" customFormat="1" ht="24" customHeight="1">
      <c r="B873" s="36"/>
      <c r="C873" s="182" t="s">
        <v>992</v>
      </c>
      <c r="D873" s="182" t="s">
        <v>131</v>
      </c>
      <c r="E873" s="183" t="s">
        <v>993</v>
      </c>
      <c r="F873" s="184" t="s">
        <v>994</v>
      </c>
      <c r="G873" s="185" t="s">
        <v>134</v>
      </c>
      <c r="H873" s="186">
        <v>12.478</v>
      </c>
      <c r="I873" s="187"/>
      <c r="J873" s="188">
        <f>ROUND(I873*H873,2)</f>
        <v>0</v>
      </c>
      <c r="K873" s="184" t="s">
        <v>135</v>
      </c>
      <c r="L873" s="40"/>
      <c r="M873" s="189" t="s">
        <v>32</v>
      </c>
      <c r="N873" s="190" t="s">
        <v>51</v>
      </c>
      <c r="O873" s="65"/>
      <c r="P873" s="191">
        <f>O873*H873</f>
        <v>0</v>
      </c>
      <c r="Q873" s="191">
        <v>7.2399999999999999E-3</v>
      </c>
      <c r="R873" s="191">
        <f>Q873*H873</f>
        <v>9.0340719999999999E-2</v>
      </c>
      <c r="S873" s="191">
        <v>0</v>
      </c>
      <c r="T873" s="192">
        <f>S873*H873</f>
        <v>0</v>
      </c>
      <c r="AR873" s="193" t="s">
        <v>234</v>
      </c>
      <c r="AT873" s="193" t="s">
        <v>131</v>
      </c>
      <c r="AU873" s="193" t="s">
        <v>137</v>
      </c>
      <c r="AY873" s="18" t="s">
        <v>129</v>
      </c>
      <c r="BE873" s="194">
        <f>IF(N873="základní",J873,0)</f>
        <v>0</v>
      </c>
      <c r="BF873" s="194">
        <f>IF(N873="snížená",J873,0)</f>
        <v>0</v>
      </c>
      <c r="BG873" s="194">
        <f>IF(N873="zákl. přenesená",J873,0)</f>
        <v>0</v>
      </c>
      <c r="BH873" s="194">
        <f>IF(N873="sníž. přenesená",J873,0)</f>
        <v>0</v>
      </c>
      <c r="BI873" s="194">
        <f>IF(N873="nulová",J873,0)</f>
        <v>0</v>
      </c>
      <c r="BJ873" s="18" t="s">
        <v>137</v>
      </c>
      <c r="BK873" s="194">
        <f>ROUND(I873*H873,2)</f>
        <v>0</v>
      </c>
      <c r="BL873" s="18" t="s">
        <v>234</v>
      </c>
      <c r="BM873" s="193" t="s">
        <v>995</v>
      </c>
    </row>
    <row r="874" spans="2:65" s="12" customFormat="1" ht="11.25">
      <c r="B874" s="195"/>
      <c r="C874" s="196"/>
      <c r="D874" s="197" t="s">
        <v>139</v>
      </c>
      <c r="E874" s="198" t="s">
        <v>32</v>
      </c>
      <c r="F874" s="199" t="s">
        <v>972</v>
      </c>
      <c r="G874" s="196"/>
      <c r="H874" s="198" t="s">
        <v>32</v>
      </c>
      <c r="I874" s="200"/>
      <c r="J874" s="196"/>
      <c r="K874" s="196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139</v>
      </c>
      <c r="AU874" s="205" t="s">
        <v>137</v>
      </c>
      <c r="AV874" s="12" t="s">
        <v>40</v>
      </c>
      <c r="AW874" s="12" t="s">
        <v>39</v>
      </c>
      <c r="AX874" s="12" t="s">
        <v>79</v>
      </c>
      <c r="AY874" s="205" t="s">
        <v>129</v>
      </c>
    </row>
    <row r="875" spans="2:65" s="13" customFormat="1" ht="11.25">
      <c r="B875" s="206"/>
      <c r="C875" s="207"/>
      <c r="D875" s="197" t="s">
        <v>139</v>
      </c>
      <c r="E875" s="208" t="s">
        <v>32</v>
      </c>
      <c r="F875" s="209" t="s">
        <v>750</v>
      </c>
      <c r="G875" s="207"/>
      <c r="H875" s="210">
        <v>12.478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139</v>
      </c>
      <c r="AU875" s="216" t="s">
        <v>137</v>
      </c>
      <c r="AV875" s="13" t="s">
        <v>137</v>
      </c>
      <c r="AW875" s="13" t="s">
        <v>39</v>
      </c>
      <c r="AX875" s="13" t="s">
        <v>40</v>
      </c>
      <c r="AY875" s="216" t="s">
        <v>129</v>
      </c>
    </row>
    <row r="876" spans="2:65" s="1" customFormat="1" ht="16.5" customHeight="1">
      <c r="B876" s="36"/>
      <c r="C876" s="182" t="s">
        <v>996</v>
      </c>
      <c r="D876" s="182" t="s">
        <v>131</v>
      </c>
      <c r="E876" s="183" t="s">
        <v>997</v>
      </c>
      <c r="F876" s="184" t="s">
        <v>998</v>
      </c>
      <c r="G876" s="185" t="s">
        <v>260</v>
      </c>
      <c r="H876" s="186">
        <v>16</v>
      </c>
      <c r="I876" s="187"/>
      <c r="J876" s="188">
        <f>ROUND(I876*H876,2)</f>
        <v>0</v>
      </c>
      <c r="K876" s="184" t="s">
        <v>32</v>
      </c>
      <c r="L876" s="40"/>
      <c r="M876" s="189" t="s">
        <v>32</v>
      </c>
      <c r="N876" s="190" t="s">
        <v>51</v>
      </c>
      <c r="O876" s="65"/>
      <c r="P876" s="191">
        <f>O876*H876</f>
        <v>0</v>
      </c>
      <c r="Q876" s="191">
        <v>5.8399999999999997E-3</v>
      </c>
      <c r="R876" s="191">
        <f>Q876*H876</f>
        <v>9.3439999999999995E-2</v>
      </c>
      <c r="S876" s="191">
        <v>0</v>
      </c>
      <c r="T876" s="192">
        <f>S876*H876</f>
        <v>0</v>
      </c>
      <c r="AR876" s="193" t="s">
        <v>234</v>
      </c>
      <c r="AT876" s="193" t="s">
        <v>131</v>
      </c>
      <c r="AU876" s="193" t="s">
        <v>137</v>
      </c>
      <c r="AY876" s="18" t="s">
        <v>129</v>
      </c>
      <c r="BE876" s="194">
        <f>IF(N876="základní",J876,0)</f>
        <v>0</v>
      </c>
      <c r="BF876" s="194">
        <f>IF(N876="snížená",J876,0)</f>
        <v>0</v>
      </c>
      <c r="BG876" s="194">
        <f>IF(N876="zákl. přenesená",J876,0)</f>
        <v>0</v>
      </c>
      <c r="BH876" s="194">
        <f>IF(N876="sníž. přenesená",J876,0)</f>
        <v>0</v>
      </c>
      <c r="BI876" s="194">
        <f>IF(N876="nulová",J876,0)</f>
        <v>0</v>
      </c>
      <c r="BJ876" s="18" t="s">
        <v>137</v>
      </c>
      <c r="BK876" s="194">
        <f>ROUND(I876*H876,2)</f>
        <v>0</v>
      </c>
      <c r="BL876" s="18" t="s">
        <v>234</v>
      </c>
      <c r="BM876" s="193" t="s">
        <v>999</v>
      </c>
    </row>
    <row r="877" spans="2:65" s="12" customFormat="1" ht="11.25">
      <c r="B877" s="195"/>
      <c r="C877" s="196"/>
      <c r="D877" s="197" t="s">
        <v>139</v>
      </c>
      <c r="E877" s="198" t="s">
        <v>32</v>
      </c>
      <c r="F877" s="199" t="s">
        <v>1000</v>
      </c>
      <c r="G877" s="196"/>
      <c r="H877" s="198" t="s">
        <v>32</v>
      </c>
      <c r="I877" s="200"/>
      <c r="J877" s="196"/>
      <c r="K877" s="196"/>
      <c r="L877" s="201"/>
      <c r="M877" s="202"/>
      <c r="N877" s="203"/>
      <c r="O877" s="203"/>
      <c r="P877" s="203"/>
      <c r="Q877" s="203"/>
      <c r="R877" s="203"/>
      <c r="S877" s="203"/>
      <c r="T877" s="204"/>
      <c r="AT877" s="205" t="s">
        <v>139</v>
      </c>
      <c r="AU877" s="205" t="s">
        <v>137</v>
      </c>
      <c r="AV877" s="12" t="s">
        <v>40</v>
      </c>
      <c r="AW877" s="12" t="s">
        <v>39</v>
      </c>
      <c r="AX877" s="12" t="s">
        <v>79</v>
      </c>
      <c r="AY877" s="205" t="s">
        <v>129</v>
      </c>
    </row>
    <row r="878" spans="2:65" s="13" customFormat="1" ht="11.25">
      <c r="B878" s="206"/>
      <c r="C878" s="207"/>
      <c r="D878" s="197" t="s">
        <v>139</v>
      </c>
      <c r="E878" s="208" t="s">
        <v>32</v>
      </c>
      <c r="F878" s="209" t="s">
        <v>622</v>
      </c>
      <c r="G878" s="207"/>
      <c r="H878" s="210">
        <v>16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139</v>
      </c>
      <c r="AU878" s="216" t="s">
        <v>137</v>
      </c>
      <c r="AV878" s="13" t="s">
        <v>137</v>
      </c>
      <c r="AW878" s="13" t="s">
        <v>39</v>
      </c>
      <c r="AX878" s="13" t="s">
        <v>40</v>
      </c>
      <c r="AY878" s="216" t="s">
        <v>129</v>
      </c>
    </row>
    <row r="879" spans="2:65" s="1" customFormat="1" ht="24" customHeight="1">
      <c r="B879" s="36"/>
      <c r="C879" s="182" t="s">
        <v>1001</v>
      </c>
      <c r="D879" s="182" t="s">
        <v>131</v>
      </c>
      <c r="E879" s="183" t="s">
        <v>1002</v>
      </c>
      <c r="F879" s="184" t="s">
        <v>1003</v>
      </c>
      <c r="G879" s="185" t="s">
        <v>260</v>
      </c>
      <c r="H879" s="186">
        <v>12.6</v>
      </c>
      <c r="I879" s="187"/>
      <c r="J879" s="188">
        <f>ROUND(I879*H879,2)</f>
        <v>0</v>
      </c>
      <c r="K879" s="184" t="s">
        <v>135</v>
      </c>
      <c r="L879" s="40"/>
      <c r="M879" s="189" t="s">
        <v>32</v>
      </c>
      <c r="N879" s="190" t="s">
        <v>51</v>
      </c>
      <c r="O879" s="65"/>
      <c r="P879" s="191">
        <f>O879*H879</f>
        <v>0</v>
      </c>
      <c r="Q879" s="191">
        <v>3.5799999999999998E-3</v>
      </c>
      <c r="R879" s="191">
        <f>Q879*H879</f>
        <v>4.5107999999999995E-2</v>
      </c>
      <c r="S879" s="191">
        <v>0</v>
      </c>
      <c r="T879" s="192">
        <f>S879*H879</f>
        <v>0</v>
      </c>
      <c r="AR879" s="193" t="s">
        <v>234</v>
      </c>
      <c r="AT879" s="193" t="s">
        <v>131</v>
      </c>
      <c r="AU879" s="193" t="s">
        <v>137</v>
      </c>
      <c r="AY879" s="18" t="s">
        <v>129</v>
      </c>
      <c r="BE879" s="194">
        <f>IF(N879="základní",J879,0)</f>
        <v>0</v>
      </c>
      <c r="BF879" s="194">
        <f>IF(N879="snížená",J879,0)</f>
        <v>0</v>
      </c>
      <c r="BG879" s="194">
        <f>IF(N879="zákl. přenesená",J879,0)</f>
        <v>0</v>
      </c>
      <c r="BH879" s="194">
        <f>IF(N879="sníž. přenesená",J879,0)</f>
        <v>0</v>
      </c>
      <c r="BI879" s="194">
        <f>IF(N879="nulová",J879,0)</f>
        <v>0</v>
      </c>
      <c r="BJ879" s="18" t="s">
        <v>137</v>
      </c>
      <c r="BK879" s="194">
        <f>ROUND(I879*H879,2)</f>
        <v>0</v>
      </c>
      <c r="BL879" s="18" t="s">
        <v>234</v>
      </c>
      <c r="BM879" s="193" t="s">
        <v>1004</v>
      </c>
    </row>
    <row r="880" spans="2:65" s="12" customFormat="1" ht="11.25">
      <c r="B880" s="195"/>
      <c r="C880" s="196"/>
      <c r="D880" s="197" t="s">
        <v>139</v>
      </c>
      <c r="E880" s="198" t="s">
        <v>32</v>
      </c>
      <c r="F880" s="199" t="s">
        <v>1005</v>
      </c>
      <c r="G880" s="196"/>
      <c r="H880" s="198" t="s">
        <v>32</v>
      </c>
      <c r="I880" s="200"/>
      <c r="J880" s="196"/>
      <c r="K880" s="196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139</v>
      </c>
      <c r="AU880" s="205" t="s">
        <v>137</v>
      </c>
      <c r="AV880" s="12" t="s">
        <v>40</v>
      </c>
      <c r="AW880" s="12" t="s">
        <v>39</v>
      </c>
      <c r="AX880" s="12" t="s">
        <v>79</v>
      </c>
      <c r="AY880" s="205" t="s">
        <v>129</v>
      </c>
    </row>
    <row r="881" spans="2:65" s="13" customFormat="1" ht="11.25">
      <c r="B881" s="206"/>
      <c r="C881" s="207"/>
      <c r="D881" s="197" t="s">
        <v>139</v>
      </c>
      <c r="E881" s="208" t="s">
        <v>32</v>
      </c>
      <c r="F881" s="209" t="s">
        <v>1006</v>
      </c>
      <c r="G881" s="207"/>
      <c r="H881" s="210">
        <v>12.6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139</v>
      </c>
      <c r="AU881" s="216" t="s">
        <v>137</v>
      </c>
      <c r="AV881" s="13" t="s">
        <v>137</v>
      </c>
      <c r="AW881" s="13" t="s">
        <v>39</v>
      </c>
      <c r="AX881" s="13" t="s">
        <v>40</v>
      </c>
      <c r="AY881" s="216" t="s">
        <v>129</v>
      </c>
    </row>
    <row r="882" spans="2:65" s="1" customFormat="1" ht="24" customHeight="1">
      <c r="B882" s="36"/>
      <c r="C882" s="182" t="s">
        <v>1007</v>
      </c>
      <c r="D882" s="182" t="s">
        <v>131</v>
      </c>
      <c r="E882" s="183" t="s">
        <v>1008</v>
      </c>
      <c r="F882" s="184" t="s">
        <v>1009</v>
      </c>
      <c r="G882" s="185" t="s">
        <v>260</v>
      </c>
      <c r="H882" s="186">
        <v>76.545000000000002</v>
      </c>
      <c r="I882" s="187"/>
      <c r="J882" s="188">
        <f>ROUND(I882*H882,2)</f>
        <v>0</v>
      </c>
      <c r="K882" s="184" t="s">
        <v>32</v>
      </c>
      <c r="L882" s="40"/>
      <c r="M882" s="189" t="s">
        <v>32</v>
      </c>
      <c r="N882" s="190" t="s">
        <v>51</v>
      </c>
      <c r="O882" s="65"/>
      <c r="P882" s="191">
        <f>O882*H882</f>
        <v>0</v>
      </c>
      <c r="Q882" s="191">
        <v>5.3499999999999997E-3</v>
      </c>
      <c r="R882" s="191">
        <f>Q882*H882</f>
        <v>0.40951575000000001</v>
      </c>
      <c r="S882" s="191">
        <v>0</v>
      </c>
      <c r="T882" s="192">
        <f>S882*H882</f>
        <v>0</v>
      </c>
      <c r="AR882" s="193" t="s">
        <v>234</v>
      </c>
      <c r="AT882" s="193" t="s">
        <v>131</v>
      </c>
      <c r="AU882" s="193" t="s">
        <v>137</v>
      </c>
      <c r="AY882" s="18" t="s">
        <v>129</v>
      </c>
      <c r="BE882" s="194">
        <f>IF(N882="základní",J882,0)</f>
        <v>0</v>
      </c>
      <c r="BF882" s="194">
        <f>IF(N882="snížená",J882,0)</f>
        <v>0</v>
      </c>
      <c r="BG882" s="194">
        <f>IF(N882="zákl. přenesená",J882,0)</f>
        <v>0</v>
      </c>
      <c r="BH882" s="194">
        <f>IF(N882="sníž. přenesená",J882,0)</f>
        <v>0</v>
      </c>
      <c r="BI882" s="194">
        <f>IF(N882="nulová",J882,0)</f>
        <v>0</v>
      </c>
      <c r="BJ882" s="18" t="s">
        <v>137</v>
      </c>
      <c r="BK882" s="194">
        <f>ROUND(I882*H882,2)</f>
        <v>0</v>
      </c>
      <c r="BL882" s="18" t="s">
        <v>234</v>
      </c>
      <c r="BM882" s="193" t="s">
        <v>1010</v>
      </c>
    </row>
    <row r="883" spans="2:65" s="12" customFormat="1" ht="11.25">
      <c r="B883" s="195"/>
      <c r="C883" s="196"/>
      <c r="D883" s="197" t="s">
        <v>139</v>
      </c>
      <c r="E883" s="198" t="s">
        <v>32</v>
      </c>
      <c r="F883" s="199" t="s">
        <v>141</v>
      </c>
      <c r="G883" s="196"/>
      <c r="H883" s="198" t="s">
        <v>32</v>
      </c>
      <c r="I883" s="200"/>
      <c r="J883" s="196"/>
      <c r="K883" s="196"/>
      <c r="L883" s="201"/>
      <c r="M883" s="202"/>
      <c r="N883" s="203"/>
      <c r="O883" s="203"/>
      <c r="P883" s="203"/>
      <c r="Q883" s="203"/>
      <c r="R883" s="203"/>
      <c r="S883" s="203"/>
      <c r="T883" s="204"/>
      <c r="AT883" s="205" t="s">
        <v>139</v>
      </c>
      <c r="AU883" s="205" t="s">
        <v>137</v>
      </c>
      <c r="AV883" s="12" t="s">
        <v>40</v>
      </c>
      <c r="AW883" s="12" t="s">
        <v>39</v>
      </c>
      <c r="AX883" s="12" t="s">
        <v>79</v>
      </c>
      <c r="AY883" s="205" t="s">
        <v>129</v>
      </c>
    </row>
    <row r="884" spans="2:65" s="12" customFormat="1" ht="11.25">
      <c r="B884" s="195"/>
      <c r="C884" s="196"/>
      <c r="D884" s="197" t="s">
        <v>139</v>
      </c>
      <c r="E884" s="198" t="s">
        <v>32</v>
      </c>
      <c r="F884" s="199" t="s">
        <v>1011</v>
      </c>
      <c r="G884" s="196"/>
      <c r="H884" s="198" t="s">
        <v>32</v>
      </c>
      <c r="I884" s="200"/>
      <c r="J884" s="196"/>
      <c r="K884" s="196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139</v>
      </c>
      <c r="AU884" s="205" t="s">
        <v>137</v>
      </c>
      <c r="AV884" s="12" t="s">
        <v>40</v>
      </c>
      <c r="AW884" s="12" t="s">
        <v>39</v>
      </c>
      <c r="AX884" s="12" t="s">
        <v>79</v>
      </c>
      <c r="AY884" s="205" t="s">
        <v>129</v>
      </c>
    </row>
    <row r="885" spans="2:65" s="13" customFormat="1" ht="11.25">
      <c r="B885" s="206"/>
      <c r="C885" s="207"/>
      <c r="D885" s="197" t="s">
        <v>139</v>
      </c>
      <c r="E885" s="208" t="s">
        <v>32</v>
      </c>
      <c r="F885" s="209" t="s">
        <v>1012</v>
      </c>
      <c r="G885" s="207"/>
      <c r="H885" s="210">
        <v>18.899999999999999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139</v>
      </c>
      <c r="AU885" s="216" t="s">
        <v>137</v>
      </c>
      <c r="AV885" s="13" t="s">
        <v>137</v>
      </c>
      <c r="AW885" s="13" t="s">
        <v>39</v>
      </c>
      <c r="AX885" s="13" t="s">
        <v>79</v>
      </c>
      <c r="AY885" s="216" t="s">
        <v>129</v>
      </c>
    </row>
    <row r="886" spans="2:65" s="13" customFormat="1" ht="11.25">
      <c r="B886" s="206"/>
      <c r="C886" s="207"/>
      <c r="D886" s="197" t="s">
        <v>139</v>
      </c>
      <c r="E886" s="208" t="s">
        <v>32</v>
      </c>
      <c r="F886" s="209" t="s">
        <v>1013</v>
      </c>
      <c r="G886" s="207"/>
      <c r="H886" s="210">
        <v>6.93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139</v>
      </c>
      <c r="AU886" s="216" t="s">
        <v>137</v>
      </c>
      <c r="AV886" s="13" t="s">
        <v>137</v>
      </c>
      <c r="AW886" s="13" t="s">
        <v>39</v>
      </c>
      <c r="AX886" s="13" t="s">
        <v>79</v>
      </c>
      <c r="AY886" s="216" t="s">
        <v>129</v>
      </c>
    </row>
    <row r="887" spans="2:65" s="12" customFormat="1" ht="11.25">
      <c r="B887" s="195"/>
      <c r="C887" s="196"/>
      <c r="D887" s="197" t="s">
        <v>139</v>
      </c>
      <c r="E887" s="198" t="s">
        <v>32</v>
      </c>
      <c r="F887" s="199" t="s">
        <v>143</v>
      </c>
      <c r="G887" s="196"/>
      <c r="H887" s="198" t="s">
        <v>32</v>
      </c>
      <c r="I887" s="200"/>
      <c r="J887" s="196"/>
      <c r="K887" s="196"/>
      <c r="L887" s="201"/>
      <c r="M887" s="202"/>
      <c r="N887" s="203"/>
      <c r="O887" s="203"/>
      <c r="P887" s="203"/>
      <c r="Q887" s="203"/>
      <c r="R887" s="203"/>
      <c r="S887" s="203"/>
      <c r="T887" s="204"/>
      <c r="AT887" s="205" t="s">
        <v>139</v>
      </c>
      <c r="AU887" s="205" t="s">
        <v>137</v>
      </c>
      <c r="AV887" s="12" t="s">
        <v>40</v>
      </c>
      <c r="AW887" s="12" t="s">
        <v>39</v>
      </c>
      <c r="AX887" s="12" t="s">
        <v>79</v>
      </c>
      <c r="AY887" s="205" t="s">
        <v>129</v>
      </c>
    </row>
    <row r="888" spans="2:65" s="12" customFormat="1" ht="11.25">
      <c r="B888" s="195"/>
      <c r="C888" s="196"/>
      <c r="D888" s="197" t="s">
        <v>139</v>
      </c>
      <c r="E888" s="198" t="s">
        <v>32</v>
      </c>
      <c r="F888" s="199" t="s">
        <v>1011</v>
      </c>
      <c r="G888" s="196"/>
      <c r="H888" s="198" t="s">
        <v>32</v>
      </c>
      <c r="I888" s="200"/>
      <c r="J888" s="196"/>
      <c r="K888" s="196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139</v>
      </c>
      <c r="AU888" s="205" t="s">
        <v>137</v>
      </c>
      <c r="AV888" s="12" t="s">
        <v>40</v>
      </c>
      <c r="AW888" s="12" t="s">
        <v>39</v>
      </c>
      <c r="AX888" s="12" t="s">
        <v>79</v>
      </c>
      <c r="AY888" s="205" t="s">
        <v>129</v>
      </c>
    </row>
    <row r="889" spans="2:65" s="13" customFormat="1" ht="11.25">
      <c r="B889" s="206"/>
      <c r="C889" s="207"/>
      <c r="D889" s="197" t="s">
        <v>139</v>
      </c>
      <c r="E889" s="208" t="s">
        <v>32</v>
      </c>
      <c r="F889" s="209" t="s">
        <v>1014</v>
      </c>
      <c r="G889" s="207"/>
      <c r="H889" s="210">
        <v>18.899999999999999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139</v>
      </c>
      <c r="AU889" s="216" t="s">
        <v>137</v>
      </c>
      <c r="AV889" s="13" t="s">
        <v>137</v>
      </c>
      <c r="AW889" s="13" t="s">
        <v>39</v>
      </c>
      <c r="AX889" s="13" t="s">
        <v>79</v>
      </c>
      <c r="AY889" s="216" t="s">
        <v>129</v>
      </c>
    </row>
    <row r="890" spans="2:65" s="13" customFormat="1" ht="11.25">
      <c r="B890" s="206"/>
      <c r="C890" s="207"/>
      <c r="D890" s="197" t="s">
        <v>139</v>
      </c>
      <c r="E890" s="208" t="s">
        <v>32</v>
      </c>
      <c r="F890" s="209" t="s">
        <v>1013</v>
      </c>
      <c r="G890" s="207"/>
      <c r="H890" s="210">
        <v>6.93</v>
      </c>
      <c r="I890" s="211"/>
      <c r="J890" s="207"/>
      <c r="K890" s="207"/>
      <c r="L890" s="212"/>
      <c r="M890" s="213"/>
      <c r="N890" s="214"/>
      <c r="O890" s="214"/>
      <c r="P890" s="214"/>
      <c r="Q890" s="214"/>
      <c r="R890" s="214"/>
      <c r="S890" s="214"/>
      <c r="T890" s="215"/>
      <c r="AT890" s="216" t="s">
        <v>139</v>
      </c>
      <c r="AU890" s="216" t="s">
        <v>137</v>
      </c>
      <c r="AV890" s="13" t="s">
        <v>137</v>
      </c>
      <c r="AW890" s="13" t="s">
        <v>39</v>
      </c>
      <c r="AX890" s="13" t="s">
        <v>79</v>
      </c>
      <c r="AY890" s="216" t="s">
        <v>129</v>
      </c>
    </row>
    <row r="891" spans="2:65" s="12" customFormat="1" ht="11.25">
      <c r="B891" s="195"/>
      <c r="C891" s="196"/>
      <c r="D891" s="197" t="s">
        <v>139</v>
      </c>
      <c r="E891" s="198" t="s">
        <v>32</v>
      </c>
      <c r="F891" s="199" t="s">
        <v>145</v>
      </c>
      <c r="G891" s="196"/>
      <c r="H891" s="198" t="s">
        <v>32</v>
      </c>
      <c r="I891" s="200"/>
      <c r="J891" s="196"/>
      <c r="K891" s="196"/>
      <c r="L891" s="201"/>
      <c r="M891" s="202"/>
      <c r="N891" s="203"/>
      <c r="O891" s="203"/>
      <c r="P891" s="203"/>
      <c r="Q891" s="203"/>
      <c r="R891" s="203"/>
      <c r="S891" s="203"/>
      <c r="T891" s="204"/>
      <c r="AT891" s="205" t="s">
        <v>139</v>
      </c>
      <c r="AU891" s="205" t="s">
        <v>137</v>
      </c>
      <c r="AV891" s="12" t="s">
        <v>40</v>
      </c>
      <c r="AW891" s="12" t="s">
        <v>39</v>
      </c>
      <c r="AX891" s="12" t="s">
        <v>79</v>
      </c>
      <c r="AY891" s="205" t="s">
        <v>129</v>
      </c>
    </row>
    <row r="892" spans="2:65" s="12" customFormat="1" ht="11.25">
      <c r="B892" s="195"/>
      <c r="C892" s="196"/>
      <c r="D892" s="197" t="s">
        <v>139</v>
      </c>
      <c r="E892" s="198" t="s">
        <v>32</v>
      </c>
      <c r="F892" s="199" t="s">
        <v>1011</v>
      </c>
      <c r="G892" s="196"/>
      <c r="H892" s="198" t="s">
        <v>32</v>
      </c>
      <c r="I892" s="200"/>
      <c r="J892" s="196"/>
      <c r="K892" s="196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139</v>
      </c>
      <c r="AU892" s="205" t="s">
        <v>137</v>
      </c>
      <c r="AV892" s="12" t="s">
        <v>40</v>
      </c>
      <c r="AW892" s="12" t="s">
        <v>39</v>
      </c>
      <c r="AX892" s="12" t="s">
        <v>79</v>
      </c>
      <c r="AY892" s="205" t="s">
        <v>129</v>
      </c>
    </row>
    <row r="893" spans="2:65" s="13" customFormat="1" ht="11.25">
      <c r="B893" s="206"/>
      <c r="C893" s="207"/>
      <c r="D893" s="197" t="s">
        <v>139</v>
      </c>
      <c r="E893" s="208" t="s">
        <v>32</v>
      </c>
      <c r="F893" s="209" t="s">
        <v>1015</v>
      </c>
      <c r="G893" s="207"/>
      <c r="H893" s="210">
        <v>17.954999999999998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139</v>
      </c>
      <c r="AU893" s="216" t="s">
        <v>137</v>
      </c>
      <c r="AV893" s="13" t="s">
        <v>137</v>
      </c>
      <c r="AW893" s="13" t="s">
        <v>39</v>
      </c>
      <c r="AX893" s="13" t="s">
        <v>79</v>
      </c>
      <c r="AY893" s="216" t="s">
        <v>129</v>
      </c>
    </row>
    <row r="894" spans="2:65" s="13" customFormat="1" ht="11.25">
      <c r="B894" s="206"/>
      <c r="C894" s="207"/>
      <c r="D894" s="197" t="s">
        <v>139</v>
      </c>
      <c r="E894" s="208" t="s">
        <v>32</v>
      </c>
      <c r="F894" s="209" t="s">
        <v>1013</v>
      </c>
      <c r="G894" s="207"/>
      <c r="H894" s="210">
        <v>6.93</v>
      </c>
      <c r="I894" s="211"/>
      <c r="J894" s="207"/>
      <c r="K894" s="207"/>
      <c r="L894" s="212"/>
      <c r="M894" s="213"/>
      <c r="N894" s="214"/>
      <c r="O894" s="214"/>
      <c r="P894" s="214"/>
      <c r="Q894" s="214"/>
      <c r="R894" s="214"/>
      <c r="S894" s="214"/>
      <c r="T894" s="215"/>
      <c r="AT894" s="216" t="s">
        <v>139</v>
      </c>
      <c r="AU894" s="216" t="s">
        <v>137</v>
      </c>
      <c r="AV894" s="13" t="s">
        <v>137</v>
      </c>
      <c r="AW894" s="13" t="s">
        <v>39</v>
      </c>
      <c r="AX894" s="13" t="s">
        <v>79</v>
      </c>
      <c r="AY894" s="216" t="s">
        <v>129</v>
      </c>
    </row>
    <row r="895" spans="2:65" s="14" customFormat="1" ht="11.25">
      <c r="B895" s="217"/>
      <c r="C895" s="218"/>
      <c r="D895" s="197" t="s">
        <v>139</v>
      </c>
      <c r="E895" s="219" t="s">
        <v>32</v>
      </c>
      <c r="F895" s="220" t="s">
        <v>147</v>
      </c>
      <c r="G895" s="218"/>
      <c r="H895" s="221">
        <v>76.545000000000002</v>
      </c>
      <c r="I895" s="222"/>
      <c r="J895" s="218"/>
      <c r="K895" s="218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139</v>
      </c>
      <c r="AU895" s="227" t="s">
        <v>137</v>
      </c>
      <c r="AV895" s="14" t="s">
        <v>136</v>
      </c>
      <c r="AW895" s="14" t="s">
        <v>39</v>
      </c>
      <c r="AX895" s="14" t="s">
        <v>40</v>
      </c>
      <c r="AY895" s="227" t="s">
        <v>129</v>
      </c>
    </row>
    <row r="896" spans="2:65" s="1" customFormat="1" ht="24" customHeight="1">
      <c r="B896" s="36"/>
      <c r="C896" s="182" t="s">
        <v>1016</v>
      </c>
      <c r="D896" s="182" t="s">
        <v>131</v>
      </c>
      <c r="E896" s="183" t="s">
        <v>1017</v>
      </c>
      <c r="F896" s="184" t="s">
        <v>1018</v>
      </c>
      <c r="G896" s="185" t="s">
        <v>260</v>
      </c>
      <c r="H896" s="186">
        <v>198.43</v>
      </c>
      <c r="I896" s="187"/>
      <c r="J896" s="188">
        <f>ROUND(I896*H896,2)</f>
        <v>0</v>
      </c>
      <c r="K896" s="184" t="s">
        <v>135</v>
      </c>
      <c r="L896" s="40"/>
      <c r="M896" s="189" t="s">
        <v>32</v>
      </c>
      <c r="N896" s="190" t="s">
        <v>51</v>
      </c>
      <c r="O896" s="65"/>
      <c r="P896" s="191">
        <f>O896*H896</f>
        <v>0</v>
      </c>
      <c r="Q896" s="191">
        <v>3.5200000000000001E-3</v>
      </c>
      <c r="R896" s="191">
        <f>Q896*H896</f>
        <v>0.69847360000000003</v>
      </c>
      <c r="S896" s="191">
        <v>0</v>
      </c>
      <c r="T896" s="192">
        <f>S896*H896</f>
        <v>0</v>
      </c>
      <c r="AR896" s="193" t="s">
        <v>234</v>
      </c>
      <c r="AT896" s="193" t="s">
        <v>131</v>
      </c>
      <c r="AU896" s="193" t="s">
        <v>137</v>
      </c>
      <c r="AY896" s="18" t="s">
        <v>129</v>
      </c>
      <c r="BE896" s="194">
        <f>IF(N896="základní",J896,0)</f>
        <v>0</v>
      </c>
      <c r="BF896" s="194">
        <f>IF(N896="snížená",J896,0)</f>
        <v>0</v>
      </c>
      <c r="BG896" s="194">
        <f>IF(N896="zákl. přenesená",J896,0)</f>
        <v>0</v>
      </c>
      <c r="BH896" s="194">
        <f>IF(N896="sníž. přenesená",J896,0)</f>
        <v>0</v>
      </c>
      <c r="BI896" s="194">
        <f>IF(N896="nulová",J896,0)</f>
        <v>0</v>
      </c>
      <c r="BJ896" s="18" t="s">
        <v>137</v>
      </c>
      <c r="BK896" s="194">
        <f>ROUND(I896*H896,2)</f>
        <v>0</v>
      </c>
      <c r="BL896" s="18" t="s">
        <v>234</v>
      </c>
      <c r="BM896" s="193" t="s">
        <v>1019</v>
      </c>
    </row>
    <row r="897" spans="2:51" s="12" customFormat="1" ht="11.25">
      <c r="B897" s="195"/>
      <c r="C897" s="196"/>
      <c r="D897" s="197" t="s">
        <v>139</v>
      </c>
      <c r="E897" s="198" t="s">
        <v>32</v>
      </c>
      <c r="F897" s="199" t="s">
        <v>1020</v>
      </c>
      <c r="G897" s="196"/>
      <c r="H897" s="198" t="s">
        <v>32</v>
      </c>
      <c r="I897" s="200"/>
      <c r="J897" s="196"/>
      <c r="K897" s="196"/>
      <c r="L897" s="201"/>
      <c r="M897" s="202"/>
      <c r="N897" s="203"/>
      <c r="O897" s="203"/>
      <c r="P897" s="203"/>
      <c r="Q897" s="203"/>
      <c r="R897" s="203"/>
      <c r="S897" s="203"/>
      <c r="T897" s="204"/>
      <c r="AT897" s="205" t="s">
        <v>139</v>
      </c>
      <c r="AU897" s="205" t="s">
        <v>137</v>
      </c>
      <c r="AV897" s="12" t="s">
        <v>40</v>
      </c>
      <c r="AW897" s="12" t="s">
        <v>39</v>
      </c>
      <c r="AX897" s="12" t="s">
        <v>79</v>
      </c>
      <c r="AY897" s="205" t="s">
        <v>129</v>
      </c>
    </row>
    <row r="898" spans="2:51" s="12" customFormat="1" ht="11.25">
      <c r="B898" s="195"/>
      <c r="C898" s="196"/>
      <c r="D898" s="197" t="s">
        <v>139</v>
      </c>
      <c r="E898" s="198" t="s">
        <v>32</v>
      </c>
      <c r="F898" s="199" t="s">
        <v>141</v>
      </c>
      <c r="G898" s="196"/>
      <c r="H898" s="198" t="s">
        <v>32</v>
      </c>
      <c r="I898" s="200"/>
      <c r="J898" s="196"/>
      <c r="K898" s="196"/>
      <c r="L898" s="201"/>
      <c r="M898" s="202"/>
      <c r="N898" s="203"/>
      <c r="O898" s="203"/>
      <c r="P898" s="203"/>
      <c r="Q898" s="203"/>
      <c r="R898" s="203"/>
      <c r="S898" s="203"/>
      <c r="T898" s="204"/>
      <c r="AT898" s="205" t="s">
        <v>139</v>
      </c>
      <c r="AU898" s="205" t="s">
        <v>137</v>
      </c>
      <c r="AV898" s="12" t="s">
        <v>40</v>
      </c>
      <c r="AW898" s="12" t="s">
        <v>39</v>
      </c>
      <c r="AX898" s="12" t="s">
        <v>79</v>
      </c>
      <c r="AY898" s="205" t="s">
        <v>129</v>
      </c>
    </row>
    <row r="899" spans="2:51" s="12" customFormat="1" ht="11.25">
      <c r="B899" s="195"/>
      <c r="C899" s="196"/>
      <c r="D899" s="197" t="s">
        <v>139</v>
      </c>
      <c r="E899" s="198" t="s">
        <v>32</v>
      </c>
      <c r="F899" s="199" t="s">
        <v>534</v>
      </c>
      <c r="G899" s="196"/>
      <c r="H899" s="198" t="s">
        <v>32</v>
      </c>
      <c r="I899" s="200"/>
      <c r="J899" s="196"/>
      <c r="K899" s="196"/>
      <c r="L899" s="201"/>
      <c r="M899" s="202"/>
      <c r="N899" s="203"/>
      <c r="O899" s="203"/>
      <c r="P899" s="203"/>
      <c r="Q899" s="203"/>
      <c r="R899" s="203"/>
      <c r="S899" s="203"/>
      <c r="T899" s="204"/>
      <c r="AT899" s="205" t="s">
        <v>139</v>
      </c>
      <c r="AU899" s="205" t="s">
        <v>137</v>
      </c>
      <c r="AV899" s="12" t="s">
        <v>40</v>
      </c>
      <c r="AW899" s="12" t="s">
        <v>39</v>
      </c>
      <c r="AX899" s="12" t="s">
        <v>79</v>
      </c>
      <c r="AY899" s="205" t="s">
        <v>129</v>
      </c>
    </row>
    <row r="900" spans="2:51" s="13" customFormat="1" ht="11.25">
      <c r="B900" s="206"/>
      <c r="C900" s="207"/>
      <c r="D900" s="197" t="s">
        <v>139</v>
      </c>
      <c r="E900" s="208" t="s">
        <v>32</v>
      </c>
      <c r="F900" s="209" t="s">
        <v>1021</v>
      </c>
      <c r="G900" s="207"/>
      <c r="H900" s="210">
        <v>32.43</v>
      </c>
      <c r="I900" s="211"/>
      <c r="J900" s="207"/>
      <c r="K900" s="207"/>
      <c r="L900" s="212"/>
      <c r="M900" s="213"/>
      <c r="N900" s="214"/>
      <c r="O900" s="214"/>
      <c r="P900" s="214"/>
      <c r="Q900" s="214"/>
      <c r="R900" s="214"/>
      <c r="S900" s="214"/>
      <c r="T900" s="215"/>
      <c r="AT900" s="216" t="s">
        <v>139</v>
      </c>
      <c r="AU900" s="216" t="s">
        <v>137</v>
      </c>
      <c r="AV900" s="13" t="s">
        <v>137</v>
      </c>
      <c r="AW900" s="13" t="s">
        <v>39</v>
      </c>
      <c r="AX900" s="13" t="s">
        <v>79</v>
      </c>
      <c r="AY900" s="216" t="s">
        <v>129</v>
      </c>
    </row>
    <row r="901" spans="2:51" s="12" customFormat="1" ht="11.25">
      <c r="B901" s="195"/>
      <c r="C901" s="196"/>
      <c r="D901" s="197" t="s">
        <v>139</v>
      </c>
      <c r="E901" s="198" t="s">
        <v>32</v>
      </c>
      <c r="F901" s="199" t="s">
        <v>475</v>
      </c>
      <c r="G901" s="196"/>
      <c r="H901" s="198" t="s">
        <v>32</v>
      </c>
      <c r="I901" s="200"/>
      <c r="J901" s="196"/>
      <c r="K901" s="196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139</v>
      </c>
      <c r="AU901" s="205" t="s">
        <v>137</v>
      </c>
      <c r="AV901" s="12" t="s">
        <v>40</v>
      </c>
      <c r="AW901" s="12" t="s">
        <v>39</v>
      </c>
      <c r="AX901" s="12" t="s">
        <v>79</v>
      </c>
      <c r="AY901" s="205" t="s">
        <v>129</v>
      </c>
    </row>
    <row r="902" spans="2:51" s="13" customFormat="1" ht="11.25">
      <c r="B902" s="206"/>
      <c r="C902" s="207"/>
      <c r="D902" s="197" t="s">
        <v>139</v>
      </c>
      <c r="E902" s="208" t="s">
        <v>32</v>
      </c>
      <c r="F902" s="209" t="s">
        <v>1022</v>
      </c>
      <c r="G902" s="207"/>
      <c r="H902" s="210">
        <v>9.6199999999999992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139</v>
      </c>
      <c r="AU902" s="216" t="s">
        <v>137</v>
      </c>
      <c r="AV902" s="13" t="s">
        <v>137</v>
      </c>
      <c r="AW902" s="13" t="s">
        <v>39</v>
      </c>
      <c r="AX902" s="13" t="s">
        <v>79</v>
      </c>
      <c r="AY902" s="216" t="s">
        <v>129</v>
      </c>
    </row>
    <row r="903" spans="2:51" s="12" customFormat="1" ht="11.25">
      <c r="B903" s="195"/>
      <c r="C903" s="196"/>
      <c r="D903" s="197" t="s">
        <v>139</v>
      </c>
      <c r="E903" s="198" t="s">
        <v>32</v>
      </c>
      <c r="F903" s="199" t="s">
        <v>477</v>
      </c>
      <c r="G903" s="196"/>
      <c r="H903" s="198" t="s">
        <v>32</v>
      </c>
      <c r="I903" s="200"/>
      <c r="J903" s="196"/>
      <c r="K903" s="196"/>
      <c r="L903" s="201"/>
      <c r="M903" s="202"/>
      <c r="N903" s="203"/>
      <c r="O903" s="203"/>
      <c r="P903" s="203"/>
      <c r="Q903" s="203"/>
      <c r="R903" s="203"/>
      <c r="S903" s="203"/>
      <c r="T903" s="204"/>
      <c r="AT903" s="205" t="s">
        <v>139</v>
      </c>
      <c r="AU903" s="205" t="s">
        <v>137</v>
      </c>
      <c r="AV903" s="12" t="s">
        <v>40</v>
      </c>
      <c r="AW903" s="12" t="s">
        <v>39</v>
      </c>
      <c r="AX903" s="12" t="s">
        <v>79</v>
      </c>
      <c r="AY903" s="205" t="s">
        <v>129</v>
      </c>
    </row>
    <row r="904" spans="2:51" s="13" customFormat="1" ht="11.25">
      <c r="B904" s="206"/>
      <c r="C904" s="207"/>
      <c r="D904" s="197" t="s">
        <v>139</v>
      </c>
      <c r="E904" s="208" t="s">
        <v>32</v>
      </c>
      <c r="F904" s="209" t="s">
        <v>1023</v>
      </c>
      <c r="G904" s="207"/>
      <c r="H904" s="210">
        <v>26.31</v>
      </c>
      <c r="I904" s="211"/>
      <c r="J904" s="207"/>
      <c r="K904" s="207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139</v>
      </c>
      <c r="AU904" s="216" t="s">
        <v>137</v>
      </c>
      <c r="AV904" s="13" t="s">
        <v>137</v>
      </c>
      <c r="AW904" s="13" t="s">
        <v>39</v>
      </c>
      <c r="AX904" s="13" t="s">
        <v>79</v>
      </c>
      <c r="AY904" s="216" t="s">
        <v>129</v>
      </c>
    </row>
    <row r="905" spans="2:51" s="12" customFormat="1" ht="11.25">
      <c r="B905" s="195"/>
      <c r="C905" s="196"/>
      <c r="D905" s="197" t="s">
        <v>139</v>
      </c>
      <c r="E905" s="198" t="s">
        <v>32</v>
      </c>
      <c r="F905" s="199" t="s">
        <v>143</v>
      </c>
      <c r="G905" s="196"/>
      <c r="H905" s="198" t="s">
        <v>32</v>
      </c>
      <c r="I905" s="200"/>
      <c r="J905" s="196"/>
      <c r="K905" s="196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139</v>
      </c>
      <c r="AU905" s="205" t="s">
        <v>137</v>
      </c>
      <c r="AV905" s="12" t="s">
        <v>40</v>
      </c>
      <c r="AW905" s="12" t="s">
        <v>39</v>
      </c>
      <c r="AX905" s="12" t="s">
        <v>79</v>
      </c>
      <c r="AY905" s="205" t="s">
        <v>129</v>
      </c>
    </row>
    <row r="906" spans="2:51" s="12" customFormat="1" ht="11.25">
      <c r="B906" s="195"/>
      <c r="C906" s="196"/>
      <c r="D906" s="197" t="s">
        <v>139</v>
      </c>
      <c r="E906" s="198" t="s">
        <v>32</v>
      </c>
      <c r="F906" s="199" t="s">
        <v>530</v>
      </c>
      <c r="G906" s="196"/>
      <c r="H906" s="198" t="s">
        <v>32</v>
      </c>
      <c r="I906" s="200"/>
      <c r="J906" s="196"/>
      <c r="K906" s="196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139</v>
      </c>
      <c r="AU906" s="205" t="s">
        <v>137</v>
      </c>
      <c r="AV906" s="12" t="s">
        <v>40</v>
      </c>
      <c r="AW906" s="12" t="s">
        <v>39</v>
      </c>
      <c r="AX906" s="12" t="s">
        <v>79</v>
      </c>
      <c r="AY906" s="205" t="s">
        <v>129</v>
      </c>
    </row>
    <row r="907" spans="2:51" s="13" customFormat="1" ht="11.25">
      <c r="B907" s="206"/>
      <c r="C907" s="207"/>
      <c r="D907" s="197" t="s">
        <v>139</v>
      </c>
      <c r="E907" s="208" t="s">
        <v>32</v>
      </c>
      <c r="F907" s="209" t="s">
        <v>1024</v>
      </c>
      <c r="G907" s="207"/>
      <c r="H907" s="210">
        <v>35.28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139</v>
      </c>
      <c r="AU907" s="216" t="s">
        <v>137</v>
      </c>
      <c r="AV907" s="13" t="s">
        <v>137</v>
      </c>
      <c r="AW907" s="13" t="s">
        <v>39</v>
      </c>
      <c r="AX907" s="13" t="s">
        <v>79</v>
      </c>
      <c r="AY907" s="216" t="s">
        <v>129</v>
      </c>
    </row>
    <row r="908" spans="2:51" s="12" customFormat="1" ht="11.25">
      <c r="B908" s="195"/>
      <c r="C908" s="196"/>
      <c r="D908" s="197" t="s">
        <v>139</v>
      </c>
      <c r="E908" s="198" t="s">
        <v>32</v>
      </c>
      <c r="F908" s="199" t="s">
        <v>471</v>
      </c>
      <c r="G908" s="196"/>
      <c r="H908" s="198" t="s">
        <v>32</v>
      </c>
      <c r="I908" s="200"/>
      <c r="J908" s="196"/>
      <c r="K908" s="196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139</v>
      </c>
      <c r="AU908" s="205" t="s">
        <v>137</v>
      </c>
      <c r="AV908" s="12" t="s">
        <v>40</v>
      </c>
      <c r="AW908" s="12" t="s">
        <v>39</v>
      </c>
      <c r="AX908" s="12" t="s">
        <v>79</v>
      </c>
      <c r="AY908" s="205" t="s">
        <v>129</v>
      </c>
    </row>
    <row r="909" spans="2:51" s="13" customFormat="1" ht="11.25">
      <c r="B909" s="206"/>
      <c r="C909" s="207"/>
      <c r="D909" s="197" t="s">
        <v>139</v>
      </c>
      <c r="E909" s="208" t="s">
        <v>32</v>
      </c>
      <c r="F909" s="209" t="s">
        <v>1025</v>
      </c>
      <c r="G909" s="207"/>
      <c r="H909" s="210">
        <v>6.61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139</v>
      </c>
      <c r="AU909" s="216" t="s">
        <v>137</v>
      </c>
      <c r="AV909" s="13" t="s">
        <v>137</v>
      </c>
      <c r="AW909" s="13" t="s">
        <v>39</v>
      </c>
      <c r="AX909" s="13" t="s">
        <v>79</v>
      </c>
      <c r="AY909" s="216" t="s">
        <v>129</v>
      </c>
    </row>
    <row r="910" spans="2:51" s="12" customFormat="1" ht="11.25">
      <c r="B910" s="195"/>
      <c r="C910" s="196"/>
      <c r="D910" s="197" t="s">
        <v>139</v>
      </c>
      <c r="E910" s="198" t="s">
        <v>32</v>
      </c>
      <c r="F910" s="199" t="s">
        <v>477</v>
      </c>
      <c r="G910" s="196"/>
      <c r="H910" s="198" t="s">
        <v>32</v>
      </c>
      <c r="I910" s="200"/>
      <c r="J910" s="196"/>
      <c r="K910" s="196"/>
      <c r="L910" s="201"/>
      <c r="M910" s="202"/>
      <c r="N910" s="203"/>
      <c r="O910" s="203"/>
      <c r="P910" s="203"/>
      <c r="Q910" s="203"/>
      <c r="R910" s="203"/>
      <c r="S910" s="203"/>
      <c r="T910" s="204"/>
      <c r="AT910" s="205" t="s">
        <v>139</v>
      </c>
      <c r="AU910" s="205" t="s">
        <v>137</v>
      </c>
      <c r="AV910" s="12" t="s">
        <v>40</v>
      </c>
      <c r="AW910" s="12" t="s">
        <v>39</v>
      </c>
      <c r="AX910" s="12" t="s">
        <v>79</v>
      </c>
      <c r="AY910" s="205" t="s">
        <v>129</v>
      </c>
    </row>
    <row r="911" spans="2:51" s="13" customFormat="1" ht="11.25">
      <c r="B911" s="206"/>
      <c r="C911" s="207"/>
      <c r="D911" s="197" t="s">
        <v>139</v>
      </c>
      <c r="E911" s="208" t="s">
        <v>32</v>
      </c>
      <c r="F911" s="209" t="s">
        <v>1026</v>
      </c>
      <c r="G911" s="207"/>
      <c r="H911" s="210">
        <v>25.12</v>
      </c>
      <c r="I911" s="211"/>
      <c r="J911" s="207"/>
      <c r="K911" s="207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139</v>
      </c>
      <c r="AU911" s="216" t="s">
        <v>137</v>
      </c>
      <c r="AV911" s="13" t="s">
        <v>137</v>
      </c>
      <c r="AW911" s="13" t="s">
        <v>39</v>
      </c>
      <c r="AX911" s="13" t="s">
        <v>79</v>
      </c>
      <c r="AY911" s="216" t="s">
        <v>129</v>
      </c>
    </row>
    <row r="912" spans="2:51" s="12" customFormat="1" ht="11.25">
      <c r="B912" s="195"/>
      <c r="C912" s="196"/>
      <c r="D912" s="197" t="s">
        <v>139</v>
      </c>
      <c r="E912" s="198" t="s">
        <v>32</v>
      </c>
      <c r="F912" s="199" t="s">
        <v>145</v>
      </c>
      <c r="G912" s="196"/>
      <c r="H912" s="198" t="s">
        <v>32</v>
      </c>
      <c r="I912" s="200"/>
      <c r="J912" s="196"/>
      <c r="K912" s="196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139</v>
      </c>
      <c r="AU912" s="205" t="s">
        <v>137</v>
      </c>
      <c r="AV912" s="12" t="s">
        <v>40</v>
      </c>
      <c r="AW912" s="12" t="s">
        <v>39</v>
      </c>
      <c r="AX912" s="12" t="s">
        <v>79</v>
      </c>
      <c r="AY912" s="205" t="s">
        <v>129</v>
      </c>
    </row>
    <row r="913" spans="2:65" s="12" customFormat="1" ht="11.25">
      <c r="B913" s="195"/>
      <c r="C913" s="196"/>
      <c r="D913" s="197" t="s">
        <v>139</v>
      </c>
      <c r="E913" s="198" t="s">
        <v>32</v>
      </c>
      <c r="F913" s="199" t="s">
        <v>530</v>
      </c>
      <c r="G913" s="196"/>
      <c r="H913" s="198" t="s">
        <v>32</v>
      </c>
      <c r="I913" s="200"/>
      <c r="J913" s="196"/>
      <c r="K913" s="196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139</v>
      </c>
      <c r="AU913" s="205" t="s">
        <v>137</v>
      </c>
      <c r="AV913" s="12" t="s">
        <v>40</v>
      </c>
      <c r="AW913" s="12" t="s">
        <v>39</v>
      </c>
      <c r="AX913" s="12" t="s">
        <v>79</v>
      </c>
      <c r="AY913" s="205" t="s">
        <v>129</v>
      </c>
    </row>
    <row r="914" spans="2:65" s="13" customFormat="1" ht="11.25">
      <c r="B914" s="206"/>
      <c r="C914" s="207"/>
      <c r="D914" s="197" t="s">
        <v>139</v>
      </c>
      <c r="E914" s="208" t="s">
        <v>32</v>
      </c>
      <c r="F914" s="209" t="s">
        <v>1027</v>
      </c>
      <c r="G914" s="207"/>
      <c r="H914" s="210">
        <v>31.18</v>
      </c>
      <c r="I914" s="211"/>
      <c r="J914" s="207"/>
      <c r="K914" s="207"/>
      <c r="L914" s="212"/>
      <c r="M914" s="213"/>
      <c r="N914" s="214"/>
      <c r="O914" s="214"/>
      <c r="P914" s="214"/>
      <c r="Q914" s="214"/>
      <c r="R914" s="214"/>
      <c r="S914" s="214"/>
      <c r="T914" s="215"/>
      <c r="AT914" s="216" t="s">
        <v>139</v>
      </c>
      <c r="AU914" s="216" t="s">
        <v>137</v>
      </c>
      <c r="AV914" s="13" t="s">
        <v>137</v>
      </c>
      <c r="AW914" s="13" t="s">
        <v>39</v>
      </c>
      <c r="AX914" s="13" t="s">
        <v>79</v>
      </c>
      <c r="AY914" s="216" t="s">
        <v>129</v>
      </c>
    </row>
    <row r="915" spans="2:65" s="12" customFormat="1" ht="11.25">
      <c r="B915" s="195"/>
      <c r="C915" s="196"/>
      <c r="D915" s="197" t="s">
        <v>139</v>
      </c>
      <c r="E915" s="198" t="s">
        <v>32</v>
      </c>
      <c r="F915" s="199" t="s">
        <v>477</v>
      </c>
      <c r="G915" s="196"/>
      <c r="H915" s="198" t="s">
        <v>32</v>
      </c>
      <c r="I915" s="200"/>
      <c r="J915" s="196"/>
      <c r="K915" s="196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139</v>
      </c>
      <c r="AU915" s="205" t="s">
        <v>137</v>
      </c>
      <c r="AV915" s="12" t="s">
        <v>40</v>
      </c>
      <c r="AW915" s="12" t="s">
        <v>39</v>
      </c>
      <c r="AX915" s="12" t="s">
        <v>79</v>
      </c>
      <c r="AY915" s="205" t="s">
        <v>129</v>
      </c>
    </row>
    <row r="916" spans="2:65" s="13" customFormat="1" ht="11.25">
      <c r="B916" s="206"/>
      <c r="C916" s="207"/>
      <c r="D916" s="197" t="s">
        <v>139</v>
      </c>
      <c r="E916" s="208" t="s">
        <v>32</v>
      </c>
      <c r="F916" s="209" t="s">
        <v>1026</v>
      </c>
      <c r="G916" s="207"/>
      <c r="H916" s="210">
        <v>25.12</v>
      </c>
      <c r="I916" s="211"/>
      <c r="J916" s="207"/>
      <c r="K916" s="207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139</v>
      </c>
      <c r="AU916" s="216" t="s">
        <v>137</v>
      </c>
      <c r="AV916" s="13" t="s">
        <v>137</v>
      </c>
      <c r="AW916" s="13" t="s">
        <v>39</v>
      </c>
      <c r="AX916" s="13" t="s">
        <v>79</v>
      </c>
      <c r="AY916" s="216" t="s">
        <v>129</v>
      </c>
    </row>
    <row r="917" spans="2:65" s="12" customFormat="1" ht="11.25">
      <c r="B917" s="195"/>
      <c r="C917" s="196"/>
      <c r="D917" s="197" t="s">
        <v>139</v>
      </c>
      <c r="E917" s="198" t="s">
        <v>32</v>
      </c>
      <c r="F917" s="199" t="s">
        <v>471</v>
      </c>
      <c r="G917" s="196"/>
      <c r="H917" s="198" t="s">
        <v>32</v>
      </c>
      <c r="I917" s="200"/>
      <c r="J917" s="196"/>
      <c r="K917" s="196"/>
      <c r="L917" s="201"/>
      <c r="M917" s="202"/>
      <c r="N917" s="203"/>
      <c r="O917" s="203"/>
      <c r="P917" s="203"/>
      <c r="Q917" s="203"/>
      <c r="R917" s="203"/>
      <c r="S917" s="203"/>
      <c r="T917" s="204"/>
      <c r="AT917" s="205" t="s">
        <v>139</v>
      </c>
      <c r="AU917" s="205" t="s">
        <v>137</v>
      </c>
      <c r="AV917" s="12" t="s">
        <v>40</v>
      </c>
      <c r="AW917" s="12" t="s">
        <v>39</v>
      </c>
      <c r="AX917" s="12" t="s">
        <v>79</v>
      </c>
      <c r="AY917" s="205" t="s">
        <v>129</v>
      </c>
    </row>
    <row r="918" spans="2:65" s="13" customFormat="1" ht="11.25">
      <c r="B918" s="206"/>
      <c r="C918" s="207"/>
      <c r="D918" s="197" t="s">
        <v>139</v>
      </c>
      <c r="E918" s="208" t="s">
        <v>32</v>
      </c>
      <c r="F918" s="209" t="s">
        <v>1028</v>
      </c>
      <c r="G918" s="207"/>
      <c r="H918" s="210">
        <v>6.76</v>
      </c>
      <c r="I918" s="211"/>
      <c r="J918" s="207"/>
      <c r="K918" s="207"/>
      <c r="L918" s="212"/>
      <c r="M918" s="213"/>
      <c r="N918" s="214"/>
      <c r="O918" s="214"/>
      <c r="P918" s="214"/>
      <c r="Q918" s="214"/>
      <c r="R918" s="214"/>
      <c r="S918" s="214"/>
      <c r="T918" s="215"/>
      <c r="AT918" s="216" t="s">
        <v>139</v>
      </c>
      <c r="AU918" s="216" t="s">
        <v>137</v>
      </c>
      <c r="AV918" s="13" t="s">
        <v>137</v>
      </c>
      <c r="AW918" s="13" t="s">
        <v>39</v>
      </c>
      <c r="AX918" s="13" t="s">
        <v>79</v>
      </c>
      <c r="AY918" s="216" t="s">
        <v>129</v>
      </c>
    </row>
    <row r="919" spans="2:65" s="14" customFormat="1" ht="11.25">
      <c r="B919" s="217"/>
      <c r="C919" s="218"/>
      <c r="D919" s="197" t="s">
        <v>139</v>
      </c>
      <c r="E919" s="219" t="s">
        <v>32</v>
      </c>
      <c r="F919" s="220" t="s">
        <v>147</v>
      </c>
      <c r="G919" s="218"/>
      <c r="H919" s="221">
        <v>198.43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139</v>
      </c>
      <c r="AU919" s="227" t="s">
        <v>137</v>
      </c>
      <c r="AV919" s="14" t="s">
        <v>136</v>
      </c>
      <c r="AW919" s="14" t="s">
        <v>39</v>
      </c>
      <c r="AX919" s="14" t="s">
        <v>40</v>
      </c>
      <c r="AY919" s="227" t="s">
        <v>129</v>
      </c>
    </row>
    <row r="920" spans="2:65" s="1" customFormat="1" ht="24" customHeight="1">
      <c r="B920" s="36"/>
      <c r="C920" s="182" t="s">
        <v>1029</v>
      </c>
      <c r="D920" s="182" t="s">
        <v>131</v>
      </c>
      <c r="E920" s="183" t="s">
        <v>1030</v>
      </c>
      <c r="F920" s="184" t="s">
        <v>1031</v>
      </c>
      <c r="G920" s="185" t="s">
        <v>260</v>
      </c>
      <c r="H920" s="186">
        <v>17.324999999999999</v>
      </c>
      <c r="I920" s="187"/>
      <c r="J920" s="188">
        <f>ROUND(I920*H920,2)</f>
        <v>0</v>
      </c>
      <c r="K920" s="184" t="s">
        <v>135</v>
      </c>
      <c r="L920" s="40"/>
      <c r="M920" s="189" t="s">
        <v>32</v>
      </c>
      <c r="N920" s="190" t="s">
        <v>51</v>
      </c>
      <c r="O920" s="65"/>
      <c r="P920" s="191">
        <f>O920*H920</f>
        <v>0</v>
      </c>
      <c r="Q920" s="191">
        <v>2.2000000000000001E-3</v>
      </c>
      <c r="R920" s="191">
        <f>Q920*H920</f>
        <v>3.8115000000000003E-2</v>
      </c>
      <c r="S920" s="191">
        <v>0</v>
      </c>
      <c r="T920" s="192">
        <f>S920*H920</f>
        <v>0</v>
      </c>
      <c r="AR920" s="193" t="s">
        <v>234</v>
      </c>
      <c r="AT920" s="193" t="s">
        <v>131</v>
      </c>
      <c r="AU920" s="193" t="s">
        <v>137</v>
      </c>
      <c r="AY920" s="18" t="s">
        <v>129</v>
      </c>
      <c r="BE920" s="194">
        <f>IF(N920="základní",J920,0)</f>
        <v>0</v>
      </c>
      <c r="BF920" s="194">
        <f>IF(N920="snížená",J920,0)</f>
        <v>0</v>
      </c>
      <c r="BG920" s="194">
        <f>IF(N920="zákl. přenesená",J920,0)</f>
        <v>0</v>
      </c>
      <c r="BH920" s="194">
        <f>IF(N920="sníž. přenesená",J920,0)</f>
        <v>0</v>
      </c>
      <c r="BI920" s="194">
        <f>IF(N920="nulová",J920,0)</f>
        <v>0</v>
      </c>
      <c r="BJ920" s="18" t="s">
        <v>137</v>
      </c>
      <c r="BK920" s="194">
        <f>ROUND(I920*H920,2)</f>
        <v>0</v>
      </c>
      <c r="BL920" s="18" t="s">
        <v>234</v>
      </c>
      <c r="BM920" s="193" t="s">
        <v>1032</v>
      </c>
    </row>
    <row r="921" spans="2:65" s="12" customFormat="1" ht="11.25">
      <c r="B921" s="195"/>
      <c r="C921" s="196"/>
      <c r="D921" s="197" t="s">
        <v>139</v>
      </c>
      <c r="E921" s="198" t="s">
        <v>32</v>
      </c>
      <c r="F921" s="199" t="s">
        <v>987</v>
      </c>
      <c r="G921" s="196"/>
      <c r="H921" s="198" t="s">
        <v>32</v>
      </c>
      <c r="I921" s="200"/>
      <c r="J921" s="196"/>
      <c r="K921" s="196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139</v>
      </c>
      <c r="AU921" s="205" t="s">
        <v>137</v>
      </c>
      <c r="AV921" s="12" t="s">
        <v>40</v>
      </c>
      <c r="AW921" s="12" t="s">
        <v>39</v>
      </c>
      <c r="AX921" s="12" t="s">
        <v>79</v>
      </c>
      <c r="AY921" s="205" t="s">
        <v>129</v>
      </c>
    </row>
    <row r="922" spans="2:65" s="13" customFormat="1" ht="11.25">
      <c r="B922" s="206"/>
      <c r="C922" s="207"/>
      <c r="D922" s="197" t="s">
        <v>139</v>
      </c>
      <c r="E922" s="208" t="s">
        <v>32</v>
      </c>
      <c r="F922" s="209" t="s">
        <v>988</v>
      </c>
      <c r="G922" s="207"/>
      <c r="H922" s="210">
        <v>17.324999999999999</v>
      </c>
      <c r="I922" s="211"/>
      <c r="J922" s="207"/>
      <c r="K922" s="207"/>
      <c r="L922" s="212"/>
      <c r="M922" s="213"/>
      <c r="N922" s="214"/>
      <c r="O922" s="214"/>
      <c r="P922" s="214"/>
      <c r="Q922" s="214"/>
      <c r="R922" s="214"/>
      <c r="S922" s="214"/>
      <c r="T922" s="215"/>
      <c r="AT922" s="216" t="s">
        <v>139</v>
      </c>
      <c r="AU922" s="216" t="s">
        <v>137</v>
      </c>
      <c r="AV922" s="13" t="s">
        <v>137</v>
      </c>
      <c r="AW922" s="13" t="s">
        <v>39</v>
      </c>
      <c r="AX922" s="13" t="s">
        <v>40</v>
      </c>
      <c r="AY922" s="216" t="s">
        <v>129</v>
      </c>
    </row>
    <row r="923" spans="2:65" s="1" customFormat="1" ht="24" customHeight="1">
      <c r="B923" s="36"/>
      <c r="C923" s="182" t="s">
        <v>1033</v>
      </c>
      <c r="D923" s="182" t="s">
        <v>131</v>
      </c>
      <c r="E923" s="183" t="s">
        <v>1034</v>
      </c>
      <c r="F923" s="184" t="s">
        <v>1035</v>
      </c>
      <c r="G923" s="185" t="s">
        <v>204</v>
      </c>
      <c r="H923" s="186">
        <v>1.375</v>
      </c>
      <c r="I923" s="187"/>
      <c r="J923" s="188">
        <f>ROUND(I923*H923,2)</f>
        <v>0</v>
      </c>
      <c r="K923" s="184" t="s">
        <v>135</v>
      </c>
      <c r="L923" s="40"/>
      <c r="M923" s="189" t="s">
        <v>32</v>
      </c>
      <c r="N923" s="190" t="s">
        <v>51</v>
      </c>
      <c r="O923" s="65"/>
      <c r="P923" s="191">
        <f>O923*H923</f>
        <v>0</v>
      </c>
      <c r="Q923" s="191">
        <v>0</v>
      </c>
      <c r="R923" s="191">
        <f>Q923*H923</f>
        <v>0</v>
      </c>
      <c r="S923" s="191">
        <v>0</v>
      </c>
      <c r="T923" s="192">
        <f>S923*H923</f>
        <v>0</v>
      </c>
      <c r="AR923" s="193" t="s">
        <v>234</v>
      </c>
      <c r="AT923" s="193" t="s">
        <v>131</v>
      </c>
      <c r="AU923" s="193" t="s">
        <v>137</v>
      </c>
      <c r="AY923" s="18" t="s">
        <v>129</v>
      </c>
      <c r="BE923" s="194">
        <f>IF(N923="základní",J923,0)</f>
        <v>0</v>
      </c>
      <c r="BF923" s="194">
        <f>IF(N923="snížená",J923,0)</f>
        <v>0</v>
      </c>
      <c r="BG923" s="194">
        <f>IF(N923="zákl. přenesená",J923,0)</f>
        <v>0</v>
      </c>
      <c r="BH923" s="194">
        <f>IF(N923="sníž. přenesená",J923,0)</f>
        <v>0</v>
      </c>
      <c r="BI923" s="194">
        <f>IF(N923="nulová",J923,0)</f>
        <v>0</v>
      </c>
      <c r="BJ923" s="18" t="s">
        <v>137</v>
      </c>
      <c r="BK923" s="194">
        <f>ROUND(I923*H923,2)</f>
        <v>0</v>
      </c>
      <c r="BL923" s="18" t="s">
        <v>234</v>
      </c>
      <c r="BM923" s="193" t="s">
        <v>1036</v>
      </c>
    </row>
    <row r="924" spans="2:65" s="1" customFormat="1" ht="24" customHeight="1">
      <c r="B924" s="36"/>
      <c r="C924" s="182" t="s">
        <v>1037</v>
      </c>
      <c r="D924" s="182" t="s">
        <v>131</v>
      </c>
      <c r="E924" s="183" t="s">
        <v>1038</v>
      </c>
      <c r="F924" s="184" t="s">
        <v>1039</v>
      </c>
      <c r="G924" s="185" t="s">
        <v>204</v>
      </c>
      <c r="H924" s="186">
        <v>1.375</v>
      </c>
      <c r="I924" s="187"/>
      <c r="J924" s="188">
        <f>ROUND(I924*H924,2)</f>
        <v>0</v>
      </c>
      <c r="K924" s="184" t="s">
        <v>135</v>
      </c>
      <c r="L924" s="40"/>
      <c r="M924" s="189" t="s">
        <v>32</v>
      </c>
      <c r="N924" s="190" t="s">
        <v>51</v>
      </c>
      <c r="O924" s="65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AR924" s="193" t="s">
        <v>234</v>
      </c>
      <c r="AT924" s="193" t="s">
        <v>131</v>
      </c>
      <c r="AU924" s="193" t="s">
        <v>137</v>
      </c>
      <c r="AY924" s="18" t="s">
        <v>129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8" t="s">
        <v>137</v>
      </c>
      <c r="BK924" s="194">
        <f>ROUND(I924*H924,2)</f>
        <v>0</v>
      </c>
      <c r="BL924" s="18" t="s">
        <v>234</v>
      </c>
      <c r="BM924" s="193" t="s">
        <v>1040</v>
      </c>
    </row>
    <row r="925" spans="2:65" s="11" customFormat="1" ht="22.9" customHeight="1">
      <c r="B925" s="166"/>
      <c r="C925" s="167"/>
      <c r="D925" s="168" t="s">
        <v>78</v>
      </c>
      <c r="E925" s="180" t="s">
        <v>1041</v>
      </c>
      <c r="F925" s="180" t="s">
        <v>1042</v>
      </c>
      <c r="G925" s="167"/>
      <c r="H925" s="167"/>
      <c r="I925" s="170"/>
      <c r="J925" s="181">
        <f>BK925</f>
        <v>0</v>
      </c>
      <c r="K925" s="167"/>
      <c r="L925" s="172"/>
      <c r="M925" s="173"/>
      <c r="N925" s="174"/>
      <c r="O925" s="174"/>
      <c r="P925" s="175">
        <f>SUM(P926:P937)</f>
        <v>0</v>
      </c>
      <c r="Q925" s="174"/>
      <c r="R925" s="175">
        <f>SUM(R926:R937)</f>
        <v>8.6534999999999987E-2</v>
      </c>
      <c r="S925" s="174"/>
      <c r="T925" s="176">
        <f>SUM(T926:T937)</f>
        <v>0.39392261999999995</v>
      </c>
      <c r="AR925" s="177" t="s">
        <v>137</v>
      </c>
      <c r="AT925" s="178" t="s">
        <v>78</v>
      </c>
      <c r="AU925" s="178" t="s">
        <v>40</v>
      </c>
      <c r="AY925" s="177" t="s">
        <v>129</v>
      </c>
      <c r="BK925" s="179">
        <f>SUM(BK926:BK937)</f>
        <v>0</v>
      </c>
    </row>
    <row r="926" spans="2:65" s="1" customFormat="1" ht="16.5" customHeight="1">
      <c r="B926" s="36"/>
      <c r="C926" s="182" t="s">
        <v>1043</v>
      </c>
      <c r="D926" s="182" t="s">
        <v>131</v>
      </c>
      <c r="E926" s="183" t="s">
        <v>1044</v>
      </c>
      <c r="F926" s="184" t="s">
        <v>1045</v>
      </c>
      <c r="G926" s="185" t="s">
        <v>134</v>
      </c>
      <c r="H926" s="186">
        <v>24.048999999999999</v>
      </c>
      <c r="I926" s="187"/>
      <c r="J926" s="188">
        <f>ROUND(I926*H926,2)</f>
        <v>0</v>
      </c>
      <c r="K926" s="184" t="s">
        <v>135</v>
      </c>
      <c r="L926" s="40"/>
      <c r="M926" s="189" t="s">
        <v>32</v>
      </c>
      <c r="N926" s="190" t="s">
        <v>51</v>
      </c>
      <c r="O926" s="65"/>
      <c r="P926" s="191">
        <f>O926*H926</f>
        <v>0</v>
      </c>
      <c r="Q926" s="191">
        <v>0</v>
      </c>
      <c r="R926" s="191">
        <f>Q926*H926</f>
        <v>0</v>
      </c>
      <c r="S926" s="191">
        <v>1.6379999999999999E-2</v>
      </c>
      <c r="T926" s="192">
        <f>S926*H926</f>
        <v>0.39392261999999995</v>
      </c>
      <c r="AR926" s="193" t="s">
        <v>234</v>
      </c>
      <c r="AT926" s="193" t="s">
        <v>131</v>
      </c>
      <c r="AU926" s="193" t="s">
        <v>137</v>
      </c>
      <c r="AY926" s="18" t="s">
        <v>129</v>
      </c>
      <c r="BE926" s="194">
        <f>IF(N926="základní",J926,0)</f>
        <v>0</v>
      </c>
      <c r="BF926" s="194">
        <f>IF(N926="snížená",J926,0)</f>
        <v>0</v>
      </c>
      <c r="BG926" s="194">
        <f>IF(N926="zákl. přenesená",J926,0)</f>
        <v>0</v>
      </c>
      <c r="BH926" s="194">
        <f>IF(N926="sníž. přenesená",J926,0)</f>
        <v>0</v>
      </c>
      <c r="BI926" s="194">
        <f>IF(N926="nulová",J926,0)</f>
        <v>0</v>
      </c>
      <c r="BJ926" s="18" t="s">
        <v>137</v>
      </c>
      <c r="BK926" s="194">
        <f>ROUND(I926*H926,2)</f>
        <v>0</v>
      </c>
      <c r="BL926" s="18" t="s">
        <v>234</v>
      </c>
      <c r="BM926" s="193" t="s">
        <v>1046</v>
      </c>
    </row>
    <row r="927" spans="2:65" s="12" customFormat="1" ht="11.25">
      <c r="B927" s="195"/>
      <c r="C927" s="196"/>
      <c r="D927" s="197" t="s">
        <v>139</v>
      </c>
      <c r="E927" s="198" t="s">
        <v>32</v>
      </c>
      <c r="F927" s="199" t="s">
        <v>1047</v>
      </c>
      <c r="G927" s="196"/>
      <c r="H927" s="198" t="s">
        <v>32</v>
      </c>
      <c r="I927" s="200"/>
      <c r="J927" s="196"/>
      <c r="K927" s="196"/>
      <c r="L927" s="201"/>
      <c r="M927" s="202"/>
      <c r="N927" s="203"/>
      <c r="O927" s="203"/>
      <c r="P927" s="203"/>
      <c r="Q927" s="203"/>
      <c r="R927" s="203"/>
      <c r="S927" s="203"/>
      <c r="T927" s="204"/>
      <c r="AT927" s="205" t="s">
        <v>139</v>
      </c>
      <c r="AU927" s="205" t="s">
        <v>137</v>
      </c>
      <c r="AV927" s="12" t="s">
        <v>40</v>
      </c>
      <c r="AW927" s="12" t="s">
        <v>39</v>
      </c>
      <c r="AX927" s="12" t="s">
        <v>79</v>
      </c>
      <c r="AY927" s="205" t="s">
        <v>129</v>
      </c>
    </row>
    <row r="928" spans="2:65" s="13" customFormat="1" ht="11.25">
      <c r="B928" s="206"/>
      <c r="C928" s="207"/>
      <c r="D928" s="197" t="s">
        <v>139</v>
      </c>
      <c r="E928" s="208" t="s">
        <v>32</v>
      </c>
      <c r="F928" s="209" t="s">
        <v>1048</v>
      </c>
      <c r="G928" s="207"/>
      <c r="H928" s="210">
        <v>24.048999999999999</v>
      </c>
      <c r="I928" s="211"/>
      <c r="J928" s="207"/>
      <c r="K928" s="207"/>
      <c r="L928" s="212"/>
      <c r="M928" s="213"/>
      <c r="N928" s="214"/>
      <c r="O928" s="214"/>
      <c r="P928" s="214"/>
      <c r="Q928" s="214"/>
      <c r="R928" s="214"/>
      <c r="S928" s="214"/>
      <c r="T928" s="215"/>
      <c r="AT928" s="216" t="s">
        <v>139</v>
      </c>
      <c r="AU928" s="216" t="s">
        <v>137</v>
      </c>
      <c r="AV928" s="13" t="s">
        <v>137</v>
      </c>
      <c r="AW928" s="13" t="s">
        <v>39</v>
      </c>
      <c r="AX928" s="13" t="s">
        <v>40</v>
      </c>
      <c r="AY928" s="216" t="s">
        <v>129</v>
      </c>
    </row>
    <row r="929" spans="2:65" s="1" customFormat="1" ht="16.5" customHeight="1">
      <c r="B929" s="36"/>
      <c r="C929" s="182" t="s">
        <v>1049</v>
      </c>
      <c r="D929" s="182" t="s">
        <v>131</v>
      </c>
      <c r="E929" s="183" t="s">
        <v>1050</v>
      </c>
      <c r="F929" s="184" t="s">
        <v>1051</v>
      </c>
      <c r="G929" s="185" t="s">
        <v>189</v>
      </c>
      <c r="H929" s="186">
        <v>15</v>
      </c>
      <c r="I929" s="187"/>
      <c r="J929" s="188">
        <f>ROUND(I929*H929,2)</f>
        <v>0</v>
      </c>
      <c r="K929" s="184" t="s">
        <v>135</v>
      </c>
      <c r="L929" s="40"/>
      <c r="M929" s="189" t="s">
        <v>32</v>
      </c>
      <c r="N929" s="190" t="s">
        <v>51</v>
      </c>
      <c r="O929" s="65"/>
      <c r="P929" s="191">
        <f>O929*H929</f>
        <v>0</v>
      </c>
      <c r="Q929" s="191">
        <v>2.7E-4</v>
      </c>
      <c r="R929" s="191">
        <f>Q929*H929</f>
        <v>4.0499999999999998E-3</v>
      </c>
      <c r="S929" s="191">
        <v>0</v>
      </c>
      <c r="T929" s="192">
        <f>S929*H929</f>
        <v>0</v>
      </c>
      <c r="AR929" s="193" t="s">
        <v>234</v>
      </c>
      <c r="AT929" s="193" t="s">
        <v>131</v>
      </c>
      <c r="AU929" s="193" t="s">
        <v>137</v>
      </c>
      <c r="AY929" s="18" t="s">
        <v>129</v>
      </c>
      <c r="BE929" s="194">
        <f>IF(N929="základní",J929,0)</f>
        <v>0</v>
      </c>
      <c r="BF929" s="194">
        <f>IF(N929="snížená",J929,0)</f>
        <v>0</v>
      </c>
      <c r="BG929" s="194">
        <f>IF(N929="zákl. přenesená",J929,0)</f>
        <v>0</v>
      </c>
      <c r="BH929" s="194">
        <f>IF(N929="sníž. přenesená",J929,0)</f>
        <v>0</v>
      </c>
      <c r="BI929" s="194">
        <f>IF(N929="nulová",J929,0)</f>
        <v>0</v>
      </c>
      <c r="BJ929" s="18" t="s">
        <v>137</v>
      </c>
      <c r="BK929" s="194">
        <f>ROUND(I929*H929,2)</f>
        <v>0</v>
      </c>
      <c r="BL929" s="18" t="s">
        <v>234</v>
      </c>
      <c r="BM929" s="193" t="s">
        <v>1052</v>
      </c>
    </row>
    <row r="930" spans="2:65" s="12" customFormat="1" ht="11.25">
      <c r="B930" s="195"/>
      <c r="C930" s="196"/>
      <c r="D930" s="197" t="s">
        <v>139</v>
      </c>
      <c r="E930" s="198" t="s">
        <v>32</v>
      </c>
      <c r="F930" s="199" t="s">
        <v>705</v>
      </c>
      <c r="G930" s="196"/>
      <c r="H930" s="198" t="s">
        <v>32</v>
      </c>
      <c r="I930" s="200"/>
      <c r="J930" s="196"/>
      <c r="K930" s="196"/>
      <c r="L930" s="201"/>
      <c r="M930" s="202"/>
      <c r="N930" s="203"/>
      <c r="O930" s="203"/>
      <c r="P930" s="203"/>
      <c r="Q930" s="203"/>
      <c r="R930" s="203"/>
      <c r="S930" s="203"/>
      <c r="T930" s="204"/>
      <c r="AT930" s="205" t="s">
        <v>139</v>
      </c>
      <c r="AU930" s="205" t="s">
        <v>137</v>
      </c>
      <c r="AV930" s="12" t="s">
        <v>40</v>
      </c>
      <c r="AW930" s="12" t="s">
        <v>39</v>
      </c>
      <c r="AX930" s="12" t="s">
        <v>79</v>
      </c>
      <c r="AY930" s="205" t="s">
        <v>129</v>
      </c>
    </row>
    <row r="931" spans="2:65" s="13" customFormat="1" ht="11.25">
      <c r="B931" s="206"/>
      <c r="C931" s="207"/>
      <c r="D931" s="197" t="s">
        <v>139</v>
      </c>
      <c r="E931" s="208" t="s">
        <v>32</v>
      </c>
      <c r="F931" s="209" t="s">
        <v>1053</v>
      </c>
      <c r="G931" s="207"/>
      <c r="H931" s="210">
        <v>15</v>
      </c>
      <c r="I931" s="211"/>
      <c r="J931" s="207"/>
      <c r="K931" s="207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139</v>
      </c>
      <c r="AU931" s="216" t="s">
        <v>137</v>
      </c>
      <c r="AV931" s="13" t="s">
        <v>137</v>
      </c>
      <c r="AW931" s="13" t="s">
        <v>39</v>
      </c>
      <c r="AX931" s="13" t="s">
        <v>40</v>
      </c>
      <c r="AY931" s="216" t="s">
        <v>129</v>
      </c>
    </row>
    <row r="932" spans="2:65" s="1" customFormat="1" ht="16.5" customHeight="1">
      <c r="B932" s="36"/>
      <c r="C932" s="228" t="s">
        <v>1054</v>
      </c>
      <c r="D932" s="228" t="s">
        <v>159</v>
      </c>
      <c r="E932" s="229" t="s">
        <v>1055</v>
      </c>
      <c r="F932" s="230" t="s">
        <v>1056</v>
      </c>
      <c r="G932" s="231" t="s">
        <v>189</v>
      </c>
      <c r="H932" s="232">
        <v>10</v>
      </c>
      <c r="I932" s="233"/>
      <c r="J932" s="234">
        <f>ROUND(I932*H932,2)</f>
        <v>0</v>
      </c>
      <c r="K932" s="230" t="s">
        <v>32</v>
      </c>
      <c r="L932" s="235"/>
      <c r="M932" s="236" t="s">
        <v>32</v>
      </c>
      <c r="N932" s="237" t="s">
        <v>51</v>
      </c>
      <c r="O932" s="65"/>
      <c r="P932" s="191">
        <f>O932*H932</f>
        <v>0</v>
      </c>
      <c r="Q932" s="191">
        <v>3.96E-3</v>
      </c>
      <c r="R932" s="191">
        <f>Q932*H932</f>
        <v>3.9599999999999996E-2</v>
      </c>
      <c r="S932" s="191">
        <v>0</v>
      </c>
      <c r="T932" s="192">
        <f>S932*H932</f>
        <v>0</v>
      </c>
      <c r="AR932" s="193" t="s">
        <v>644</v>
      </c>
      <c r="AT932" s="193" t="s">
        <v>159</v>
      </c>
      <c r="AU932" s="193" t="s">
        <v>137</v>
      </c>
      <c r="AY932" s="18" t="s">
        <v>129</v>
      </c>
      <c r="BE932" s="194">
        <f>IF(N932="základní",J932,0)</f>
        <v>0</v>
      </c>
      <c r="BF932" s="194">
        <f>IF(N932="snížená",J932,0)</f>
        <v>0</v>
      </c>
      <c r="BG932" s="194">
        <f>IF(N932="zákl. přenesená",J932,0)</f>
        <v>0</v>
      </c>
      <c r="BH932" s="194">
        <f>IF(N932="sníž. přenesená",J932,0)</f>
        <v>0</v>
      </c>
      <c r="BI932" s="194">
        <f>IF(N932="nulová",J932,0)</f>
        <v>0</v>
      </c>
      <c r="BJ932" s="18" t="s">
        <v>137</v>
      </c>
      <c r="BK932" s="194">
        <f>ROUND(I932*H932,2)</f>
        <v>0</v>
      </c>
      <c r="BL932" s="18" t="s">
        <v>234</v>
      </c>
      <c r="BM932" s="193" t="s">
        <v>1057</v>
      </c>
    </row>
    <row r="933" spans="2:65" s="1" customFormat="1" ht="16.5" customHeight="1">
      <c r="B933" s="36"/>
      <c r="C933" s="228" t="s">
        <v>1058</v>
      </c>
      <c r="D933" s="228" t="s">
        <v>159</v>
      </c>
      <c r="E933" s="229" t="s">
        <v>1059</v>
      </c>
      <c r="F933" s="230" t="s">
        <v>1060</v>
      </c>
      <c r="G933" s="231" t="s">
        <v>189</v>
      </c>
      <c r="H933" s="232">
        <v>5</v>
      </c>
      <c r="I933" s="233"/>
      <c r="J933" s="234">
        <f>ROUND(I933*H933,2)</f>
        <v>0</v>
      </c>
      <c r="K933" s="230" t="s">
        <v>32</v>
      </c>
      <c r="L933" s="235"/>
      <c r="M933" s="236" t="s">
        <v>32</v>
      </c>
      <c r="N933" s="237" t="s">
        <v>51</v>
      </c>
      <c r="O933" s="65"/>
      <c r="P933" s="191">
        <f>O933*H933</f>
        <v>0</v>
      </c>
      <c r="Q933" s="191">
        <v>7.92E-3</v>
      </c>
      <c r="R933" s="191">
        <f>Q933*H933</f>
        <v>3.9599999999999996E-2</v>
      </c>
      <c r="S933" s="191">
        <v>0</v>
      </c>
      <c r="T933" s="192">
        <f>S933*H933</f>
        <v>0</v>
      </c>
      <c r="AR933" s="193" t="s">
        <v>644</v>
      </c>
      <c r="AT933" s="193" t="s">
        <v>159</v>
      </c>
      <c r="AU933" s="193" t="s">
        <v>137</v>
      </c>
      <c r="AY933" s="18" t="s">
        <v>129</v>
      </c>
      <c r="BE933" s="194">
        <f>IF(N933="základní",J933,0)</f>
        <v>0</v>
      </c>
      <c r="BF933" s="194">
        <f>IF(N933="snížená",J933,0)</f>
        <v>0</v>
      </c>
      <c r="BG933" s="194">
        <f>IF(N933="zákl. přenesená",J933,0)</f>
        <v>0</v>
      </c>
      <c r="BH933" s="194">
        <f>IF(N933="sníž. přenesená",J933,0)</f>
        <v>0</v>
      </c>
      <c r="BI933" s="194">
        <f>IF(N933="nulová",J933,0)</f>
        <v>0</v>
      </c>
      <c r="BJ933" s="18" t="s">
        <v>137</v>
      </c>
      <c r="BK933" s="194">
        <f>ROUND(I933*H933,2)</f>
        <v>0</v>
      </c>
      <c r="BL933" s="18" t="s">
        <v>234</v>
      </c>
      <c r="BM933" s="193" t="s">
        <v>1061</v>
      </c>
    </row>
    <row r="934" spans="2:65" s="1" customFormat="1" ht="24" customHeight="1">
      <c r="B934" s="36"/>
      <c r="C934" s="182" t="s">
        <v>1062</v>
      </c>
      <c r="D934" s="182" t="s">
        <v>131</v>
      </c>
      <c r="E934" s="183" t="s">
        <v>1063</v>
      </c>
      <c r="F934" s="184" t="s">
        <v>1064</v>
      </c>
      <c r="G934" s="185" t="s">
        <v>260</v>
      </c>
      <c r="H934" s="186">
        <v>21.9</v>
      </c>
      <c r="I934" s="187"/>
      <c r="J934" s="188">
        <f>ROUND(I934*H934,2)</f>
        <v>0</v>
      </c>
      <c r="K934" s="184" t="s">
        <v>135</v>
      </c>
      <c r="L934" s="40"/>
      <c r="M934" s="189" t="s">
        <v>32</v>
      </c>
      <c r="N934" s="190" t="s">
        <v>51</v>
      </c>
      <c r="O934" s="65"/>
      <c r="P934" s="191">
        <f>O934*H934</f>
        <v>0</v>
      </c>
      <c r="Q934" s="191">
        <v>1.4999999999999999E-4</v>
      </c>
      <c r="R934" s="191">
        <f>Q934*H934</f>
        <v>3.2849999999999993E-3</v>
      </c>
      <c r="S934" s="191">
        <v>0</v>
      </c>
      <c r="T934" s="192">
        <f>S934*H934</f>
        <v>0</v>
      </c>
      <c r="AR934" s="193" t="s">
        <v>234</v>
      </c>
      <c r="AT934" s="193" t="s">
        <v>131</v>
      </c>
      <c r="AU934" s="193" t="s">
        <v>137</v>
      </c>
      <c r="AY934" s="18" t="s">
        <v>129</v>
      </c>
      <c r="BE934" s="194">
        <f>IF(N934="základní",J934,0)</f>
        <v>0</v>
      </c>
      <c r="BF934" s="194">
        <f>IF(N934="snížená",J934,0)</f>
        <v>0</v>
      </c>
      <c r="BG934" s="194">
        <f>IF(N934="zákl. přenesená",J934,0)</f>
        <v>0</v>
      </c>
      <c r="BH934" s="194">
        <f>IF(N934="sníž. přenesená",J934,0)</f>
        <v>0</v>
      </c>
      <c r="BI934" s="194">
        <f>IF(N934="nulová",J934,0)</f>
        <v>0</v>
      </c>
      <c r="BJ934" s="18" t="s">
        <v>137</v>
      </c>
      <c r="BK934" s="194">
        <f>ROUND(I934*H934,2)</f>
        <v>0</v>
      </c>
      <c r="BL934" s="18" t="s">
        <v>234</v>
      </c>
      <c r="BM934" s="193" t="s">
        <v>1065</v>
      </c>
    </row>
    <row r="935" spans="2:65" s="12" customFormat="1" ht="11.25">
      <c r="B935" s="195"/>
      <c r="C935" s="196"/>
      <c r="D935" s="197" t="s">
        <v>139</v>
      </c>
      <c r="E935" s="198" t="s">
        <v>32</v>
      </c>
      <c r="F935" s="199" t="s">
        <v>1066</v>
      </c>
      <c r="G935" s="196"/>
      <c r="H935" s="198" t="s">
        <v>32</v>
      </c>
      <c r="I935" s="200"/>
      <c r="J935" s="196"/>
      <c r="K935" s="196"/>
      <c r="L935" s="201"/>
      <c r="M935" s="202"/>
      <c r="N935" s="203"/>
      <c r="O935" s="203"/>
      <c r="P935" s="203"/>
      <c r="Q935" s="203"/>
      <c r="R935" s="203"/>
      <c r="S935" s="203"/>
      <c r="T935" s="204"/>
      <c r="AT935" s="205" t="s">
        <v>139</v>
      </c>
      <c r="AU935" s="205" t="s">
        <v>137</v>
      </c>
      <c r="AV935" s="12" t="s">
        <v>40</v>
      </c>
      <c r="AW935" s="12" t="s">
        <v>39</v>
      </c>
      <c r="AX935" s="12" t="s">
        <v>79</v>
      </c>
      <c r="AY935" s="205" t="s">
        <v>129</v>
      </c>
    </row>
    <row r="936" spans="2:65" s="13" customFormat="1" ht="11.25">
      <c r="B936" s="206"/>
      <c r="C936" s="207"/>
      <c r="D936" s="197" t="s">
        <v>139</v>
      </c>
      <c r="E936" s="208" t="s">
        <v>32</v>
      </c>
      <c r="F936" s="209" t="s">
        <v>1067</v>
      </c>
      <c r="G936" s="207"/>
      <c r="H936" s="210">
        <v>21.9</v>
      </c>
      <c r="I936" s="211"/>
      <c r="J936" s="207"/>
      <c r="K936" s="207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139</v>
      </c>
      <c r="AU936" s="216" t="s">
        <v>137</v>
      </c>
      <c r="AV936" s="13" t="s">
        <v>137</v>
      </c>
      <c r="AW936" s="13" t="s">
        <v>39</v>
      </c>
      <c r="AX936" s="13" t="s">
        <v>40</v>
      </c>
      <c r="AY936" s="216" t="s">
        <v>129</v>
      </c>
    </row>
    <row r="937" spans="2:65" s="1" customFormat="1" ht="24" customHeight="1">
      <c r="B937" s="36"/>
      <c r="C937" s="182" t="s">
        <v>1068</v>
      </c>
      <c r="D937" s="182" t="s">
        <v>131</v>
      </c>
      <c r="E937" s="183" t="s">
        <v>1069</v>
      </c>
      <c r="F937" s="184" t="s">
        <v>1070</v>
      </c>
      <c r="G937" s="185" t="s">
        <v>267</v>
      </c>
      <c r="H937" s="251"/>
      <c r="I937" s="187"/>
      <c r="J937" s="188">
        <f>ROUND(I937*H937,2)</f>
        <v>0</v>
      </c>
      <c r="K937" s="184" t="s">
        <v>135</v>
      </c>
      <c r="L937" s="40"/>
      <c r="M937" s="189" t="s">
        <v>32</v>
      </c>
      <c r="N937" s="190" t="s">
        <v>51</v>
      </c>
      <c r="O937" s="65"/>
      <c r="P937" s="191">
        <f>O937*H937</f>
        <v>0</v>
      </c>
      <c r="Q937" s="191">
        <v>0</v>
      </c>
      <c r="R937" s="191">
        <f>Q937*H937</f>
        <v>0</v>
      </c>
      <c r="S937" s="191">
        <v>0</v>
      </c>
      <c r="T937" s="192">
        <f>S937*H937</f>
        <v>0</v>
      </c>
      <c r="AR937" s="193" t="s">
        <v>234</v>
      </c>
      <c r="AT937" s="193" t="s">
        <v>131</v>
      </c>
      <c r="AU937" s="193" t="s">
        <v>137</v>
      </c>
      <c r="AY937" s="18" t="s">
        <v>129</v>
      </c>
      <c r="BE937" s="194">
        <f>IF(N937="základní",J937,0)</f>
        <v>0</v>
      </c>
      <c r="BF937" s="194">
        <f>IF(N937="snížená",J937,0)</f>
        <v>0</v>
      </c>
      <c r="BG937" s="194">
        <f>IF(N937="zákl. přenesená",J937,0)</f>
        <v>0</v>
      </c>
      <c r="BH937" s="194">
        <f>IF(N937="sníž. přenesená",J937,0)</f>
        <v>0</v>
      </c>
      <c r="BI937" s="194">
        <f>IF(N937="nulová",J937,0)</f>
        <v>0</v>
      </c>
      <c r="BJ937" s="18" t="s">
        <v>137</v>
      </c>
      <c r="BK937" s="194">
        <f>ROUND(I937*H937,2)</f>
        <v>0</v>
      </c>
      <c r="BL937" s="18" t="s">
        <v>234</v>
      </c>
      <c r="BM937" s="193" t="s">
        <v>1071</v>
      </c>
    </row>
    <row r="938" spans="2:65" s="11" customFormat="1" ht="22.9" customHeight="1">
      <c r="B938" s="166"/>
      <c r="C938" s="167"/>
      <c r="D938" s="168" t="s">
        <v>78</v>
      </c>
      <c r="E938" s="180" t="s">
        <v>228</v>
      </c>
      <c r="F938" s="180" t="s">
        <v>229</v>
      </c>
      <c r="G938" s="167"/>
      <c r="H938" s="167"/>
      <c r="I938" s="170"/>
      <c r="J938" s="181">
        <f>BK938</f>
        <v>0</v>
      </c>
      <c r="K938" s="167"/>
      <c r="L938" s="172"/>
      <c r="M938" s="173"/>
      <c r="N938" s="174"/>
      <c r="O938" s="174"/>
      <c r="P938" s="175">
        <f>SUM(P939:P956)</f>
        <v>0</v>
      </c>
      <c r="Q938" s="174"/>
      <c r="R938" s="175">
        <f>SUM(R939:R956)</f>
        <v>0.87</v>
      </c>
      <c r="S938" s="174"/>
      <c r="T938" s="176">
        <f>SUM(T939:T956)</f>
        <v>1.5618750000000001</v>
      </c>
      <c r="AR938" s="177" t="s">
        <v>137</v>
      </c>
      <c r="AT938" s="178" t="s">
        <v>78</v>
      </c>
      <c r="AU938" s="178" t="s">
        <v>40</v>
      </c>
      <c r="AY938" s="177" t="s">
        <v>129</v>
      </c>
      <c r="BK938" s="179">
        <f>SUM(BK939:BK956)</f>
        <v>0</v>
      </c>
    </row>
    <row r="939" spans="2:65" s="1" customFormat="1" ht="16.5" customHeight="1">
      <c r="B939" s="36"/>
      <c r="C939" s="182" t="s">
        <v>1072</v>
      </c>
      <c r="D939" s="182" t="s">
        <v>131</v>
      </c>
      <c r="E939" s="183" t="s">
        <v>1073</v>
      </c>
      <c r="F939" s="184" t="s">
        <v>1074</v>
      </c>
      <c r="G939" s="185" t="s">
        <v>233</v>
      </c>
      <c r="H939" s="186">
        <v>15</v>
      </c>
      <c r="I939" s="187"/>
      <c r="J939" s="188">
        <f>ROUND(I939*H939,2)</f>
        <v>0</v>
      </c>
      <c r="K939" s="184" t="s">
        <v>32</v>
      </c>
      <c r="L939" s="40"/>
      <c r="M939" s="189" t="s">
        <v>32</v>
      </c>
      <c r="N939" s="190" t="s">
        <v>51</v>
      </c>
      <c r="O939" s="65"/>
      <c r="P939" s="191">
        <f>O939*H939</f>
        <v>0</v>
      </c>
      <c r="Q939" s="191">
        <v>5.8000000000000003E-2</v>
      </c>
      <c r="R939" s="191">
        <f>Q939*H939</f>
        <v>0.87</v>
      </c>
      <c r="S939" s="191">
        <v>0</v>
      </c>
      <c r="T939" s="192">
        <f>S939*H939</f>
        <v>0</v>
      </c>
      <c r="AR939" s="193" t="s">
        <v>234</v>
      </c>
      <c r="AT939" s="193" t="s">
        <v>131</v>
      </c>
      <c r="AU939" s="193" t="s">
        <v>137</v>
      </c>
      <c r="AY939" s="18" t="s">
        <v>129</v>
      </c>
      <c r="BE939" s="194">
        <f>IF(N939="základní",J939,0)</f>
        <v>0</v>
      </c>
      <c r="BF939" s="194">
        <f>IF(N939="snížená",J939,0)</f>
        <v>0</v>
      </c>
      <c r="BG939" s="194">
        <f>IF(N939="zákl. přenesená",J939,0)</f>
        <v>0</v>
      </c>
      <c r="BH939" s="194">
        <f>IF(N939="sníž. přenesená",J939,0)</f>
        <v>0</v>
      </c>
      <c r="BI939" s="194">
        <f>IF(N939="nulová",J939,0)</f>
        <v>0</v>
      </c>
      <c r="BJ939" s="18" t="s">
        <v>137</v>
      </c>
      <c r="BK939" s="194">
        <f>ROUND(I939*H939,2)</f>
        <v>0</v>
      </c>
      <c r="BL939" s="18" t="s">
        <v>234</v>
      </c>
      <c r="BM939" s="193" t="s">
        <v>1075</v>
      </c>
    </row>
    <row r="940" spans="2:65" s="12" customFormat="1" ht="11.25">
      <c r="B940" s="195"/>
      <c r="C940" s="196"/>
      <c r="D940" s="197" t="s">
        <v>139</v>
      </c>
      <c r="E940" s="198" t="s">
        <v>32</v>
      </c>
      <c r="F940" s="199" t="s">
        <v>1076</v>
      </c>
      <c r="G940" s="196"/>
      <c r="H940" s="198" t="s">
        <v>32</v>
      </c>
      <c r="I940" s="200"/>
      <c r="J940" s="196"/>
      <c r="K940" s="196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139</v>
      </c>
      <c r="AU940" s="205" t="s">
        <v>137</v>
      </c>
      <c r="AV940" s="12" t="s">
        <v>40</v>
      </c>
      <c r="AW940" s="12" t="s">
        <v>39</v>
      </c>
      <c r="AX940" s="12" t="s">
        <v>79</v>
      </c>
      <c r="AY940" s="205" t="s">
        <v>129</v>
      </c>
    </row>
    <row r="941" spans="2:65" s="13" customFormat="1" ht="11.25">
      <c r="B941" s="206"/>
      <c r="C941" s="207"/>
      <c r="D941" s="197" t="s">
        <v>139</v>
      </c>
      <c r="E941" s="208" t="s">
        <v>32</v>
      </c>
      <c r="F941" s="209" t="s">
        <v>1077</v>
      </c>
      <c r="G941" s="207"/>
      <c r="H941" s="210">
        <v>12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139</v>
      </c>
      <c r="AU941" s="216" t="s">
        <v>137</v>
      </c>
      <c r="AV941" s="13" t="s">
        <v>137</v>
      </c>
      <c r="AW941" s="13" t="s">
        <v>39</v>
      </c>
      <c r="AX941" s="13" t="s">
        <v>79</v>
      </c>
      <c r="AY941" s="216" t="s">
        <v>129</v>
      </c>
    </row>
    <row r="942" spans="2:65" s="12" customFormat="1" ht="11.25">
      <c r="B942" s="195"/>
      <c r="C942" s="196"/>
      <c r="D942" s="197" t="s">
        <v>139</v>
      </c>
      <c r="E942" s="198" t="s">
        <v>32</v>
      </c>
      <c r="F942" s="199" t="s">
        <v>1078</v>
      </c>
      <c r="G942" s="196"/>
      <c r="H942" s="198" t="s">
        <v>32</v>
      </c>
      <c r="I942" s="200"/>
      <c r="J942" s="196"/>
      <c r="K942" s="196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139</v>
      </c>
      <c r="AU942" s="205" t="s">
        <v>137</v>
      </c>
      <c r="AV942" s="12" t="s">
        <v>40</v>
      </c>
      <c r="AW942" s="12" t="s">
        <v>39</v>
      </c>
      <c r="AX942" s="12" t="s">
        <v>79</v>
      </c>
      <c r="AY942" s="205" t="s">
        <v>129</v>
      </c>
    </row>
    <row r="943" spans="2:65" s="13" customFormat="1" ht="11.25">
      <c r="B943" s="206"/>
      <c r="C943" s="207"/>
      <c r="D943" s="197" t="s">
        <v>139</v>
      </c>
      <c r="E943" s="208" t="s">
        <v>32</v>
      </c>
      <c r="F943" s="209" t="s">
        <v>175</v>
      </c>
      <c r="G943" s="207"/>
      <c r="H943" s="210">
        <v>3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139</v>
      </c>
      <c r="AU943" s="216" t="s">
        <v>137</v>
      </c>
      <c r="AV943" s="13" t="s">
        <v>137</v>
      </c>
      <c r="AW943" s="13" t="s">
        <v>39</v>
      </c>
      <c r="AX943" s="13" t="s">
        <v>79</v>
      </c>
      <c r="AY943" s="216" t="s">
        <v>129</v>
      </c>
    </row>
    <row r="944" spans="2:65" s="14" customFormat="1" ht="11.25">
      <c r="B944" s="217"/>
      <c r="C944" s="218"/>
      <c r="D944" s="197" t="s">
        <v>139</v>
      </c>
      <c r="E944" s="219" t="s">
        <v>32</v>
      </c>
      <c r="F944" s="220" t="s">
        <v>147</v>
      </c>
      <c r="G944" s="218"/>
      <c r="H944" s="221">
        <v>15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139</v>
      </c>
      <c r="AU944" s="227" t="s">
        <v>137</v>
      </c>
      <c r="AV944" s="14" t="s">
        <v>136</v>
      </c>
      <c r="AW944" s="14" t="s">
        <v>39</v>
      </c>
      <c r="AX944" s="14" t="s">
        <v>40</v>
      </c>
      <c r="AY944" s="227" t="s">
        <v>129</v>
      </c>
    </row>
    <row r="945" spans="2:65" s="1" customFormat="1" ht="16.5" customHeight="1">
      <c r="B945" s="36"/>
      <c r="C945" s="228" t="s">
        <v>1079</v>
      </c>
      <c r="D945" s="228" t="s">
        <v>159</v>
      </c>
      <c r="E945" s="229" t="s">
        <v>1080</v>
      </c>
      <c r="F945" s="230" t="s">
        <v>1081</v>
      </c>
      <c r="G945" s="231" t="s">
        <v>233</v>
      </c>
      <c r="H945" s="232">
        <v>6</v>
      </c>
      <c r="I945" s="233"/>
      <c r="J945" s="234">
        <f>ROUND(I945*H945,2)</f>
        <v>0</v>
      </c>
      <c r="K945" s="230" t="s">
        <v>32</v>
      </c>
      <c r="L945" s="235"/>
      <c r="M945" s="236" t="s">
        <v>32</v>
      </c>
      <c r="N945" s="237" t="s">
        <v>51</v>
      </c>
      <c r="O945" s="65"/>
      <c r="P945" s="191">
        <f>O945*H945</f>
        <v>0</v>
      </c>
      <c r="Q945" s="191">
        <v>0</v>
      </c>
      <c r="R945" s="191">
        <f>Q945*H945</f>
        <v>0</v>
      </c>
      <c r="S945" s="191">
        <v>0</v>
      </c>
      <c r="T945" s="192">
        <f>S945*H945</f>
        <v>0</v>
      </c>
      <c r="AR945" s="193" t="s">
        <v>644</v>
      </c>
      <c r="AT945" s="193" t="s">
        <v>159</v>
      </c>
      <c r="AU945" s="193" t="s">
        <v>137</v>
      </c>
      <c r="AY945" s="18" t="s">
        <v>129</v>
      </c>
      <c r="BE945" s="194">
        <f>IF(N945="základní",J945,0)</f>
        <v>0</v>
      </c>
      <c r="BF945" s="194">
        <f>IF(N945="snížená",J945,0)</f>
        <v>0</v>
      </c>
      <c r="BG945" s="194">
        <f>IF(N945="zákl. přenesená",J945,0)</f>
        <v>0</v>
      </c>
      <c r="BH945" s="194">
        <f>IF(N945="sníž. přenesená",J945,0)</f>
        <v>0</v>
      </c>
      <c r="BI945" s="194">
        <f>IF(N945="nulová",J945,0)</f>
        <v>0</v>
      </c>
      <c r="BJ945" s="18" t="s">
        <v>137</v>
      </c>
      <c r="BK945" s="194">
        <f>ROUND(I945*H945,2)</f>
        <v>0</v>
      </c>
      <c r="BL945" s="18" t="s">
        <v>234</v>
      </c>
      <c r="BM945" s="193" t="s">
        <v>1082</v>
      </c>
    </row>
    <row r="946" spans="2:65" s="1" customFormat="1" ht="16.5" customHeight="1">
      <c r="B946" s="36"/>
      <c r="C946" s="228" t="s">
        <v>1083</v>
      </c>
      <c r="D946" s="228" t="s">
        <v>159</v>
      </c>
      <c r="E946" s="229" t="s">
        <v>1084</v>
      </c>
      <c r="F946" s="230" t="s">
        <v>1085</v>
      </c>
      <c r="G946" s="231" t="s">
        <v>233</v>
      </c>
      <c r="H946" s="232">
        <v>6</v>
      </c>
      <c r="I946" s="233"/>
      <c r="J946" s="234">
        <f>ROUND(I946*H946,2)</f>
        <v>0</v>
      </c>
      <c r="K946" s="230" t="s">
        <v>32</v>
      </c>
      <c r="L946" s="235"/>
      <c r="M946" s="236" t="s">
        <v>32</v>
      </c>
      <c r="N946" s="237" t="s">
        <v>51</v>
      </c>
      <c r="O946" s="65"/>
      <c r="P946" s="191">
        <f>O946*H946</f>
        <v>0</v>
      </c>
      <c r="Q946" s="191">
        <v>0</v>
      </c>
      <c r="R946" s="191">
        <f>Q946*H946</f>
        <v>0</v>
      </c>
      <c r="S946" s="191">
        <v>0</v>
      </c>
      <c r="T946" s="192">
        <f>S946*H946</f>
        <v>0</v>
      </c>
      <c r="AR946" s="193" t="s">
        <v>644</v>
      </c>
      <c r="AT946" s="193" t="s">
        <v>159</v>
      </c>
      <c r="AU946" s="193" t="s">
        <v>137</v>
      </c>
      <c r="AY946" s="18" t="s">
        <v>129</v>
      </c>
      <c r="BE946" s="194">
        <f>IF(N946="základní",J946,0)</f>
        <v>0</v>
      </c>
      <c r="BF946" s="194">
        <f>IF(N946="snížená",J946,0)</f>
        <v>0</v>
      </c>
      <c r="BG946" s="194">
        <f>IF(N946="zákl. přenesená",J946,0)</f>
        <v>0</v>
      </c>
      <c r="BH946" s="194">
        <f>IF(N946="sníž. přenesená",J946,0)</f>
        <v>0</v>
      </c>
      <c r="BI946" s="194">
        <f>IF(N946="nulová",J946,0)</f>
        <v>0</v>
      </c>
      <c r="BJ946" s="18" t="s">
        <v>137</v>
      </c>
      <c r="BK946" s="194">
        <f>ROUND(I946*H946,2)</f>
        <v>0</v>
      </c>
      <c r="BL946" s="18" t="s">
        <v>234</v>
      </c>
      <c r="BM946" s="193" t="s">
        <v>1086</v>
      </c>
    </row>
    <row r="947" spans="2:65" s="1" customFormat="1" ht="16.5" customHeight="1">
      <c r="B947" s="36"/>
      <c r="C947" s="228" t="s">
        <v>1087</v>
      </c>
      <c r="D947" s="228" t="s">
        <v>159</v>
      </c>
      <c r="E947" s="229" t="s">
        <v>1088</v>
      </c>
      <c r="F947" s="230" t="s">
        <v>1089</v>
      </c>
      <c r="G947" s="231" t="s">
        <v>233</v>
      </c>
      <c r="H947" s="232">
        <v>3</v>
      </c>
      <c r="I947" s="233"/>
      <c r="J947" s="234">
        <f>ROUND(I947*H947,2)</f>
        <v>0</v>
      </c>
      <c r="K947" s="230" t="s">
        <v>32</v>
      </c>
      <c r="L947" s="235"/>
      <c r="M947" s="236" t="s">
        <v>32</v>
      </c>
      <c r="N947" s="237" t="s">
        <v>51</v>
      </c>
      <c r="O947" s="65"/>
      <c r="P947" s="191">
        <f>O947*H947</f>
        <v>0</v>
      </c>
      <c r="Q947" s="191">
        <v>0</v>
      </c>
      <c r="R947" s="191">
        <f>Q947*H947</f>
        <v>0</v>
      </c>
      <c r="S947" s="191">
        <v>0</v>
      </c>
      <c r="T947" s="192">
        <f>S947*H947</f>
        <v>0</v>
      </c>
      <c r="AR947" s="193" t="s">
        <v>644</v>
      </c>
      <c r="AT947" s="193" t="s">
        <v>159</v>
      </c>
      <c r="AU947" s="193" t="s">
        <v>137</v>
      </c>
      <c r="AY947" s="18" t="s">
        <v>129</v>
      </c>
      <c r="BE947" s="194">
        <f>IF(N947="základní",J947,0)</f>
        <v>0</v>
      </c>
      <c r="BF947" s="194">
        <f>IF(N947="snížená",J947,0)</f>
        <v>0</v>
      </c>
      <c r="BG947" s="194">
        <f>IF(N947="zákl. přenesená",J947,0)</f>
        <v>0</v>
      </c>
      <c r="BH947" s="194">
        <f>IF(N947="sníž. přenesená",J947,0)</f>
        <v>0</v>
      </c>
      <c r="BI947" s="194">
        <f>IF(N947="nulová",J947,0)</f>
        <v>0</v>
      </c>
      <c r="BJ947" s="18" t="s">
        <v>137</v>
      </c>
      <c r="BK947" s="194">
        <f>ROUND(I947*H947,2)</f>
        <v>0</v>
      </c>
      <c r="BL947" s="18" t="s">
        <v>234</v>
      </c>
      <c r="BM947" s="193" t="s">
        <v>1090</v>
      </c>
    </row>
    <row r="948" spans="2:65" s="1" customFormat="1" ht="16.5" customHeight="1">
      <c r="B948" s="36"/>
      <c r="C948" s="182" t="s">
        <v>1091</v>
      </c>
      <c r="D948" s="182" t="s">
        <v>131</v>
      </c>
      <c r="E948" s="183" t="s">
        <v>1092</v>
      </c>
      <c r="F948" s="184" t="s">
        <v>1093</v>
      </c>
      <c r="G948" s="185" t="s">
        <v>233</v>
      </c>
      <c r="H948" s="186">
        <v>7</v>
      </c>
      <c r="I948" s="187"/>
      <c r="J948" s="188">
        <f>ROUND(I948*H948,2)</f>
        <v>0</v>
      </c>
      <c r="K948" s="184" t="s">
        <v>32</v>
      </c>
      <c r="L948" s="40"/>
      <c r="M948" s="189" t="s">
        <v>32</v>
      </c>
      <c r="N948" s="190" t="s">
        <v>51</v>
      </c>
      <c r="O948" s="65"/>
      <c r="P948" s="191">
        <f>O948*H948</f>
        <v>0</v>
      </c>
      <c r="Q948" s="191">
        <v>0</v>
      </c>
      <c r="R948" s="191">
        <f>Q948*H948</f>
        <v>0</v>
      </c>
      <c r="S948" s="191">
        <v>0</v>
      </c>
      <c r="T948" s="192">
        <f>S948*H948</f>
        <v>0</v>
      </c>
      <c r="AR948" s="193" t="s">
        <v>234</v>
      </c>
      <c r="AT948" s="193" t="s">
        <v>131</v>
      </c>
      <c r="AU948" s="193" t="s">
        <v>137</v>
      </c>
      <c r="AY948" s="18" t="s">
        <v>129</v>
      </c>
      <c r="BE948" s="194">
        <f>IF(N948="základní",J948,0)</f>
        <v>0</v>
      </c>
      <c r="BF948" s="194">
        <f>IF(N948="snížená",J948,0)</f>
        <v>0</v>
      </c>
      <c r="BG948" s="194">
        <f>IF(N948="zákl. přenesená",J948,0)</f>
        <v>0</v>
      </c>
      <c r="BH948" s="194">
        <f>IF(N948="sníž. přenesená",J948,0)</f>
        <v>0</v>
      </c>
      <c r="BI948" s="194">
        <f>IF(N948="nulová",J948,0)</f>
        <v>0</v>
      </c>
      <c r="BJ948" s="18" t="s">
        <v>137</v>
      </c>
      <c r="BK948" s="194">
        <f>ROUND(I948*H948,2)</f>
        <v>0</v>
      </c>
      <c r="BL948" s="18" t="s">
        <v>234</v>
      </c>
      <c r="BM948" s="193" t="s">
        <v>1094</v>
      </c>
    </row>
    <row r="949" spans="2:65" s="1" customFormat="1" ht="19.5">
      <c r="B949" s="36"/>
      <c r="C949" s="37"/>
      <c r="D949" s="197" t="s">
        <v>236</v>
      </c>
      <c r="E949" s="37"/>
      <c r="F949" s="249" t="s">
        <v>1095</v>
      </c>
      <c r="G949" s="37"/>
      <c r="H949" s="37"/>
      <c r="I949" s="109"/>
      <c r="J949" s="37"/>
      <c r="K949" s="37"/>
      <c r="L949" s="40"/>
      <c r="M949" s="250"/>
      <c r="N949" s="65"/>
      <c r="O949" s="65"/>
      <c r="P949" s="65"/>
      <c r="Q949" s="65"/>
      <c r="R949" s="65"/>
      <c r="S949" s="65"/>
      <c r="T949" s="66"/>
      <c r="AT949" s="18" t="s">
        <v>236</v>
      </c>
      <c r="AU949" s="18" t="s">
        <v>137</v>
      </c>
    </row>
    <row r="950" spans="2:65" s="1" customFormat="1" ht="16.5" customHeight="1">
      <c r="B950" s="36"/>
      <c r="C950" s="182" t="s">
        <v>1096</v>
      </c>
      <c r="D950" s="182" t="s">
        <v>131</v>
      </c>
      <c r="E950" s="183" t="s">
        <v>1097</v>
      </c>
      <c r="F950" s="184" t="s">
        <v>1098</v>
      </c>
      <c r="G950" s="185" t="s">
        <v>260</v>
      </c>
      <c r="H950" s="186">
        <v>62.475000000000001</v>
      </c>
      <c r="I950" s="187"/>
      <c r="J950" s="188">
        <f>ROUND(I950*H950,2)</f>
        <v>0</v>
      </c>
      <c r="K950" s="184" t="s">
        <v>135</v>
      </c>
      <c r="L950" s="40"/>
      <c r="M950" s="189" t="s">
        <v>32</v>
      </c>
      <c r="N950" s="190" t="s">
        <v>51</v>
      </c>
      <c r="O950" s="65"/>
      <c r="P950" s="191">
        <f>O950*H950</f>
        <v>0</v>
      </c>
      <c r="Q950" s="191">
        <v>0</v>
      </c>
      <c r="R950" s="191">
        <f>Q950*H950</f>
        <v>0</v>
      </c>
      <c r="S950" s="191">
        <v>2.5000000000000001E-2</v>
      </c>
      <c r="T950" s="192">
        <f>S950*H950</f>
        <v>1.5618750000000001</v>
      </c>
      <c r="AR950" s="193" t="s">
        <v>234</v>
      </c>
      <c r="AT950" s="193" t="s">
        <v>131</v>
      </c>
      <c r="AU950" s="193" t="s">
        <v>137</v>
      </c>
      <c r="AY950" s="18" t="s">
        <v>129</v>
      </c>
      <c r="BE950" s="194">
        <f>IF(N950="základní",J950,0)</f>
        <v>0</v>
      </c>
      <c r="BF950" s="194">
        <f>IF(N950="snížená",J950,0)</f>
        <v>0</v>
      </c>
      <c r="BG950" s="194">
        <f>IF(N950="zákl. přenesená",J950,0)</f>
        <v>0</v>
      </c>
      <c r="BH950" s="194">
        <f>IF(N950="sníž. přenesená",J950,0)</f>
        <v>0</v>
      </c>
      <c r="BI950" s="194">
        <f>IF(N950="nulová",J950,0)</f>
        <v>0</v>
      </c>
      <c r="BJ950" s="18" t="s">
        <v>137</v>
      </c>
      <c r="BK950" s="194">
        <f>ROUND(I950*H950,2)</f>
        <v>0</v>
      </c>
      <c r="BL950" s="18" t="s">
        <v>234</v>
      </c>
      <c r="BM950" s="193" t="s">
        <v>1099</v>
      </c>
    </row>
    <row r="951" spans="2:65" s="12" customFormat="1" ht="11.25">
      <c r="B951" s="195"/>
      <c r="C951" s="196"/>
      <c r="D951" s="197" t="s">
        <v>139</v>
      </c>
      <c r="E951" s="198" t="s">
        <v>32</v>
      </c>
      <c r="F951" s="199" t="s">
        <v>1100</v>
      </c>
      <c r="G951" s="196"/>
      <c r="H951" s="198" t="s">
        <v>32</v>
      </c>
      <c r="I951" s="200"/>
      <c r="J951" s="196"/>
      <c r="K951" s="196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139</v>
      </c>
      <c r="AU951" s="205" t="s">
        <v>137</v>
      </c>
      <c r="AV951" s="12" t="s">
        <v>40</v>
      </c>
      <c r="AW951" s="12" t="s">
        <v>39</v>
      </c>
      <c r="AX951" s="12" t="s">
        <v>79</v>
      </c>
      <c r="AY951" s="205" t="s">
        <v>129</v>
      </c>
    </row>
    <row r="952" spans="2:65" s="13" customFormat="1" ht="11.25">
      <c r="B952" s="206"/>
      <c r="C952" s="207"/>
      <c r="D952" s="197" t="s">
        <v>139</v>
      </c>
      <c r="E952" s="208" t="s">
        <v>32</v>
      </c>
      <c r="F952" s="209" t="s">
        <v>1101</v>
      </c>
      <c r="G952" s="207"/>
      <c r="H952" s="210">
        <v>62.475000000000001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139</v>
      </c>
      <c r="AU952" s="216" t="s">
        <v>137</v>
      </c>
      <c r="AV952" s="13" t="s">
        <v>137</v>
      </c>
      <c r="AW952" s="13" t="s">
        <v>39</v>
      </c>
      <c r="AX952" s="13" t="s">
        <v>40</v>
      </c>
      <c r="AY952" s="216" t="s">
        <v>129</v>
      </c>
    </row>
    <row r="953" spans="2:65" s="1" customFormat="1" ht="16.5" customHeight="1">
      <c r="B953" s="36"/>
      <c r="C953" s="182" t="s">
        <v>1102</v>
      </c>
      <c r="D953" s="182" t="s">
        <v>131</v>
      </c>
      <c r="E953" s="183" t="s">
        <v>1103</v>
      </c>
      <c r="F953" s="184" t="s">
        <v>1104</v>
      </c>
      <c r="G953" s="185" t="s">
        <v>189</v>
      </c>
      <c r="H953" s="186">
        <v>3</v>
      </c>
      <c r="I953" s="187"/>
      <c r="J953" s="188">
        <f>ROUND(I953*H953,2)</f>
        <v>0</v>
      </c>
      <c r="K953" s="184" t="s">
        <v>135</v>
      </c>
      <c r="L953" s="40"/>
      <c r="M953" s="189" t="s">
        <v>32</v>
      </c>
      <c r="N953" s="190" t="s">
        <v>51</v>
      </c>
      <c r="O953" s="65"/>
      <c r="P953" s="191">
        <f>O953*H953</f>
        <v>0</v>
      </c>
      <c r="Q953" s="191">
        <v>0</v>
      </c>
      <c r="R953" s="191">
        <f>Q953*H953</f>
        <v>0</v>
      </c>
      <c r="S953" s="191">
        <v>0</v>
      </c>
      <c r="T953" s="192">
        <f>S953*H953</f>
        <v>0</v>
      </c>
      <c r="AR953" s="193" t="s">
        <v>234</v>
      </c>
      <c r="AT953" s="193" t="s">
        <v>131</v>
      </c>
      <c r="AU953" s="193" t="s">
        <v>137</v>
      </c>
      <c r="AY953" s="18" t="s">
        <v>129</v>
      </c>
      <c r="BE953" s="194">
        <f>IF(N953="základní",J953,0)</f>
        <v>0</v>
      </c>
      <c r="BF953" s="194">
        <f>IF(N953="snížená",J953,0)</f>
        <v>0</v>
      </c>
      <c r="BG953" s="194">
        <f>IF(N953="zákl. přenesená",J953,0)</f>
        <v>0</v>
      </c>
      <c r="BH953" s="194">
        <f>IF(N953="sníž. přenesená",J953,0)</f>
        <v>0</v>
      </c>
      <c r="BI953" s="194">
        <f>IF(N953="nulová",J953,0)</f>
        <v>0</v>
      </c>
      <c r="BJ953" s="18" t="s">
        <v>137</v>
      </c>
      <c r="BK953" s="194">
        <f>ROUND(I953*H953,2)</f>
        <v>0</v>
      </c>
      <c r="BL953" s="18" t="s">
        <v>234</v>
      </c>
      <c r="BM953" s="193" t="s">
        <v>1105</v>
      </c>
    </row>
    <row r="954" spans="2:65" s="13" customFormat="1" ht="11.25">
      <c r="B954" s="206"/>
      <c r="C954" s="207"/>
      <c r="D954" s="197" t="s">
        <v>139</v>
      </c>
      <c r="E954" s="208" t="s">
        <v>32</v>
      </c>
      <c r="F954" s="209" t="s">
        <v>175</v>
      </c>
      <c r="G954" s="207"/>
      <c r="H954" s="210">
        <v>3</v>
      </c>
      <c r="I954" s="211"/>
      <c r="J954" s="207"/>
      <c r="K954" s="207"/>
      <c r="L954" s="212"/>
      <c r="M954" s="213"/>
      <c r="N954" s="214"/>
      <c r="O954" s="214"/>
      <c r="P954" s="214"/>
      <c r="Q954" s="214"/>
      <c r="R954" s="214"/>
      <c r="S954" s="214"/>
      <c r="T954" s="215"/>
      <c r="AT954" s="216" t="s">
        <v>139</v>
      </c>
      <c r="AU954" s="216" t="s">
        <v>137</v>
      </c>
      <c r="AV954" s="13" t="s">
        <v>137</v>
      </c>
      <c r="AW954" s="13" t="s">
        <v>39</v>
      </c>
      <c r="AX954" s="13" t="s">
        <v>40</v>
      </c>
      <c r="AY954" s="216" t="s">
        <v>129</v>
      </c>
    </row>
    <row r="955" spans="2:65" s="1" customFormat="1" ht="16.5" customHeight="1">
      <c r="B955" s="36"/>
      <c r="C955" s="228" t="s">
        <v>1106</v>
      </c>
      <c r="D955" s="228" t="s">
        <v>159</v>
      </c>
      <c r="E955" s="229" t="s">
        <v>1107</v>
      </c>
      <c r="F955" s="230" t="s">
        <v>1108</v>
      </c>
      <c r="G955" s="231" t="s">
        <v>233</v>
      </c>
      <c r="H955" s="232">
        <v>3</v>
      </c>
      <c r="I955" s="233"/>
      <c r="J955" s="234">
        <f>ROUND(I955*H955,2)</f>
        <v>0</v>
      </c>
      <c r="K955" s="230" t="s">
        <v>32</v>
      </c>
      <c r="L955" s="235"/>
      <c r="M955" s="236" t="s">
        <v>32</v>
      </c>
      <c r="N955" s="237" t="s">
        <v>51</v>
      </c>
      <c r="O955" s="65"/>
      <c r="P955" s="191">
        <f>O955*H955</f>
        <v>0</v>
      </c>
      <c r="Q955" s="191">
        <v>0</v>
      </c>
      <c r="R955" s="191">
        <f>Q955*H955</f>
        <v>0</v>
      </c>
      <c r="S955" s="191">
        <v>0</v>
      </c>
      <c r="T955" s="192">
        <f>S955*H955</f>
        <v>0</v>
      </c>
      <c r="AR955" s="193" t="s">
        <v>644</v>
      </c>
      <c r="AT955" s="193" t="s">
        <v>159</v>
      </c>
      <c r="AU955" s="193" t="s">
        <v>137</v>
      </c>
      <c r="AY955" s="18" t="s">
        <v>129</v>
      </c>
      <c r="BE955" s="194">
        <f>IF(N955="základní",J955,0)</f>
        <v>0</v>
      </c>
      <c r="BF955" s="194">
        <f>IF(N955="snížená",J955,0)</f>
        <v>0</v>
      </c>
      <c r="BG955" s="194">
        <f>IF(N955="zákl. přenesená",J955,0)</f>
        <v>0</v>
      </c>
      <c r="BH955" s="194">
        <f>IF(N955="sníž. přenesená",J955,0)</f>
        <v>0</v>
      </c>
      <c r="BI955" s="194">
        <f>IF(N955="nulová",J955,0)</f>
        <v>0</v>
      </c>
      <c r="BJ955" s="18" t="s">
        <v>137</v>
      </c>
      <c r="BK955" s="194">
        <f>ROUND(I955*H955,2)</f>
        <v>0</v>
      </c>
      <c r="BL955" s="18" t="s">
        <v>234</v>
      </c>
      <c r="BM955" s="193" t="s">
        <v>1109</v>
      </c>
    </row>
    <row r="956" spans="2:65" s="1" customFormat="1" ht="24" customHeight="1">
      <c r="B956" s="36"/>
      <c r="C956" s="182" t="s">
        <v>264</v>
      </c>
      <c r="D956" s="182" t="s">
        <v>131</v>
      </c>
      <c r="E956" s="183" t="s">
        <v>265</v>
      </c>
      <c r="F956" s="184" t="s">
        <v>266</v>
      </c>
      <c r="G956" s="185" t="s">
        <v>267</v>
      </c>
      <c r="H956" s="251"/>
      <c r="I956" s="187"/>
      <c r="J956" s="188">
        <f>ROUND(I956*H956,2)</f>
        <v>0</v>
      </c>
      <c r="K956" s="184" t="s">
        <v>135</v>
      </c>
      <c r="L956" s="40"/>
      <c r="M956" s="189" t="s">
        <v>32</v>
      </c>
      <c r="N956" s="190" t="s">
        <v>51</v>
      </c>
      <c r="O956" s="65"/>
      <c r="P956" s="191">
        <f>O956*H956</f>
        <v>0</v>
      </c>
      <c r="Q956" s="191">
        <v>0</v>
      </c>
      <c r="R956" s="191">
        <f>Q956*H956</f>
        <v>0</v>
      </c>
      <c r="S956" s="191">
        <v>0</v>
      </c>
      <c r="T956" s="192">
        <f>S956*H956</f>
        <v>0</v>
      </c>
      <c r="AR956" s="193" t="s">
        <v>234</v>
      </c>
      <c r="AT956" s="193" t="s">
        <v>131</v>
      </c>
      <c r="AU956" s="193" t="s">
        <v>137</v>
      </c>
      <c r="AY956" s="18" t="s">
        <v>129</v>
      </c>
      <c r="BE956" s="194">
        <f>IF(N956="základní",J956,0)</f>
        <v>0</v>
      </c>
      <c r="BF956" s="194">
        <f>IF(N956="snížená",J956,0)</f>
        <v>0</v>
      </c>
      <c r="BG956" s="194">
        <f>IF(N956="zákl. přenesená",J956,0)</f>
        <v>0</v>
      </c>
      <c r="BH956" s="194">
        <f>IF(N956="sníž. přenesená",J956,0)</f>
        <v>0</v>
      </c>
      <c r="BI956" s="194">
        <f>IF(N956="nulová",J956,0)</f>
        <v>0</v>
      </c>
      <c r="BJ956" s="18" t="s">
        <v>137</v>
      </c>
      <c r="BK956" s="194">
        <f>ROUND(I956*H956,2)</f>
        <v>0</v>
      </c>
      <c r="BL956" s="18" t="s">
        <v>234</v>
      </c>
      <c r="BM956" s="193" t="s">
        <v>268</v>
      </c>
    </row>
    <row r="957" spans="2:65" s="11" customFormat="1" ht="22.9" customHeight="1">
      <c r="B957" s="166"/>
      <c r="C957" s="167"/>
      <c r="D957" s="168" t="s">
        <v>78</v>
      </c>
      <c r="E957" s="180" t="s">
        <v>1110</v>
      </c>
      <c r="F957" s="180" t="s">
        <v>1111</v>
      </c>
      <c r="G957" s="167"/>
      <c r="H957" s="167"/>
      <c r="I957" s="170"/>
      <c r="J957" s="181">
        <f>BK957</f>
        <v>0</v>
      </c>
      <c r="K957" s="167"/>
      <c r="L957" s="172"/>
      <c r="M957" s="173"/>
      <c r="N957" s="174"/>
      <c r="O957" s="174"/>
      <c r="P957" s="175">
        <f>SUM(P958:P1027)</f>
        <v>0</v>
      </c>
      <c r="Q957" s="174"/>
      <c r="R957" s="175">
        <f>SUM(R958:R1027)</f>
        <v>3.7811207769999995</v>
      </c>
      <c r="S957" s="174"/>
      <c r="T957" s="176">
        <f>SUM(T958:T1027)</f>
        <v>7.3920768099999998</v>
      </c>
      <c r="AR957" s="177" t="s">
        <v>137</v>
      </c>
      <c r="AT957" s="178" t="s">
        <v>78</v>
      </c>
      <c r="AU957" s="178" t="s">
        <v>40</v>
      </c>
      <c r="AY957" s="177" t="s">
        <v>129</v>
      </c>
      <c r="BK957" s="179">
        <f>SUM(BK958:BK1027)</f>
        <v>0</v>
      </c>
    </row>
    <row r="958" spans="2:65" s="1" customFormat="1" ht="16.5" customHeight="1">
      <c r="B958" s="36"/>
      <c r="C958" s="182" t="s">
        <v>1112</v>
      </c>
      <c r="D958" s="182" t="s">
        <v>131</v>
      </c>
      <c r="E958" s="183" t="s">
        <v>1113</v>
      </c>
      <c r="F958" s="184" t="s">
        <v>1114</v>
      </c>
      <c r="G958" s="185" t="s">
        <v>134</v>
      </c>
      <c r="H958" s="186">
        <v>107.861</v>
      </c>
      <c r="I958" s="187"/>
      <c r="J958" s="188">
        <f>ROUND(I958*H958,2)</f>
        <v>0</v>
      </c>
      <c r="K958" s="184" t="s">
        <v>135</v>
      </c>
      <c r="L958" s="40"/>
      <c r="M958" s="189" t="s">
        <v>32</v>
      </c>
      <c r="N958" s="190" t="s">
        <v>51</v>
      </c>
      <c r="O958" s="65"/>
      <c r="P958" s="191">
        <f>O958*H958</f>
        <v>0</v>
      </c>
      <c r="Q958" s="191">
        <v>2.9999999999999997E-4</v>
      </c>
      <c r="R958" s="191">
        <f>Q958*H958</f>
        <v>3.23583E-2</v>
      </c>
      <c r="S958" s="191">
        <v>0</v>
      </c>
      <c r="T958" s="192">
        <f>S958*H958</f>
        <v>0</v>
      </c>
      <c r="AR958" s="193" t="s">
        <v>234</v>
      </c>
      <c r="AT958" s="193" t="s">
        <v>131</v>
      </c>
      <c r="AU958" s="193" t="s">
        <v>137</v>
      </c>
      <c r="AY958" s="18" t="s">
        <v>129</v>
      </c>
      <c r="BE958" s="194">
        <f>IF(N958="základní",J958,0)</f>
        <v>0</v>
      </c>
      <c r="BF958" s="194">
        <f>IF(N958="snížená",J958,0)</f>
        <v>0</v>
      </c>
      <c r="BG958" s="194">
        <f>IF(N958="zákl. přenesená",J958,0)</f>
        <v>0</v>
      </c>
      <c r="BH958" s="194">
        <f>IF(N958="sníž. přenesená",J958,0)</f>
        <v>0</v>
      </c>
      <c r="BI958" s="194">
        <f>IF(N958="nulová",J958,0)</f>
        <v>0</v>
      </c>
      <c r="BJ958" s="18" t="s">
        <v>137</v>
      </c>
      <c r="BK958" s="194">
        <f>ROUND(I958*H958,2)</f>
        <v>0</v>
      </c>
      <c r="BL958" s="18" t="s">
        <v>234</v>
      </c>
      <c r="BM958" s="193" t="s">
        <v>1115</v>
      </c>
    </row>
    <row r="959" spans="2:65" s="12" customFormat="1" ht="11.25">
      <c r="B959" s="195"/>
      <c r="C959" s="196"/>
      <c r="D959" s="197" t="s">
        <v>139</v>
      </c>
      <c r="E959" s="198" t="s">
        <v>32</v>
      </c>
      <c r="F959" s="199" t="s">
        <v>1116</v>
      </c>
      <c r="G959" s="196"/>
      <c r="H959" s="198" t="s">
        <v>32</v>
      </c>
      <c r="I959" s="200"/>
      <c r="J959" s="196"/>
      <c r="K959" s="196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139</v>
      </c>
      <c r="AU959" s="205" t="s">
        <v>137</v>
      </c>
      <c r="AV959" s="12" t="s">
        <v>40</v>
      </c>
      <c r="AW959" s="12" t="s">
        <v>39</v>
      </c>
      <c r="AX959" s="12" t="s">
        <v>79</v>
      </c>
      <c r="AY959" s="205" t="s">
        <v>129</v>
      </c>
    </row>
    <row r="960" spans="2:65" s="13" customFormat="1" ht="11.25">
      <c r="B960" s="206"/>
      <c r="C960" s="207"/>
      <c r="D960" s="197" t="s">
        <v>139</v>
      </c>
      <c r="E960" s="208" t="s">
        <v>32</v>
      </c>
      <c r="F960" s="209" t="s">
        <v>1117</v>
      </c>
      <c r="G960" s="207"/>
      <c r="H960" s="210">
        <v>107.861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139</v>
      </c>
      <c r="AU960" s="216" t="s">
        <v>137</v>
      </c>
      <c r="AV960" s="13" t="s">
        <v>137</v>
      </c>
      <c r="AW960" s="13" t="s">
        <v>39</v>
      </c>
      <c r="AX960" s="13" t="s">
        <v>40</v>
      </c>
      <c r="AY960" s="216" t="s">
        <v>129</v>
      </c>
    </row>
    <row r="961" spans="2:65" s="1" customFormat="1" ht="16.5" customHeight="1">
      <c r="B961" s="36"/>
      <c r="C961" s="182" t="s">
        <v>1118</v>
      </c>
      <c r="D961" s="182" t="s">
        <v>131</v>
      </c>
      <c r="E961" s="183" t="s">
        <v>1119</v>
      </c>
      <c r="F961" s="184" t="s">
        <v>1120</v>
      </c>
      <c r="G961" s="185" t="s">
        <v>260</v>
      </c>
      <c r="H961" s="186">
        <v>21.175000000000001</v>
      </c>
      <c r="I961" s="187"/>
      <c r="J961" s="188">
        <f>ROUND(I961*H961,2)</f>
        <v>0</v>
      </c>
      <c r="K961" s="184" t="s">
        <v>135</v>
      </c>
      <c r="L961" s="40"/>
      <c r="M961" s="189" t="s">
        <v>32</v>
      </c>
      <c r="N961" s="190" t="s">
        <v>51</v>
      </c>
      <c r="O961" s="65"/>
      <c r="P961" s="191">
        <f>O961*H961</f>
        <v>0</v>
      </c>
      <c r="Q961" s="191">
        <v>3.4000000000000002E-4</v>
      </c>
      <c r="R961" s="191">
        <f>Q961*H961</f>
        <v>7.199500000000001E-3</v>
      </c>
      <c r="S961" s="191">
        <v>0</v>
      </c>
      <c r="T961" s="192">
        <f>S961*H961</f>
        <v>0</v>
      </c>
      <c r="AR961" s="193" t="s">
        <v>234</v>
      </c>
      <c r="AT961" s="193" t="s">
        <v>131</v>
      </c>
      <c r="AU961" s="193" t="s">
        <v>137</v>
      </c>
      <c r="AY961" s="18" t="s">
        <v>129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8" t="s">
        <v>137</v>
      </c>
      <c r="BK961" s="194">
        <f>ROUND(I961*H961,2)</f>
        <v>0</v>
      </c>
      <c r="BL961" s="18" t="s">
        <v>234</v>
      </c>
      <c r="BM961" s="193" t="s">
        <v>1121</v>
      </c>
    </row>
    <row r="962" spans="2:65" s="12" customFormat="1" ht="11.25">
      <c r="B962" s="195"/>
      <c r="C962" s="196"/>
      <c r="D962" s="197" t="s">
        <v>139</v>
      </c>
      <c r="E962" s="198" t="s">
        <v>32</v>
      </c>
      <c r="F962" s="199" t="s">
        <v>1122</v>
      </c>
      <c r="G962" s="196"/>
      <c r="H962" s="198" t="s">
        <v>32</v>
      </c>
      <c r="I962" s="200"/>
      <c r="J962" s="196"/>
      <c r="K962" s="196"/>
      <c r="L962" s="201"/>
      <c r="M962" s="202"/>
      <c r="N962" s="203"/>
      <c r="O962" s="203"/>
      <c r="P962" s="203"/>
      <c r="Q962" s="203"/>
      <c r="R962" s="203"/>
      <c r="S962" s="203"/>
      <c r="T962" s="204"/>
      <c r="AT962" s="205" t="s">
        <v>139</v>
      </c>
      <c r="AU962" s="205" t="s">
        <v>137</v>
      </c>
      <c r="AV962" s="12" t="s">
        <v>40</v>
      </c>
      <c r="AW962" s="12" t="s">
        <v>39</v>
      </c>
      <c r="AX962" s="12" t="s">
        <v>79</v>
      </c>
      <c r="AY962" s="205" t="s">
        <v>129</v>
      </c>
    </row>
    <row r="963" spans="2:65" s="13" customFormat="1" ht="11.25">
      <c r="B963" s="206"/>
      <c r="C963" s="207"/>
      <c r="D963" s="197" t="s">
        <v>139</v>
      </c>
      <c r="E963" s="208" t="s">
        <v>32</v>
      </c>
      <c r="F963" s="209" t="s">
        <v>1123</v>
      </c>
      <c r="G963" s="207"/>
      <c r="H963" s="210">
        <v>21.175000000000001</v>
      </c>
      <c r="I963" s="211"/>
      <c r="J963" s="207"/>
      <c r="K963" s="207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139</v>
      </c>
      <c r="AU963" s="216" t="s">
        <v>137</v>
      </c>
      <c r="AV963" s="13" t="s">
        <v>137</v>
      </c>
      <c r="AW963" s="13" t="s">
        <v>39</v>
      </c>
      <c r="AX963" s="13" t="s">
        <v>40</v>
      </c>
      <c r="AY963" s="216" t="s">
        <v>129</v>
      </c>
    </row>
    <row r="964" spans="2:65" s="1" customFormat="1" ht="16.5" customHeight="1">
      <c r="B964" s="36"/>
      <c r="C964" s="228" t="s">
        <v>1124</v>
      </c>
      <c r="D964" s="228" t="s">
        <v>159</v>
      </c>
      <c r="E964" s="229" t="s">
        <v>1125</v>
      </c>
      <c r="F964" s="230" t="s">
        <v>1126</v>
      </c>
      <c r="G964" s="231" t="s">
        <v>260</v>
      </c>
      <c r="H964" s="232">
        <v>23.292999999999999</v>
      </c>
      <c r="I964" s="233"/>
      <c r="J964" s="234">
        <f>ROUND(I964*H964,2)</f>
        <v>0</v>
      </c>
      <c r="K964" s="230" t="s">
        <v>135</v>
      </c>
      <c r="L964" s="235"/>
      <c r="M964" s="236" t="s">
        <v>32</v>
      </c>
      <c r="N964" s="237" t="s">
        <v>51</v>
      </c>
      <c r="O964" s="65"/>
      <c r="P964" s="191">
        <f>O964*H964</f>
        <v>0</v>
      </c>
      <c r="Q964" s="191">
        <v>3.0000000000000001E-5</v>
      </c>
      <c r="R964" s="191">
        <f>Q964*H964</f>
        <v>6.9879000000000002E-4</v>
      </c>
      <c r="S964" s="191">
        <v>0</v>
      </c>
      <c r="T964" s="192">
        <f>S964*H964</f>
        <v>0</v>
      </c>
      <c r="AR964" s="193" t="s">
        <v>644</v>
      </c>
      <c r="AT964" s="193" t="s">
        <v>159</v>
      </c>
      <c r="AU964" s="193" t="s">
        <v>137</v>
      </c>
      <c r="AY964" s="18" t="s">
        <v>129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8" t="s">
        <v>137</v>
      </c>
      <c r="BK964" s="194">
        <f>ROUND(I964*H964,2)</f>
        <v>0</v>
      </c>
      <c r="BL964" s="18" t="s">
        <v>234</v>
      </c>
      <c r="BM964" s="193" t="s">
        <v>1127</v>
      </c>
    </row>
    <row r="965" spans="2:65" s="12" customFormat="1" ht="11.25">
      <c r="B965" s="195"/>
      <c r="C965" s="196"/>
      <c r="D965" s="197" t="s">
        <v>139</v>
      </c>
      <c r="E965" s="198" t="s">
        <v>32</v>
      </c>
      <c r="F965" s="199" t="s">
        <v>1122</v>
      </c>
      <c r="G965" s="196"/>
      <c r="H965" s="198" t="s">
        <v>32</v>
      </c>
      <c r="I965" s="200"/>
      <c r="J965" s="196"/>
      <c r="K965" s="196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139</v>
      </c>
      <c r="AU965" s="205" t="s">
        <v>137</v>
      </c>
      <c r="AV965" s="12" t="s">
        <v>40</v>
      </c>
      <c r="AW965" s="12" t="s">
        <v>39</v>
      </c>
      <c r="AX965" s="12" t="s">
        <v>79</v>
      </c>
      <c r="AY965" s="205" t="s">
        <v>129</v>
      </c>
    </row>
    <row r="966" spans="2:65" s="13" customFormat="1" ht="11.25">
      <c r="B966" s="206"/>
      <c r="C966" s="207"/>
      <c r="D966" s="197" t="s">
        <v>139</v>
      </c>
      <c r="E966" s="208" t="s">
        <v>32</v>
      </c>
      <c r="F966" s="209" t="s">
        <v>1128</v>
      </c>
      <c r="G966" s="207"/>
      <c r="H966" s="210">
        <v>23.292999999999999</v>
      </c>
      <c r="I966" s="211"/>
      <c r="J966" s="207"/>
      <c r="K966" s="207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139</v>
      </c>
      <c r="AU966" s="216" t="s">
        <v>137</v>
      </c>
      <c r="AV966" s="13" t="s">
        <v>137</v>
      </c>
      <c r="AW966" s="13" t="s">
        <v>39</v>
      </c>
      <c r="AX966" s="13" t="s">
        <v>40</v>
      </c>
      <c r="AY966" s="216" t="s">
        <v>129</v>
      </c>
    </row>
    <row r="967" spans="2:65" s="1" customFormat="1" ht="16.5" customHeight="1">
      <c r="B967" s="36"/>
      <c r="C967" s="182" t="s">
        <v>1129</v>
      </c>
      <c r="D967" s="182" t="s">
        <v>131</v>
      </c>
      <c r="E967" s="183" t="s">
        <v>1130</v>
      </c>
      <c r="F967" s="184" t="s">
        <v>1131</v>
      </c>
      <c r="G967" s="185" t="s">
        <v>260</v>
      </c>
      <c r="H967" s="186">
        <v>62.475000000000001</v>
      </c>
      <c r="I967" s="187"/>
      <c r="J967" s="188">
        <f>ROUND(I967*H967,2)</f>
        <v>0</v>
      </c>
      <c r="K967" s="184" t="s">
        <v>135</v>
      </c>
      <c r="L967" s="40"/>
      <c r="M967" s="189" t="s">
        <v>32</v>
      </c>
      <c r="N967" s="190" t="s">
        <v>51</v>
      </c>
      <c r="O967" s="65"/>
      <c r="P967" s="191">
        <f>O967*H967</f>
        <v>0</v>
      </c>
      <c r="Q967" s="191">
        <v>3.4000000000000002E-4</v>
      </c>
      <c r="R967" s="191">
        <f>Q967*H967</f>
        <v>2.1241500000000003E-2</v>
      </c>
      <c r="S967" s="191">
        <v>0</v>
      </c>
      <c r="T967" s="192">
        <f>S967*H967</f>
        <v>0</v>
      </c>
      <c r="AR967" s="193" t="s">
        <v>234</v>
      </c>
      <c r="AT967" s="193" t="s">
        <v>131</v>
      </c>
      <c r="AU967" s="193" t="s">
        <v>137</v>
      </c>
      <c r="AY967" s="18" t="s">
        <v>129</v>
      </c>
      <c r="BE967" s="194">
        <f>IF(N967="základní",J967,0)</f>
        <v>0</v>
      </c>
      <c r="BF967" s="194">
        <f>IF(N967="snížená",J967,0)</f>
        <v>0</v>
      </c>
      <c r="BG967" s="194">
        <f>IF(N967="zákl. přenesená",J967,0)</f>
        <v>0</v>
      </c>
      <c r="BH967" s="194">
        <f>IF(N967="sníž. přenesená",J967,0)</f>
        <v>0</v>
      </c>
      <c r="BI967" s="194">
        <f>IF(N967="nulová",J967,0)</f>
        <v>0</v>
      </c>
      <c r="BJ967" s="18" t="s">
        <v>137</v>
      </c>
      <c r="BK967" s="194">
        <f>ROUND(I967*H967,2)</f>
        <v>0</v>
      </c>
      <c r="BL967" s="18" t="s">
        <v>234</v>
      </c>
      <c r="BM967" s="193" t="s">
        <v>1132</v>
      </c>
    </row>
    <row r="968" spans="2:65" s="12" customFormat="1" ht="11.25">
      <c r="B968" s="195"/>
      <c r="C968" s="196"/>
      <c r="D968" s="197" t="s">
        <v>139</v>
      </c>
      <c r="E968" s="198" t="s">
        <v>32</v>
      </c>
      <c r="F968" s="199" t="s">
        <v>1133</v>
      </c>
      <c r="G968" s="196"/>
      <c r="H968" s="198" t="s">
        <v>32</v>
      </c>
      <c r="I968" s="200"/>
      <c r="J968" s="196"/>
      <c r="K968" s="196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139</v>
      </c>
      <c r="AU968" s="205" t="s">
        <v>137</v>
      </c>
      <c r="AV968" s="12" t="s">
        <v>40</v>
      </c>
      <c r="AW968" s="12" t="s">
        <v>39</v>
      </c>
      <c r="AX968" s="12" t="s">
        <v>79</v>
      </c>
      <c r="AY968" s="205" t="s">
        <v>129</v>
      </c>
    </row>
    <row r="969" spans="2:65" s="13" customFormat="1" ht="11.25">
      <c r="B969" s="206"/>
      <c r="C969" s="207"/>
      <c r="D969" s="197" t="s">
        <v>139</v>
      </c>
      <c r="E969" s="208" t="s">
        <v>32</v>
      </c>
      <c r="F969" s="209" t="s">
        <v>978</v>
      </c>
      <c r="G969" s="207"/>
      <c r="H969" s="210">
        <v>62.475000000000001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139</v>
      </c>
      <c r="AU969" s="216" t="s">
        <v>137</v>
      </c>
      <c r="AV969" s="13" t="s">
        <v>137</v>
      </c>
      <c r="AW969" s="13" t="s">
        <v>39</v>
      </c>
      <c r="AX969" s="13" t="s">
        <v>40</v>
      </c>
      <c r="AY969" s="216" t="s">
        <v>129</v>
      </c>
    </row>
    <row r="970" spans="2:65" s="1" customFormat="1" ht="16.5" customHeight="1">
      <c r="B970" s="36"/>
      <c r="C970" s="228" t="s">
        <v>1134</v>
      </c>
      <c r="D970" s="228" t="s">
        <v>159</v>
      </c>
      <c r="E970" s="229" t="s">
        <v>1135</v>
      </c>
      <c r="F970" s="230" t="s">
        <v>1136</v>
      </c>
      <c r="G970" s="231" t="s">
        <v>260</v>
      </c>
      <c r="H970" s="232">
        <v>68.722999999999999</v>
      </c>
      <c r="I970" s="233"/>
      <c r="J970" s="234">
        <f>ROUND(I970*H970,2)</f>
        <v>0</v>
      </c>
      <c r="K970" s="230" t="s">
        <v>32</v>
      </c>
      <c r="L970" s="235"/>
      <c r="M970" s="236" t="s">
        <v>32</v>
      </c>
      <c r="N970" s="237" t="s">
        <v>51</v>
      </c>
      <c r="O970" s="65"/>
      <c r="P970" s="191">
        <f>O970*H970</f>
        <v>0</v>
      </c>
      <c r="Q970" s="191">
        <v>1.1999999999999999E-3</v>
      </c>
      <c r="R970" s="191">
        <f>Q970*H970</f>
        <v>8.2467599999999988E-2</v>
      </c>
      <c r="S970" s="191">
        <v>0</v>
      </c>
      <c r="T970" s="192">
        <f>S970*H970</f>
        <v>0</v>
      </c>
      <c r="AR970" s="193" t="s">
        <v>644</v>
      </c>
      <c r="AT970" s="193" t="s">
        <v>159</v>
      </c>
      <c r="AU970" s="193" t="s">
        <v>137</v>
      </c>
      <c r="AY970" s="18" t="s">
        <v>129</v>
      </c>
      <c r="BE970" s="194">
        <f>IF(N970="základní",J970,0)</f>
        <v>0</v>
      </c>
      <c r="BF970" s="194">
        <f>IF(N970="snížená",J970,0)</f>
        <v>0</v>
      </c>
      <c r="BG970" s="194">
        <f>IF(N970="zákl. přenesená",J970,0)</f>
        <v>0</v>
      </c>
      <c r="BH970" s="194">
        <f>IF(N970="sníž. přenesená",J970,0)</f>
        <v>0</v>
      </c>
      <c r="BI970" s="194">
        <f>IF(N970="nulová",J970,0)</f>
        <v>0</v>
      </c>
      <c r="BJ970" s="18" t="s">
        <v>137</v>
      </c>
      <c r="BK970" s="194">
        <f>ROUND(I970*H970,2)</f>
        <v>0</v>
      </c>
      <c r="BL970" s="18" t="s">
        <v>234</v>
      </c>
      <c r="BM970" s="193" t="s">
        <v>1137</v>
      </c>
    </row>
    <row r="971" spans="2:65" s="12" customFormat="1" ht="11.25">
      <c r="B971" s="195"/>
      <c r="C971" s="196"/>
      <c r="D971" s="197" t="s">
        <v>139</v>
      </c>
      <c r="E971" s="198" t="s">
        <v>32</v>
      </c>
      <c r="F971" s="199" t="s">
        <v>1133</v>
      </c>
      <c r="G971" s="196"/>
      <c r="H971" s="198" t="s">
        <v>32</v>
      </c>
      <c r="I971" s="200"/>
      <c r="J971" s="196"/>
      <c r="K971" s="196"/>
      <c r="L971" s="201"/>
      <c r="M971" s="202"/>
      <c r="N971" s="203"/>
      <c r="O971" s="203"/>
      <c r="P971" s="203"/>
      <c r="Q971" s="203"/>
      <c r="R971" s="203"/>
      <c r="S971" s="203"/>
      <c r="T971" s="204"/>
      <c r="AT971" s="205" t="s">
        <v>139</v>
      </c>
      <c r="AU971" s="205" t="s">
        <v>137</v>
      </c>
      <c r="AV971" s="12" t="s">
        <v>40</v>
      </c>
      <c r="AW971" s="12" t="s">
        <v>39</v>
      </c>
      <c r="AX971" s="12" t="s">
        <v>79</v>
      </c>
      <c r="AY971" s="205" t="s">
        <v>129</v>
      </c>
    </row>
    <row r="972" spans="2:65" s="13" customFormat="1" ht="11.25">
      <c r="B972" s="206"/>
      <c r="C972" s="207"/>
      <c r="D972" s="197" t="s">
        <v>139</v>
      </c>
      <c r="E972" s="208" t="s">
        <v>32</v>
      </c>
      <c r="F972" s="209" t="s">
        <v>1138</v>
      </c>
      <c r="G972" s="207"/>
      <c r="H972" s="210">
        <v>68.722999999999999</v>
      </c>
      <c r="I972" s="211"/>
      <c r="J972" s="207"/>
      <c r="K972" s="207"/>
      <c r="L972" s="212"/>
      <c r="M972" s="213"/>
      <c r="N972" s="214"/>
      <c r="O972" s="214"/>
      <c r="P972" s="214"/>
      <c r="Q972" s="214"/>
      <c r="R972" s="214"/>
      <c r="S972" s="214"/>
      <c r="T972" s="215"/>
      <c r="AT972" s="216" t="s">
        <v>139</v>
      </c>
      <c r="AU972" s="216" t="s">
        <v>137</v>
      </c>
      <c r="AV972" s="13" t="s">
        <v>137</v>
      </c>
      <c r="AW972" s="13" t="s">
        <v>39</v>
      </c>
      <c r="AX972" s="13" t="s">
        <v>40</v>
      </c>
      <c r="AY972" s="216" t="s">
        <v>129</v>
      </c>
    </row>
    <row r="973" spans="2:65" s="1" customFormat="1" ht="24" customHeight="1">
      <c r="B973" s="36"/>
      <c r="C973" s="182" t="s">
        <v>1139</v>
      </c>
      <c r="D973" s="182" t="s">
        <v>131</v>
      </c>
      <c r="E973" s="183" t="s">
        <v>1140</v>
      </c>
      <c r="F973" s="184" t="s">
        <v>1141</v>
      </c>
      <c r="G973" s="185" t="s">
        <v>260</v>
      </c>
      <c r="H973" s="186">
        <v>54.774999999999999</v>
      </c>
      <c r="I973" s="187"/>
      <c r="J973" s="188">
        <f>ROUND(I973*H973,2)</f>
        <v>0</v>
      </c>
      <c r="K973" s="184" t="s">
        <v>135</v>
      </c>
      <c r="L973" s="40"/>
      <c r="M973" s="189" t="s">
        <v>32</v>
      </c>
      <c r="N973" s="190" t="s">
        <v>51</v>
      </c>
      <c r="O973" s="65"/>
      <c r="P973" s="191">
        <f>O973*H973</f>
        <v>0</v>
      </c>
      <c r="Q973" s="191">
        <v>1.5299999999999999E-3</v>
      </c>
      <c r="R973" s="191">
        <f>Q973*H973</f>
        <v>8.3805749999999998E-2</v>
      </c>
      <c r="S973" s="191">
        <v>0</v>
      </c>
      <c r="T973" s="192">
        <f>S973*H973</f>
        <v>0</v>
      </c>
      <c r="AR973" s="193" t="s">
        <v>234</v>
      </c>
      <c r="AT973" s="193" t="s">
        <v>131</v>
      </c>
      <c r="AU973" s="193" t="s">
        <v>137</v>
      </c>
      <c r="AY973" s="18" t="s">
        <v>129</v>
      </c>
      <c r="BE973" s="194">
        <f>IF(N973="základní",J973,0)</f>
        <v>0</v>
      </c>
      <c r="BF973" s="194">
        <f>IF(N973="snížená",J973,0)</f>
        <v>0</v>
      </c>
      <c r="BG973" s="194">
        <f>IF(N973="zákl. přenesená",J973,0)</f>
        <v>0</v>
      </c>
      <c r="BH973" s="194">
        <f>IF(N973="sníž. přenesená",J973,0)</f>
        <v>0</v>
      </c>
      <c r="BI973" s="194">
        <f>IF(N973="nulová",J973,0)</f>
        <v>0</v>
      </c>
      <c r="BJ973" s="18" t="s">
        <v>137</v>
      </c>
      <c r="BK973" s="194">
        <f>ROUND(I973*H973,2)</f>
        <v>0</v>
      </c>
      <c r="BL973" s="18" t="s">
        <v>234</v>
      </c>
      <c r="BM973" s="193" t="s">
        <v>1142</v>
      </c>
    </row>
    <row r="974" spans="2:65" s="12" customFormat="1" ht="11.25">
      <c r="B974" s="195"/>
      <c r="C974" s="196"/>
      <c r="D974" s="197" t="s">
        <v>139</v>
      </c>
      <c r="E974" s="198" t="s">
        <v>32</v>
      </c>
      <c r="F974" s="199" t="s">
        <v>1122</v>
      </c>
      <c r="G974" s="196"/>
      <c r="H974" s="198" t="s">
        <v>32</v>
      </c>
      <c r="I974" s="200"/>
      <c r="J974" s="196"/>
      <c r="K974" s="196"/>
      <c r="L974" s="201"/>
      <c r="M974" s="202"/>
      <c r="N974" s="203"/>
      <c r="O974" s="203"/>
      <c r="P974" s="203"/>
      <c r="Q974" s="203"/>
      <c r="R974" s="203"/>
      <c r="S974" s="203"/>
      <c r="T974" s="204"/>
      <c r="AT974" s="205" t="s">
        <v>139</v>
      </c>
      <c r="AU974" s="205" t="s">
        <v>137</v>
      </c>
      <c r="AV974" s="12" t="s">
        <v>40</v>
      </c>
      <c r="AW974" s="12" t="s">
        <v>39</v>
      </c>
      <c r="AX974" s="12" t="s">
        <v>79</v>
      </c>
      <c r="AY974" s="205" t="s">
        <v>129</v>
      </c>
    </row>
    <row r="975" spans="2:65" s="13" customFormat="1" ht="11.25">
      <c r="B975" s="206"/>
      <c r="C975" s="207"/>
      <c r="D975" s="197" t="s">
        <v>139</v>
      </c>
      <c r="E975" s="208" t="s">
        <v>32</v>
      </c>
      <c r="F975" s="209" t="s">
        <v>1123</v>
      </c>
      <c r="G975" s="207"/>
      <c r="H975" s="210">
        <v>21.175000000000001</v>
      </c>
      <c r="I975" s="211"/>
      <c r="J975" s="207"/>
      <c r="K975" s="207"/>
      <c r="L975" s="212"/>
      <c r="M975" s="213"/>
      <c r="N975" s="214"/>
      <c r="O975" s="214"/>
      <c r="P975" s="214"/>
      <c r="Q975" s="214"/>
      <c r="R975" s="214"/>
      <c r="S975" s="214"/>
      <c r="T975" s="215"/>
      <c r="AT975" s="216" t="s">
        <v>139</v>
      </c>
      <c r="AU975" s="216" t="s">
        <v>137</v>
      </c>
      <c r="AV975" s="13" t="s">
        <v>137</v>
      </c>
      <c r="AW975" s="13" t="s">
        <v>39</v>
      </c>
      <c r="AX975" s="13" t="s">
        <v>79</v>
      </c>
      <c r="AY975" s="216" t="s">
        <v>129</v>
      </c>
    </row>
    <row r="976" spans="2:65" s="12" customFormat="1" ht="11.25">
      <c r="B976" s="195"/>
      <c r="C976" s="196"/>
      <c r="D976" s="197" t="s">
        <v>139</v>
      </c>
      <c r="E976" s="198" t="s">
        <v>32</v>
      </c>
      <c r="F976" s="199" t="s">
        <v>1143</v>
      </c>
      <c r="G976" s="196"/>
      <c r="H976" s="198" t="s">
        <v>32</v>
      </c>
      <c r="I976" s="200"/>
      <c r="J976" s="196"/>
      <c r="K976" s="196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139</v>
      </c>
      <c r="AU976" s="205" t="s">
        <v>137</v>
      </c>
      <c r="AV976" s="12" t="s">
        <v>40</v>
      </c>
      <c r="AW976" s="12" t="s">
        <v>39</v>
      </c>
      <c r="AX976" s="12" t="s">
        <v>79</v>
      </c>
      <c r="AY976" s="205" t="s">
        <v>129</v>
      </c>
    </row>
    <row r="977" spans="2:65" s="13" customFormat="1" ht="11.25">
      <c r="B977" s="206"/>
      <c r="C977" s="207"/>
      <c r="D977" s="197" t="s">
        <v>139</v>
      </c>
      <c r="E977" s="208" t="s">
        <v>32</v>
      </c>
      <c r="F977" s="209" t="s">
        <v>1144</v>
      </c>
      <c r="G977" s="207"/>
      <c r="H977" s="210">
        <v>33.6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139</v>
      </c>
      <c r="AU977" s="216" t="s">
        <v>137</v>
      </c>
      <c r="AV977" s="13" t="s">
        <v>137</v>
      </c>
      <c r="AW977" s="13" t="s">
        <v>39</v>
      </c>
      <c r="AX977" s="13" t="s">
        <v>79</v>
      </c>
      <c r="AY977" s="216" t="s">
        <v>129</v>
      </c>
    </row>
    <row r="978" spans="2:65" s="14" customFormat="1" ht="11.25">
      <c r="B978" s="217"/>
      <c r="C978" s="218"/>
      <c r="D978" s="197" t="s">
        <v>139</v>
      </c>
      <c r="E978" s="219" t="s">
        <v>32</v>
      </c>
      <c r="F978" s="220" t="s">
        <v>147</v>
      </c>
      <c r="G978" s="218"/>
      <c r="H978" s="221">
        <v>54.774999999999999</v>
      </c>
      <c r="I978" s="222"/>
      <c r="J978" s="218"/>
      <c r="K978" s="218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139</v>
      </c>
      <c r="AU978" s="227" t="s">
        <v>137</v>
      </c>
      <c r="AV978" s="14" t="s">
        <v>136</v>
      </c>
      <c r="AW978" s="14" t="s">
        <v>39</v>
      </c>
      <c r="AX978" s="14" t="s">
        <v>40</v>
      </c>
      <c r="AY978" s="227" t="s">
        <v>129</v>
      </c>
    </row>
    <row r="979" spans="2:65" s="1" customFormat="1" ht="24" customHeight="1">
      <c r="B979" s="36"/>
      <c r="C979" s="182" t="s">
        <v>1145</v>
      </c>
      <c r="D979" s="182" t="s">
        <v>131</v>
      </c>
      <c r="E979" s="183" t="s">
        <v>1146</v>
      </c>
      <c r="F979" s="184" t="s">
        <v>1147</v>
      </c>
      <c r="G979" s="185" t="s">
        <v>260</v>
      </c>
      <c r="H979" s="186">
        <v>30.25</v>
      </c>
      <c r="I979" s="187"/>
      <c r="J979" s="188">
        <f>ROUND(I979*H979,2)</f>
        <v>0</v>
      </c>
      <c r="K979" s="184" t="s">
        <v>135</v>
      </c>
      <c r="L979" s="40"/>
      <c r="M979" s="189" t="s">
        <v>32</v>
      </c>
      <c r="N979" s="190" t="s">
        <v>51</v>
      </c>
      <c r="O979" s="65"/>
      <c r="P979" s="191">
        <f>O979*H979</f>
        <v>0</v>
      </c>
      <c r="Q979" s="191">
        <v>1.0200000000000001E-3</v>
      </c>
      <c r="R979" s="191">
        <f>Q979*H979</f>
        <v>3.0855E-2</v>
      </c>
      <c r="S979" s="191">
        <v>0</v>
      </c>
      <c r="T979" s="192">
        <f>S979*H979</f>
        <v>0</v>
      </c>
      <c r="AR979" s="193" t="s">
        <v>234</v>
      </c>
      <c r="AT979" s="193" t="s">
        <v>131</v>
      </c>
      <c r="AU979" s="193" t="s">
        <v>137</v>
      </c>
      <c r="AY979" s="18" t="s">
        <v>129</v>
      </c>
      <c r="BE979" s="194">
        <f>IF(N979="základní",J979,0)</f>
        <v>0</v>
      </c>
      <c r="BF979" s="194">
        <f>IF(N979="snížená",J979,0)</f>
        <v>0</v>
      </c>
      <c r="BG979" s="194">
        <f>IF(N979="zákl. přenesená",J979,0)</f>
        <v>0</v>
      </c>
      <c r="BH979" s="194">
        <f>IF(N979="sníž. přenesená",J979,0)</f>
        <v>0</v>
      </c>
      <c r="BI979" s="194">
        <f>IF(N979="nulová",J979,0)</f>
        <v>0</v>
      </c>
      <c r="BJ979" s="18" t="s">
        <v>137</v>
      </c>
      <c r="BK979" s="194">
        <f>ROUND(I979*H979,2)</f>
        <v>0</v>
      </c>
      <c r="BL979" s="18" t="s">
        <v>234</v>
      </c>
      <c r="BM979" s="193" t="s">
        <v>1148</v>
      </c>
    </row>
    <row r="980" spans="2:65" s="12" customFormat="1" ht="11.25">
      <c r="B980" s="195"/>
      <c r="C980" s="196"/>
      <c r="D980" s="197" t="s">
        <v>139</v>
      </c>
      <c r="E980" s="198" t="s">
        <v>32</v>
      </c>
      <c r="F980" s="199" t="s">
        <v>1122</v>
      </c>
      <c r="G980" s="196"/>
      <c r="H980" s="198" t="s">
        <v>32</v>
      </c>
      <c r="I980" s="200"/>
      <c r="J980" s="196"/>
      <c r="K980" s="196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139</v>
      </c>
      <c r="AU980" s="205" t="s">
        <v>137</v>
      </c>
      <c r="AV980" s="12" t="s">
        <v>40</v>
      </c>
      <c r="AW980" s="12" t="s">
        <v>39</v>
      </c>
      <c r="AX980" s="12" t="s">
        <v>79</v>
      </c>
      <c r="AY980" s="205" t="s">
        <v>129</v>
      </c>
    </row>
    <row r="981" spans="2:65" s="13" customFormat="1" ht="11.25">
      <c r="B981" s="206"/>
      <c r="C981" s="207"/>
      <c r="D981" s="197" t="s">
        <v>139</v>
      </c>
      <c r="E981" s="208" t="s">
        <v>32</v>
      </c>
      <c r="F981" s="209" t="s">
        <v>1149</v>
      </c>
      <c r="G981" s="207"/>
      <c r="H981" s="210">
        <v>24.2</v>
      </c>
      <c r="I981" s="211"/>
      <c r="J981" s="207"/>
      <c r="K981" s="207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139</v>
      </c>
      <c r="AU981" s="216" t="s">
        <v>137</v>
      </c>
      <c r="AV981" s="13" t="s">
        <v>137</v>
      </c>
      <c r="AW981" s="13" t="s">
        <v>39</v>
      </c>
      <c r="AX981" s="13" t="s">
        <v>79</v>
      </c>
      <c r="AY981" s="216" t="s">
        <v>129</v>
      </c>
    </row>
    <row r="982" spans="2:65" s="12" customFormat="1" ht="11.25">
      <c r="B982" s="195"/>
      <c r="C982" s="196"/>
      <c r="D982" s="197" t="s">
        <v>139</v>
      </c>
      <c r="E982" s="198" t="s">
        <v>32</v>
      </c>
      <c r="F982" s="199" t="s">
        <v>1150</v>
      </c>
      <c r="G982" s="196"/>
      <c r="H982" s="198" t="s">
        <v>32</v>
      </c>
      <c r="I982" s="200"/>
      <c r="J982" s="196"/>
      <c r="K982" s="196"/>
      <c r="L982" s="201"/>
      <c r="M982" s="202"/>
      <c r="N982" s="203"/>
      <c r="O982" s="203"/>
      <c r="P982" s="203"/>
      <c r="Q982" s="203"/>
      <c r="R982" s="203"/>
      <c r="S982" s="203"/>
      <c r="T982" s="204"/>
      <c r="AT982" s="205" t="s">
        <v>139</v>
      </c>
      <c r="AU982" s="205" t="s">
        <v>137</v>
      </c>
      <c r="AV982" s="12" t="s">
        <v>40</v>
      </c>
      <c r="AW982" s="12" t="s">
        <v>39</v>
      </c>
      <c r="AX982" s="12" t="s">
        <v>79</v>
      </c>
      <c r="AY982" s="205" t="s">
        <v>129</v>
      </c>
    </row>
    <row r="983" spans="2:65" s="13" customFormat="1" ht="11.25">
      <c r="B983" s="206"/>
      <c r="C983" s="207"/>
      <c r="D983" s="197" t="s">
        <v>139</v>
      </c>
      <c r="E983" s="208" t="s">
        <v>32</v>
      </c>
      <c r="F983" s="209" t="s">
        <v>1151</v>
      </c>
      <c r="G983" s="207"/>
      <c r="H983" s="210">
        <v>6.05</v>
      </c>
      <c r="I983" s="211"/>
      <c r="J983" s="207"/>
      <c r="K983" s="207"/>
      <c r="L983" s="212"/>
      <c r="M983" s="213"/>
      <c r="N983" s="214"/>
      <c r="O983" s="214"/>
      <c r="P983" s="214"/>
      <c r="Q983" s="214"/>
      <c r="R983" s="214"/>
      <c r="S983" s="214"/>
      <c r="T983" s="215"/>
      <c r="AT983" s="216" t="s">
        <v>139</v>
      </c>
      <c r="AU983" s="216" t="s">
        <v>137</v>
      </c>
      <c r="AV983" s="13" t="s">
        <v>137</v>
      </c>
      <c r="AW983" s="13" t="s">
        <v>39</v>
      </c>
      <c r="AX983" s="13" t="s">
        <v>79</v>
      </c>
      <c r="AY983" s="216" t="s">
        <v>129</v>
      </c>
    </row>
    <row r="984" spans="2:65" s="14" customFormat="1" ht="11.25">
      <c r="B984" s="217"/>
      <c r="C984" s="218"/>
      <c r="D984" s="197" t="s">
        <v>139</v>
      </c>
      <c r="E984" s="219" t="s">
        <v>32</v>
      </c>
      <c r="F984" s="220" t="s">
        <v>147</v>
      </c>
      <c r="G984" s="218"/>
      <c r="H984" s="221">
        <v>30.25</v>
      </c>
      <c r="I984" s="222"/>
      <c r="J984" s="218"/>
      <c r="K984" s="218"/>
      <c r="L984" s="223"/>
      <c r="M984" s="224"/>
      <c r="N984" s="225"/>
      <c r="O984" s="225"/>
      <c r="P984" s="225"/>
      <c r="Q984" s="225"/>
      <c r="R984" s="225"/>
      <c r="S984" s="225"/>
      <c r="T984" s="226"/>
      <c r="AT984" s="227" t="s">
        <v>139</v>
      </c>
      <c r="AU984" s="227" t="s">
        <v>137</v>
      </c>
      <c r="AV984" s="14" t="s">
        <v>136</v>
      </c>
      <c r="AW984" s="14" t="s">
        <v>39</v>
      </c>
      <c r="AX984" s="14" t="s">
        <v>40</v>
      </c>
      <c r="AY984" s="227" t="s">
        <v>129</v>
      </c>
    </row>
    <row r="985" spans="2:65" s="1" customFormat="1" ht="16.5" customHeight="1">
      <c r="B985" s="36"/>
      <c r="C985" s="182" t="s">
        <v>1152</v>
      </c>
      <c r="D985" s="182" t="s">
        <v>131</v>
      </c>
      <c r="E985" s="183" t="s">
        <v>1153</v>
      </c>
      <c r="F985" s="184" t="s">
        <v>1154</v>
      </c>
      <c r="G985" s="185" t="s">
        <v>260</v>
      </c>
      <c r="H985" s="186">
        <v>110.325</v>
      </c>
      <c r="I985" s="187"/>
      <c r="J985" s="188">
        <f>ROUND(I985*H985,2)</f>
        <v>0</v>
      </c>
      <c r="K985" s="184" t="s">
        <v>135</v>
      </c>
      <c r="L985" s="40"/>
      <c r="M985" s="189" t="s">
        <v>32</v>
      </c>
      <c r="N985" s="190" t="s">
        <v>51</v>
      </c>
      <c r="O985" s="65"/>
      <c r="P985" s="191">
        <f>O985*H985</f>
        <v>0</v>
      </c>
      <c r="Q985" s="191">
        <v>0</v>
      </c>
      <c r="R985" s="191">
        <f>Q985*H985</f>
        <v>0</v>
      </c>
      <c r="S985" s="191">
        <v>3.2499999999999999E-3</v>
      </c>
      <c r="T985" s="192">
        <f>S985*H985</f>
        <v>0.35855624999999997</v>
      </c>
      <c r="AR985" s="193" t="s">
        <v>234</v>
      </c>
      <c r="AT985" s="193" t="s">
        <v>131</v>
      </c>
      <c r="AU985" s="193" t="s">
        <v>137</v>
      </c>
      <c r="AY985" s="18" t="s">
        <v>129</v>
      </c>
      <c r="BE985" s="194">
        <f>IF(N985="základní",J985,0)</f>
        <v>0</v>
      </c>
      <c r="BF985" s="194">
        <f>IF(N985="snížená",J985,0)</f>
        <v>0</v>
      </c>
      <c r="BG985" s="194">
        <f>IF(N985="zákl. přenesená",J985,0)</f>
        <v>0</v>
      </c>
      <c r="BH985" s="194">
        <f>IF(N985="sníž. přenesená",J985,0)</f>
        <v>0</v>
      </c>
      <c r="BI985" s="194">
        <f>IF(N985="nulová",J985,0)</f>
        <v>0</v>
      </c>
      <c r="BJ985" s="18" t="s">
        <v>137</v>
      </c>
      <c r="BK985" s="194">
        <f>ROUND(I985*H985,2)</f>
        <v>0</v>
      </c>
      <c r="BL985" s="18" t="s">
        <v>234</v>
      </c>
      <c r="BM985" s="193" t="s">
        <v>1155</v>
      </c>
    </row>
    <row r="986" spans="2:65" s="12" customFormat="1" ht="11.25">
      <c r="B986" s="195"/>
      <c r="C986" s="196"/>
      <c r="D986" s="197" t="s">
        <v>139</v>
      </c>
      <c r="E986" s="198" t="s">
        <v>32</v>
      </c>
      <c r="F986" s="199" t="s">
        <v>415</v>
      </c>
      <c r="G986" s="196"/>
      <c r="H986" s="198" t="s">
        <v>32</v>
      </c>
      <c r="I986" s="200"/>
      <c r="J986" s="196"/>
      <c r="K986" s="196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139</v>
      </c>
      <c r="AU986" s="205" t="s">
        <v>137</v>
      </c>
      <c r="AV986" s="12" t="s">
        <v>40</v>
      </c>
      <c r="AW986" s="12" t="s">
        <v>39</v>
      </c>
      <c r="AX986" s="12" t="s">
        <v>79</v>
      </c>
      <c r="AY986" s="205" t="s">
        <v>129</v>
      </c>
    </row>
    <row r="987" spans="2:65" s="13" customFormat="1" ht="11.25">
      <c r="B987" s="206"/>
      <c r="C987" s="207"/>
      <c r="D987" s="197" t="s">
        <v>139</v>
      </c>
      <c r="E987" s="208" t="s">
        <v>32</v>
      </c>
      <c r="F987" s="209" t="s">
        <v>1156</v>
      </c>
      <c r="G987" s="207"/>
      <c r="H987" s="210">
        <v>85.8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139</v>
      </c>
      <c r="AU987" s="216" t="s">
        <v>137</v>
      </c>
      <c r="AV987" s="13" t="s">
        <v>137</v>
      </c>
      <c r="AW987" s="13" t="s">
        <v>39</v>
      </c>
      <c r="AX987" s="13" t="s">
        <v>79</v>
      </c>
      <c r="AY987" s="216" t="s">
        <v>129</v>
      </c>
    </row>
    <row r="988" spans="2:65" s="12" customFormat="1" ht="11.25">
      <c r="B988" s="195"/>
      <c r="C988" s="196"/>
      <c r="D988" s="197" t="s">
        <v>139</v>
      </c>
      <c r="E988" s="198" t="s">
        <v>32</v>
      </c>
      <c r="F988" s="199" t="s">
        <v>417</v>
      </c>
      <c r="G988" s="196"/>
      <c r="H988" s="198" t="s">
        <v>32</v>
      </c>
      <c r="I988" s="200"/>
      <c r="J988" s="196"/>
      <c r="K988" s="196"/>
      <c r="L988" s="201"/>
      <c r="M988" s="202"/>
      <c r="N988" s="203"/>
      <c r="O988" s="203"/>
      <c r="P988" s="203"/>
      <c r="Q988" s="203"/>
      <c r="R988" s="203"/>
      <c r="S988" s="203"/>
      <c r="T988" s="204"/>
      <c r="AT988" s="205" t="s">
        <v>139</v>
      </c>
      <c r="AU988" s="205" t="s">
        <v>137</v>
      </c>
      <c r="AV988" s="12" t="s">
        <v>40</v>
      </c>
      <c r="AW988" s="12" t="s">
        <v>39</v>
      </c>
      <c r="AX988" s="12" t="s">
        <v>79</v>
      </c>
      <c r="AY988" s="205" t="s">
        <v>129</v>
      </c>
    </row>
    <row r="989" spans="2:65" s="13" customFormat="1" ht="11.25">
      <c r="B989" s="206"/>
      <c r="C989" s="207"/>
      <c r="D989" s="197" t="s">
        <v>139</v>
      </c>
      <c r="E989" s="208" t="s">
        <v>32</v>
      </c>
      <c r="F989" s="209" t="s">
        <v>1157</v>
      </c>
      <c r="G989" s="207"/>
      <c r="H989" s="210">
        <v>24.524999999999999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139</v>
      </c>
      <c r="AU989" s="216" t="s">
        <v>137</v>
      </c>
      <c r="AV989" s="13" t="s">
        <v>137</v>
      </c>
      <c r="AW989" s="13" t="s">
        <v>39</v>
      </c>
      <c r="AX989" s="13" t="s">
        <v>79</v>
      </c>
      <c r="AY989" s="216" t="s">
        <v>129</v>
      </c>
    </row>
    <row r="990" spans="2:65" s="14" customFormat="1" ht="11.25">
      <c r="B990" s="217"/>
      <c r="C990" s="218"/>
      <c r="D990" s="197" t="s">
        <v>139</v>
      </c>
      <c r="E990" s="219" t="s">
        <v>32</v>
      </c>
      <c r="F990" s="220" t="s">
        <v>147</v>
      </c>
      <c r="G990" s="218"/>
      <c r="H990" s="221">
        <v>110.325</v>
      </c>
      <c r="I990" s="222"/>
      <c r="J990" s="218"/>
      <c r="K990" s="218"/>
      <c r="L990" s="223"/>
      <c r="M990" s="224"/>
      <c r="N990" s="225"/>
      <c r="O990" s="225"/>
      <c r="P990" s="225"/>
      <c r="Q990" s="225"/>
      <c r="R990" s="225"/>
      <c r="S990" s="225"/>
      <c r="T990" s="226"/>
      <c r="AT990" s="227" t="s">
        <v>139</v>
      </c>
      <c r="AU990" s="227" t="s">
        <v>137</v>
      </c>
      <c r="AV990" s="14" t="s">
        <v>136</v>
      </c>
      <c r="AW990" s="14" t="s">
        <v>39</v>
      </c>
      <c r="AX990" s="14" t="s">
        <v>40</v>
      </c>
      <c r="AY990" s="227" t="s">
        <v>129</v>
      </c>
    </row>
    <row r="991" spans="2:65" s="1" customFormat="1" ht="16.5" customHeight="1">
      <c r="B991" s="36"/>
      <c r="C991" s="182" t="s">
        <v>1158</v>
      </c>
      <c r="D991" s="182" t="s">
        <v>131</v>
      </c>
      <c r="E991" s="183" t="s">
        <v>1159</v>
      </c>
      <c r="F991" s="184" t="s">
        <v>1160</v>
      </c>
      <c r="G991" s="185" t="s">
        <v>260</v>
      </c>
      <c r="H991" s="186">
        <v>115.86</v>
      </c>
      <c r="I991" s="187"/>
      <c r="J991" s="188">
        <f>ROUND(I991*H991,2)</f>
        <v>0</v>
      </c>
      <c r="K991" s="184" t="s">
        <v>135</v>
      </c>
      <c r="L991" s="40"/>
      <c r="M991" s="189" t="s">
        <v>32</v>
      </c>
      <c r="N991" s="190" t="s">
        <v>51</v>
      </c>
      <c r="O991" s="65"/>
      <c r="P991" s="191">
        <f>O991*H991</f>
        <v>0</v>
      </c>
      <c r="Q991" s="191">
        <v>5.8E-4</v>
      </c>
      <c r="R991" s="191">
        <f>Q991*H991</f>
        <v>6.7198800000000003E-2</v>
      </c>
      <c r="S991" s="191">
        <v>0</v>
      </c>
      <c r="T991" s="192">
        <f>S991*H991</f>
        <v>0</v>
      </c>
      <c r="AR991" s="193" t="s">
        <v>234</v>
      </c>
      <c r="AT991" s="193" t="s">
        <v>131</v>
      </c>
      <c r="AU991" s="193" t="s">
        <v>137</v>
      </c>
      <c r="AY991" s="18" t="s">
        <v>129</v>
      </c>
      <c r="BE991" s="194">
        <f>IF(N991="základní",J991,0)</f>
        <v>0</v>
      </c>
      <c r="BF991" s="194">
        <f>IF(N991="snížená",J991,0)</f>
        <v>0</v>
      </c>
      <c r="BG991" s="194">
        <f>IF(N991="zákl. přenesená",J991,0)</f>
        <v>0</v>
      </c>
      <c r="BH991" s="194">
        <f>IF(N991="sníž. přenesená",J991,0)</f>
        <v>0</v>
      </c>
      <c r="BI991" s="194">
        <f>IF(N991="nulová",J991,0)</f>
        <v>0</v>
      </c>
      <c r="BJ991" s="18" t="s">
        <v>137</v>
      </c>
      <c r="BK991" s="194">
        <f>ROUND(I991*H991,2)</f>
        <v>0</v>
      </c>
      <c r="BL991" s="18" t="s">
        <v>234</v>
      </c>
      <c r="BM991" s="193" t="s">
        <v>1161</v>
      </c>
    </row>
    <row r="992" spans="2:65" s="12" customFormat="1" ht="11.25">
      <c r="B992" s="195"/>
      <c r="C992" s="196"/>
      <c r="D992" s="197" t="s">
        <v>139</v>
      </c>
      <c r="E992" s="198" t="s">
        <v>32</v>
      </c>
      <c r="F992" s="199" t="s">
        <v>1162</v>
      </c>
      <c r="G992" s="196"/>
      <c r="H992" s="198" t="s">
        <v>32</v>
      </c>
      <c r="I992" s="200"/>
      <c r="J992" s="196"/>
      <c r="K992" s="196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139</v>
      </c>
      <c r="AU992" s="205" t="s">
        <v>137</v>
      </c>
      <c r="AV992" s="12" t="s">
        <v>40</v>
      </c>
      <c r="AW992" s="12" t="s">
        <v>39</v>
      </c>
      <c r="AX992" s="12" t="s">
        <v>79</v>
      </c>
      <c r="AY992" s="205" t="s">
        <v>129</v>
      </c>
    </row>
    <row r="993" spans="2:65" s="13" customFormat="1" ht="11.25">
      <c r="B993" s="206"/>
      <c r="C993" s="207"/>
      <c r="D993" s="197" t="s">
        <v>139</v>
      </c>
      <c r="E993" s="208" t="s">
        <v>32</v>
      </c>
      <c r="F993" s="209" t="s">
        <v>1156</v>
      </c>
      <c r="G993" s="207"/>
      <c r="H993" s="210">
        <v>85.8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139</v>
      </c>
      <c r="AU993" s="216" t="s">
        <v>137</v>
      </c>
      <c r="AV993" s="13" t="s">
        <v>137</v>
      </c>
      <c r="AW993" s="13" t="s">
        <v>39</v>
      </c>
      <c r="AX993" s="13" t="s">
        <v>79</v>
      </c>
      <c r="AY993" s="216" t="s">
        <v>129</v>
      </c>
    </row>
    <row r="994" spans="2:65" s="12" customFormat="1" ht="11.25">
      <c r="B994" s="195"/>
      <c r="C994" s="196"/>
      <c r="D994" s="197" t="s">
        <v>139</v>
      </c>
      <c r="E994" s="198" t="s">
        <v>32</v>
      </c>
      <c r="F994" s="199" t="s">
        <v>1163</v>
      </c>
      <c r="G994" s="196"/>
      <c r="H994" s="198" t="s">
        <v>32</v>
      </c>
      <c r="I994" s="200"/>
      <c r="J994" s="196"/>
      <c r="K994" s="196"/>
      <c r="L994" s="201"/>
      <c r="M994" s="202"/>
      <c r="N994" s="203"/>
      <c r="O994" s="203"/>
      <c r="P994" s="203"/>
      <c r="Q994" s="203"/>
      <c r="R994" s="203"/>
      <c r="S994" s="203"/>
      <c r="T994" s="204"/>
      <c r="AT994" s="205" t="s">
        <v>139</v>
      </c>
      <c r="AU994" s="205" t="s">
        <v>137</v>
      </c>
      <c r="AV994" s="12" t="s">
        <v>40</v>
      </c>
      <c r="AW994" s="12" t="s">
        <v>39</v>
      </c>
      <c r="AX994" s="12" t="s">
        <v>79</v>
      </c>
      <c r="AY994" s="205" t="s">
        <v>129</v>
      </c>
    </row>
    <row r="995" spans="2:65" s="13" customFormat="1" ht="11.25">
      <c r="B995" s="206"/>
      <c r="C995" s="207"/>
      <c r="D995" s="197" t="s">
        <v>139</v>
      </c>
      <c r="E995" s="208" t="s">
        <v>32</v>
      </c>
      <c r="F995" s="209" t="s">
        <v>1164</v>
      </c>
      <c r="G995" s="207"/>
      <c r="H995" s="210">
        <v>30.06</v>
      </c>
      <c r="I995" s="211"/>
      <c r="J995" s="207"/>
      <c r="K995" s="207"/>
      <c r="L995" s="212"/>
      <c r="M995" s="213"/>
      <c r="N995" s="214"/>
      <c r="O995" s="214"/>
      <c r="P995" s="214"/>
      <c r="Q995" s="214"/>
      <c r="R995" s="214"/>
      <c r="S995" s="214"/>
      <c r="T995" s="215"/>
      <c r="AT995" s="216" t="s">
        <v>139</v>
      </c>
      <c r="AU995" s="216" t="s">
        <v>137</v>
      </c>
      <c r="AV995" s="13" t="s">
        <v>137</v>
      </c>
      <c r="AW995" s="13" t="s">
        <v>39</v>
      </c>
      <c r="AX995" s="13" t="s">
        <v>79</v>
      </c>
      <c r="AY995" s="216" t="s">
        <v>129</v>
      </c>
    </row>
    <row r="996" spans="2:65" s="14" customFormat="1" ht="11.25">
      <c r="B996" s="217"/>
      <c r="C996" s="218"/>
      <c r="D996" s="197" t="s">
        <v>139</v>
      </c>
      <c r="E996" s="219" t="s">
        <v>32</v>
      </c>
      <c r="F996" s="220" t="s">
        <v>147</v>
      </c>
      <c r="G996" s="218"/>
      <c r="H996" s="221">
        <v>115.86</v>
      </c>
      <c r="I996" s="222"/>
      <c r="J996" s="218"/>
      <c r="K996" s="218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139</v>
      </c>
      <c r="AU996" s="227" t="s">
        <v>137</v>
      </c>
      <c r="AV996" s="14" t="s">
        <v>136</v>
      </c>
      <c r="AW996" s="14" t="s">
        <v>39</v>
      </c>
      <c r="AX996" s="14" t="s">
        <v>40</v>
      </c>
      <c r="AY996" s="227" t="s">
        <v>129</v>
      </c>
    </row>
    <row r="997" spans="2:65" s="1" customFormat="1" ht="16.5" customHeight="1">
      <c r="B997" s="36"/>
      <c r="C997" s="182" t="s">
        <v>1165</v>
      </c>
      <c r="D997" s="182" t="s">
        <v>131</v>
      </c>
      <c r="E997" s="183" t="s">
        <v>1166</v>
      </c>
      <c r="F997" s="184" t="s">
        <v>1167</v>
      </c>
      <c r="G997" s="185" t="s">
        <v>134</v>
      </c>
      <c r="H997" s="186">
        <v>84.567999999999998</v>
      </c>
      <c r="I997" s="187"/>
      <c r="J997" s="188">
        <f>ROUND(I997*H997,2)</f>
        <v>0</v>
      </c>
      <c r="K997" s="184" t="s">
        <v>135</v>
      </c>
      <c r="L997" s="40"/>
      <c r="M997" s="189" t="s">
        <v>32</v>
      </c>
      <c r="N997" s="190" t="s">
        <v>51</v>
      </c>
      <c r="O997" s="65"/>
      <c r="P997" s="191">
        <f>O997*H997</f>
        <v>0</v>
      </c>
      <c r="Q997" s="191">
        <v>0</v>
      </c>
      <c r="R997" s="191">
        <f>Q997*H997</f>
        <v>0</v>
      </c>
      <c r="S997" s="191">
        <v>8.3169999999999994E-2</v>
      </c>
      <c r="T997" s="192">
        <f>S997*H997</f>
        <v>7.0335205599999995</v>
      </c>
      <c r="AR997" s="193" t="s">
        <v>234</v>
      </c>
      <c r="AT997" s="193" t="s">
        <v>131</v>
      </c>
      <c r="AU997" s="193" t="s">
        <v>137</v>
      </c>
      <c r="AY997" s="18" t="s">
        <v>129</v>
      </c>
      <c r="BE997" s="194">
        <f>IF(N997="základní",J997,0)</f>
        <v>0</v>
      </c>
      <c r="BF997" s="194">
        <f>IF(N997="snížená",J997,0)</f>
        <v>0</v>
      </c>
      <c r="BG997" s="194">
        <f>IF(N997="zákl. přenesená",J997,0)</f>
        <v>0</v>
      </c>
      <c r="BH997" s="194">
        <f>IF(N997="sníž. přenesená",J997,0)</f>
        <v>0</v>
      </c>
      <c r="BI997" s="194">
        <f>IF(N997="nulová",J997,0)</f>
        <v>0</v>
      </c>
      <c r="BJ997" s="18" t="s">
        <v>137</v>
      </c>
      <c r="BK997" s="194">
        <f>ROUND(I997*H997,2)</f>
        <v>0</v>
      </c>
      <c r="BL997" s="18" t="s">
        <v>234</v>
      </c>
      <c r="BM997" s="193" t="s">
        <v>1168</v>
      </c>
    </row>
    <row r="998" spans="2:65" s="12" customFormat="1" ht="11.25">
      <c r="B998" s="195"/>
      <c r="C998" s="196"/>
      <c r="D998" s="197" t="s">
        <v>139</v>
      </c>
      <c r="E998" s="198" t="s">
        <v>32</v>
      </c>
      <c r="F998" s="199" t="s">
        <v>1169</v>
      </c>
      <c r="G998" s="196"/>
      <c r="H998" s="198" t="s">
        <v>32</v>
      </c>
      <c r="I998" s="200"/>
      <c r="J998" s="196"/>
      <c r="K998" s="196"/>
      <c r="L998" s="201"/>
      <c r="M998" s="202"/>
      <c r="N998" s="203"/>
      <c r="O998" s="203"/>
      <c r="P998" s="203"/>
      <c r="Q998" s="203"/>
      <c r="R998" s="203"/>
      <c r="S998" s="203"/>
      <c r="T998" s="204"/>
      <c r="AT998" s="205" t="s">
        <v>139</v>
      </c>
      <c r="AU998" s="205" t="s">
        <v>137</v>
      </c>
      <c r="AV998" s="12" t="s">
        <v>40</v>
      </c>
      <c r="AW998" s="12" t="s">
        <v>39</v>
      </c>
      <c r="AX998" s="12" t="s">
        <v>79</v>
      </c>
      <c r="AY998" s="205" t="s">
        <v>129</v>
      </c>
    </row>
    <row r="999" spans="2:65" s="13" customFormat="1" ht="11.25">
      <c r="B999" s="206"/>
      <c r="C999" s="207"/>
      <c r="D999" s="197" t="s">
        <v>139</v>
      </c>
      <c r="E999" s="208" t="s">
        <v>32</v>
      </c>
      <c r="F999" s="209" t="s">
        <v>841</v>
      </c>
      <c r="G999" s="207"/>
      <c r="H999" s="210">
        <v>84.567999999999998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139</v>
      </c>
      <c r="AU999" s="216" t="s">
        <v>137</v>
      </c>
      <c r="AV999" s="13" t="s">
        <v>137</v>
      </c>
      <c r="AW999" s="13" t="s">
        <v>39</v>
      </c>
      <c r="AX999" s="13" t="s">
        <v>40</v>
      </c>
      <c r="AY999" s="216" t="s">
        <v>129</v>
      </c>
    </row>
    <row r="1000" spans="2:65" s="1" customFormat="1" ht="24" customHeight="1">
      <c r="B1000" s="36"/>
      <c r="C1000" s="182" t="s">
        <v>1170</v>
      </c>
      <c r="D1000" s="182" t="s">
        <v>131</v>
      </c>
      <c r="E1000" s="183" t="s">
        <v>1171</v>
      </c>
      <c r="F1000" s="184" t="s">
        <v>1172</v>
      </c>
      <c r="G1000" s="185" t="s">
        <v>134</v>
      </c>
      <c r="H1000" s="186">
        <v>95.457999999999998</v>
      </c>
      <c r="I1000" s="187"/>
      <c r="J1000" s="188">
        <f>ROUND(I1000*H1000,2)</f>
        <v>0</v>
      </c>
      <c r="K1000" s="184" t="s">
        <v>135</v>
      </c>
      <c r="L1000" s="40"/>
      <c r="M1000" s="189" t="s">
        <v>32</v>
      </c>
      <c r="N1000" s="190" t="s">
        <v>51</v>
      </c>
      <c r="O1000" s="65"/>
      <c r="P1000" s="191">
        <f>O1000*H1000</f>
        <v>0</v>
      </c>
      <c r="Q1000" s="191">
        <v>6.3E-3</v>
      </c>
      <c r="R1000" s="191">
        <f>Q1000*H1000</f>
        <v>0.60138539999999996</v>
      </c>
      <c r="S1000" s="191">
        <v>0</v>
      </c>
      <c r="T1000" s="192">
        <f>S1000*H1000</f>
        <v>0</v>
      </c>
      <c r="AR1000" s="193" t="s">
        <v>234</v>
      </c>
      <c r="AT1000" s="193" t="s">
        <v>131</v>
      </c>
      <c r="AU1000" s="193" t="s">
        <v>137</v>
      </c>
      <c r="AY1000" s="18" t="s">
        <v>129</v>
      </c>
      <c r="BE1000" s="194">
        <f>IF(N1000="základní",J1000,0)</f>
        <v>0</v>
      </c>
      <c r="BF1000" s="194">
        <f>IF(N1000="snížená",J1000,0)</f>
        <v>0</v>
      </c>
      <c r="BG1000" s="194">
        <f>IF(N1000="zákl. přenesená",J1000,0)</f>
        <v>0</v>
      </c>
      <c r="BH1000" s="194">
        <f>IF(N1000="sníž. přenesená",J1000,0)</f>
        <v>0</v>
      </c>
      <c r="BI1000" s="194">
        <f>IF(N1000="nulová",J1000,0)</f>
        <v>0</v>
      </c>
      <c r="BJ1000" s="18" t="s">
        <v>137</v>
      </c>
      <c r="BK1000" s="194">
        <f>ROUND(I1000*H1000,2)</f>
        <v>0</v>
      </c>
      <c r="BL1000" s="18" t="s">
        <v>234</v>
      </c>
      <c r="BM1000" s="193" t="s">
        <v>1173</v>
      </c>
    </row>
    <row r="1001" spans="2:65" s="12" customFormat="1" ht="11.25">
      <c r="B1001" s="195"/>
      <c r="C1001" s="196"/>
      <c r="D1001" s="197" t="s">
        <v>139</v>
      </c>
      <c r="E1001" s="198" t="s">
        <v>32</v>
      </c>
      <c r="F1001" s="199" t="s">
        <v>1174</v>
      </c>
      <c r="G1001" s="196"/>
      <c r="H1001" s="198" t="s">
        <v>32</v>
      </c>
      <c r="I1001" s="200"/>
      <c r="J1001" s="196"/>
      <c r="K1001" s="196"/>
      <c r="L1001" s="201"/>
      <c r="M1001" s="202"/>
      <c r="N1001" s="203"/>
      <c r="O1001" s="203"/>
      <c r="P1001" s="203"/>
      <c r="Q1001" s="203"/>
      <c r="R1001" s="203"/>
      <c r="S1001" s="203"/>
      <c r="T1001" s="204"/>
      <c r="AT1001" s="205" t="s">
        <v>139</v>
      </c>
      <c r="AU1001" s="205" t="s">
        <v>137</v>
      </c>
      <c r="AV1001" s="12" t="s">
        <v>40</v>
      </c>
      <c r="AW1001" s="12" t="s">
        <v>39</v>
      </c>
      <c r="AX1001" s="12" t="s">
        <v>79</v>
      </c>
      <c r="AY1001" s="205" t="s">
        <v>129</v>
      </c>
    </row>
    <row r="1002" spans="2:65" s="13" customFormat="1" ht="11.25">
      <c r="B1002" s="206"/>
      <c r="C1002" s="207"/>
      <c r="D1002" s="197" t="s">
        <v>139</v>
      </c>
      <c r="E1002" s="208" t="s">
        <v>32</v>
      </c>
      <c r="F1002" s="209" t="s">
        <v>1175</v>
      </c>
      <c r="G1002" s="207"/>
      <c r="H1002" s="210">
        <v>95.457999999999998</v>
      </c>
      <c r="I1002" s="211"/>
      <c r="J1002" s="207"/>
      <c r="K1002" s="207"/>
      <c r="L1002" s="212"/>
      <c r="M1002" s="213"/>
      <c r="N1002" s="214"/>
      <c r="O1002" s="214"/>
      <c r="P1002" s="214"/>
      <c r="Q1002" s="214"/>
      <c r="R1002" s="214"/>
      <c r="S1002" s="214"/>
      <c r="T1002" s="215"/>
      <c r="AT1002" s="216" t="s">
        <v>139</v>
      </c>
      <c r="AU1002" s="216" t="s">
        <v>137</v>
      </c>
      <c r="AV1002" s="13" t="s">
        <v>137</v>
      </c>
      <c r="AW1002" s="13" t="s">
        <v>39</v>
      </c>
      <c r="AX1002" s="13" t="s">
        <v>40</v>
      </c>
      <c r="AY1002" s="216" t="s">
        <v>129</v>
      </c>
    </row>
    <row r="1003" spans="2:65" s="1" customFormat="1" ht="16.5" customHeight="1">
      <c r="B1003" s="36"/>
      <c r="C1003" s="228" t="s">
        <v>1176</v>
      </c>
      <c r="D1003" s="228" t="s">
        <v>159</v>
      </c>
      <c r="E1003" s="229" t="s">
        <v>1177</v>
      </c>
      <c r="F1003" s="230" t="s">
        <v>1178</v>
      </c>
      <c r="G1003" s="231" t="s">
        <v>134</v>
      </c>
      <c r="H1003" s="232">
        <v>145.49199999999999</v>
      </c>
      <c r="I1003" s="233"/>
      <c r="J1003" s="234">
        <f>ROUND(I1003*H1003,2)</f>
        <v>0</v>
      </c>
      <c r="K1003" s="230" t="s">
        <v>135</v>
      </c>
      <c r="L1003" s="235"/>
      <c r="M1003" s="236" t="s">
        <v>32</v>
      </c>
      <c r="N1003" s="237" t="s">
        <v>51</v>
      </c>
      <c r="O1003" s="65"/>
      <c r="P1003" s="191">
        <f>O1003*H1003</f>
        <v>0</v>
      </c>
      <c r="Q1003" s="191">
        <v>1.9199999999999998E-2</v>
      </c>
      <c r="R1003" s="191">
        <f>Q1003*H1003</f>
        <v>2.7934463999999997</v>
      </c>
      <c r="S1003" s="191">
        <v>0</v>
      </c>
      <c r="T1003" s="192">
        <f>S1003*H1003</f>
        <v>0</v>
      </c>
      <c r="AR1003" s="193" t="s">
        <v>644</v>
      </c>
      <c r="AT1003" s="193" t="s">
        <v>159</v>
      </c>
      <c r="AU1003" s="193" t="s">
        <v>137</v>
      </c>
      <c r="AY1003" s="18" t="s">
        <v>129</v>
      </c>
      <c r="BE1003" s="194">
        <f>IF(N1003="základní",J1003,0)</f>
        <v>0</v>
      </c>
      <c r="BF1003" s="194">
        <f>IF(N1003="snížená",J1003,0)</f>
        <v>0</v>
      </c>
      <c r="BG1003" s="194">
        <f>IF(N1003="zákl. přenesená",J1003,0)</f>
        <v>0</v>
      </c>
      <c r="BH1003" s="194">
        <f>IF(N1003="sníž. přenesená",J1003,0)</f>
        <v>0</v>
      </c>
      <c r="BI1003" s="194">
        <f>IF(N1003="nulová",J1003,0)</f>
        <v>0</v>
      </c>
      <c r="BJ1003" s="18" t="s">
        <v>137</v>
      </c>
      <c r="BK1003" s="194">
        <f>ROUND(I1003*H1003,2)</f>
        <v>0</v>
      </c>
      <c r="BL1003" s="18" t="s">
        <v>234</v>
      </c>
      <c r="BM1003" s="193" t="s">
        <v>1179</v>
      </c>
    </row>
    <row r="1004" spans="2:65" s="12" customFormat="1" ht="11.25">
      <c r="B1004" s="195"/>
      <c r="C1004" s="196"/>
      <c r="D1004" s="197" t="s">
        <v>139</v>
      </c>
      <c r="E1004" s="198" t="s">
        <v>32</v>
      </c>
      <c r="F1004" s="199" t="s">
        <v>1180</v>
      </c>
      <c r="G1004" s="196"/>
      <c r="H1004" s="198" t="s">
        <v>32</v>
      </c>
      <c r="I1004" s="200"/>
      <c r="J1004" s="196"/>
      <c r="K1004" s="196"/>
      <c r="L1004" s="201"/>
      <c r="M1004" s="202"/>
      <c r="N1004" s="203"/>
      <c r="O1004" s="203"/>
      <c r="P1004" s="203"/>
      <c r="Q1004" s="203"/>
      <c r="R1004" s="203"/>
      <c r="S1004" s="203"/>
      <c r="T1004" s="204"/>
      <c r="AT1004" s="205" t="s">
        <v>139</v>
      </c>
      <c r="AU1004" s="205" t="s">
        <v>137</v>
      </c>
      <c r="AV1004" s="12" t="s">
        <v>40</v>
      </c>
      <c r="AW1004" s="12" t="s">
        <v>39</v>
      </c>
      <c r="AX1004" s="12" t="s">
        <v>79</v>
      </c>
      <c r="AY1004" s="205" t="s">
        <v>129</v>
      </c>
    </row>
    <row r="1005" spans="2:65" s="13" customFormat="1" ht="11.25">
      <c r="B1005" s="206"/>
      <c r="C1005" s="207"/>
      <c r="D1005" s="197" t="s">
        <v>139</v>
      </c>
      <c r="E1005" s="208" t="s">
        <v>32</v>
      </c>
      <c r="F1005" s="209" t="s">
        <v>1181</v>
      </c>
      <c r="G1005" s="207"/>
      <c r="H1005" s="210">
        <v>145.49199999999999</v>
      </c>
      <c r="I1005" s="211"/>
      <c r="J1005" s="207"/>
      <c r="K1005" s="207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139</v>
      </c>
      <c r="AU1005" s="216" t="s">
        <v>137</v>
      </c>
      <c r="AV1005" s="13" t="s">
        <v>137</v>
      </c>
      <c r="AW1005" s="13" t="s">
        <v>39</v>
      </c>
      <c r="AX1005" s="13" t="s">
        <v>40</v>
      </c>
      <c r="AY1005" s="216" t="s">
        <v>129</v>
      </c>
    </row>
    <row r="1006" spans="2:65" s="1" customFormat="1" ht="24" customHeight="1">
      <c r="B1006" s="36"/>
      <c r="C1006" s="182" t="s">
        <v>1182</v>
      </c>
      <c r="D1006" s="182" t="s">
        <v>131</v>
      </c>
      <c r="E1006" s="183" t="s">
        <v>1183</v>
      </c>
      <c r="F1006" s="184" t="s">
        <v>1184</v>
      </c>
      <c r="G1006" s="185" t="s">
        <v>134</v>
      </c>
      <c r="H1006" s="186">
        <v>48.478000000000002</v>
      </c>
      <c r="I1006" s="187"/>
      <c r="J1006" s="188">
        <f>ROUND(I1006*H1006,2)</f>
        <v>0</v>
      </c>
      <c r="K1006" s="184" t="s">
        <v>135</v>
      </c>
      <c r="L1006" s="40"/>
      <c r="M1006" s="189" t="s">
        <v>32</v>
      </c>
      <c r="N1006" s="190" t="s">
        <v>51</v>
      </c>
      <c r="O1006" s="65"/>
      <c r="P1006" s="191">
        <f>O1006*H1006</f>
        <v>0</v>
      </c>
      <c r="Q1006" s="191">
        <v>0</v>
      </c>
      <c r="R1006" s="191">
        <f>Q1006*H1006</f>
        <v>0</v>
      </c>
      <c r="S1006" s="191">
        <v>0</v>
      </c>
      <c r="T1006" s="192">
        <f>S1006*H1006</f>
        <v>0</v>
      </c>
      <c r="AR1006" s="193" t="s">
        <v>234</v>
      </c>
      <c r="AT1006" s="193" t="s">
        <v>131</v>
      </c>
      <c r="AU1006" s="193" t="s">
        <v>137</v>
      </c>
      <c r="AY1006" s="18" t="s">
        <v>129</v>
      </c>
      <c r="BE1006" s="194">
        <f>IF(N1006="základní",J1006,0)</f>
        <v>0</v>
      </c>
      <c r="BF1006" s="194">
        <f>IF(N1006="snížená",J1006,0)</f>
        <v>0</v>
      </c>
      <c r="BG1006" s="194">
        <f>IF(N1006="zákl. přenesená",J1006,0)</f>
        <v>0</v>
      </c>
      <c r="BH1006" s="194">
        <f>IF(N1006="sníž. přenesená",J1006,0)</f>
        <v>0</v>
      </c>
      <c r="BI1006" s="194">
        <f>IF(N1006="nulová",J1006,0)</f>
        <v>0</v>
      </c>
      <c r="BJ1006" s="18" t="s">
        <v>137</v>
      </c>
      <c r="BK1006" s="194">
        <f>ROUND(I1006*H1006,2)</f>
        <v>0</v>
      </c>
      <c r="BL1006" s="18" t="s">
        <v>234</v>
      </c>
      <c r="BM1006" s="193" t="s">
        <v>1185</v>
      </c>
    </row>
    <row r="1007" spans="2:65" s="12" customFormat="1" ht="11.25">
      <c r="B1007" s="195"/>
      <c r="C1007" s="196"/>
      <c r="D1007" s="197" t="s">
        <v>139</v>
      </c>
      <c r="E1007" s="198" t="s">
        <v>32</v>
      </c>
      <c r="F1007" s="199" t="s">
        <v>1174</v>
      </c>
      <c r="G1007" s="196"/>
      <c r="H1007" s="198" t="s">
        <v>32</v>
      </c>
      <c r="I1007" s="200"/>
      <c r="J1007" s="196"/>
      <c r="K1007" s="196"/>
      <c r="L1007" s="201"/>
      <c r="M1007" s="202"/>
      <c r="N1007" s="203"/>
      <c r="O1007" s="203"/>
      <c r="P1007" s="203"/>
      <c r="Q1007" s="203"/>
      <c r="R1007" s="203"/>
      <c r="S1007" s="203"/>
      <c r="T1007" s="204"/>
      <c r="AT1007" s="205" t="s">
        <v>139</v>
      </c>
      <c r="AU1007" s="205" t="s">
        <v>137</v>
      </c>
      <c r="AV1007" s="12" t="s">
        <v>40</v>
      </c>
      <c r="AW1007" s="12" t="s">
        <v>39</v>
      </c>
      <c r="AX1007" s="12" t="s">
        <v>79</v>
      </c>
      <c r="AY1007" s="205" t="s">
        <v>129</v>
      </c>
    </row>
    <row r="1008" spans="2:65" s="13" customFormat="1" ht="11.25">
      <c r="B1008" s="206"/>
      <c r="C1008" s="207"/>
      <c r="D1008" s="197" t="s">
        <v>139</v>
      </c>
      <c r="E1008" s="208" t="s">
        <v>32</v>
      </c>
      <c r="F1008" s="209" t="s">
        <v>1186</v>
      </c>
      <c r="G1008" s="207"/>
      <c r="H1008" s="210">
        <v>48.478000000000002</v>
      </c>
      <c r="I1008" s="211"/>
      <c r="J1008" s="207"/>
      <c r="K1008" s="207"/>
      <c r="L1008" s="212"/>
      <c r="M1008" s="213"/>
      <c r="N1008" s="214"/>
      <c r="O1008" s="214"/>
      <c r="P1008" s="214"/>
      <c r="Q1008" s="214"/>
      <c r="R1008" s="214"/>
      <c r="S1008" s="214"/>
      <c r="T1008" s="215"/>
      <c r="AT1008" s="216" t="s">
        <v>139</v>
      </c>
      <c r="AU1008" s="216" t="s">
        <v>137</v>
      </c>
      <c r="AV1008" s="13" t="s">
        <v>137</v>
      </c>
      <c r="AW1008" s="13" t="s">
        <v>39</v>
      </c>
      <c r="AX1008" s="13" t="s">
        <v>40</v>
      </c>
      <c r="AY1008" s="216" t="s">
        <v>129</v>
      </c>
    </row>
    <row r="1009" spans="2:65" s="1" customFormat="1" ht="16.5" customHeight="1">
      <c r="B1009" s="36"/>
      <c r="C1009" s="182" t="s">
        <v>1187</v>
      </c>
      <c r="D1009" s="182" t="s">
        <v>131</v>
      </c>
      <c r="E1009" s="183" t="s">
        <v>1188</v>
      </c>
      <c r="F1009" s="184" t="s">
        <v>1189</v>
      </c>
      <c r="G1009" s="185" t="s">
        <v>260</v>
      </c>
      <c r="H1009" s="186">
        <v>200.88499999999999</v>
      </c>
      <c r="I1009" s="187"/>
      <c r="J1009" s="188">
        <f>ROUND(I1009*H1009,2)</f>
        <v>0</v>
      </c>
      <c r="K1009" s="184" t="s">
        <v>32</v>
      </c>
      <c r="L1009" s="40"/>
      <c r="M1009" s="189" t="s">
        <v>32</v>
      </c>
      <c r="N1009" s="190" t="s">
        <v>51</v>
      </c>
      <c r="O1009" s="65"/>
      <c r="P1009" s="191">
        <f>O1009*H1009</f>
        <v>0</v>
      </c>
      <c r="Q1009" s="191">
        <v>0</v>
      </c>
      <c r="R1009" s="191">
        <f>Q1009*H1009</f>
        <v>0</v>
      </c>
      <c r="S1009" s="191">
        <v>0</v>
      </c>
      <c r="T1009" s="192">
        <f>S1009*H1009</f>
        <v>0</v>
      </c>
      <c r="AR1009" s="193" t="s">
        <v>234</v>
      </c>
      <c r="AT1009" s="193" t="s">
        <v>131</v>
      </c>
      <c r="AU1009" s="193" t="s">
        <v>137</v>
      </c>
      <c r="AY1009" s="18" t="s">
        <v>129</v>
      </c>
      <c r="BE1009" s="194">
        <f>IF(N1009="základní",J1009,0)</f>
        <v>0</v>
      </c>
      <c r="BF1009" s="194">
        <f>IF(N1009="snížená",J1009,0)</f>
        <v>0</v>
      </c>
      <c r="BG1009" s="194">
        <f>IF(N1009="zákl. přenesená",J1009,0)</f>
        <v>0</v>
      </c>
      <c r="BH1009" s="194">
        <f>IF(N1009="sníž. přenesená",J1009,0)</f>
        <v>0</v>
      </c>
      <c r="BI1009" s="194">
        <f>IF(N1009="nulová",J1009,0)</f>
        <v>0</v>
      </c>
      <c r="BJ1009" s="18" t="s">
        <v>137</v>
      </c>
      <c r="BK1009" s="194">
        <f>ROUND(I1009*H1009,2)</f>
        <v>0</v>
      </c>
      <c r="BL1009" s="18" t="s">
        <v>234</v>
      </c>
      <c r="BM1009" s="193" t="s">
        <v>1190</v>
      </c>
    </row>
    <row r="1010" spans="2:65" s="12" customFormat="1" ht="11.25">
      <c r="B1010" s="195"/>
      <c r="C1010" s="196"/>
      <c r="D1010" s="197" t="s">
        <v>139</v>
      </c>
      <c r="E1010" s="198" t="s">
        <v>32</v>
      </c>
      <c r="F1010" s="199" t="s">
        <v>1191</v>
      </c>
      <c r="G1010" s="196"/>
      <c r="H1010" s="198" t="s">
        <v>32</v>
      </c>
      <c r="I1010" s="200"/>
      <c r="J1010" s="196"/>
      <c r="K1010" s="196"/>
      <c r="L1010" s="201"/>
      <c r="M1010" s="202"/>
      <c r="N1010" s="203"/>
      <c r="O1010" s="203"/>
      <c r="P1010" s="203"/>
      <c r="Q1010" s="203"/>
      <c r="R1010" s="203"/>
      <c r="S1010" s="203"/>
      <c r="T1010" s="204"/>
      <c r="AT1010" s="205" t="s">
        <v>139</v>
      </c>
      <c r="AU1010" s="205" t="s">
        <v>137</v>
      </c>
      <c r="AV1010" s="12" t="s">
        <v>40</v>
      </c>
      <c r="AW1010" s="12" t="s">
        <v>39</v>
      </c>
      <c r="AX1010" s="12" t="s">
        <v>79</v>
      </c>
      <c r="AY1010" s="205" t="s">
        <v>129</v>
      </c>
    </row>
    <row r="1011" spans="2:65" s="13" customFormat="1" ht="11.25">
      <c r="B1011" s="206"/>
      <c r="C1011" s="207"/>
      <c r="D1011" s="197" t="s">
        <v>139</v>
      </c>
      <c r="E1011" s="208" t="s">
        <v>32</v>
      </c>
      <c r="F1011" s="209" t="s">
        <v>1192</v>
      </c>
      <c r="G1011" s="207"/>
      <c r="H1011" s="210">
        <v>85.025000000000006</v>
      </c>
      <c r="I1011" s="211"/>
      <c r="J1011" s="207"/>
      <c r="K1011" s="207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139</v>
      </c>
      <c r="AU1011" s="216" t="s">
        <v>137</v>
      </c>
      <c r="AV1011" s="13" t="s">
        <v>137</v>
      </c>
      <c r="AW1011" s="13" t="s">
        <v>39</v>
      </c>
      <c r="AX1011" s="13" t="s">
        <v>79</v>
      </c>
      <c r="AY1011" s="216" t="s">
        <v>129</v>
      </c>
    </row>
    <row r="1012" spans="2:65" s="12" customFormat="1" ht="11.25">
      <c r="B1012" s="195"/>
      <c r="C1012" s="196"/>
      <c r="D1012" s="197" t="s">
        <v>139</v>
      </c>
      <c r="E1012" s="198" t="s">
        <v>32</v>
      </c>
      <c r="F1012" s="199" t="s">
        <v>1193</v>
      </c>
      <c r="G1012" s="196"/>
      <c r="H1012" s="198" t="s">
        <v>32</v>
      </c>
      <c r="I1012" s="200"/>
      <c r="J1012" s="196"/>
      <c r="K1012" s="196"/>
      <c r="L1012" s="201"/>
      <c r="M1012" s="202"/>
      <c r="N1012" s="203"/>
      <c r="O1012" s="203"/>
      <c r="P1012" s="203"/>
      <c r="Q1012" s="203"/>
      <c r="R1012" s="203"/>
      <c r="S1012" s="203"/>
      <c r="T1012" s="204"/>
      <c r="AT1012" s="205" t="s">
        <v>139</v>
      </c>
      <c r="AU1012" s="205" t="s">
        <v>137</v>
      </c>
      <c r="AV1012" s="12" t="s">
        <v>40</v>
      </c>
      <c r="AW1012" s="12" t="s">
        <v>39</v>
      </c>
      <c r="AX1012" s="12" t="s">
        <v>79</v>
      </c>
      <c r="AY1012" s="205" t="s">
        <v>129</v>
      </c>
    </row>
    <row r="1013" spans="2:65" s="13" customFormat="1" ht="11.25">
      <c r="B1013" s="206"/>
      <c r="C1013" s="207"/>
      <c r="D1013" s="197" t="s">
        <v>139</v>
      </c>
      <c r="E1013" s="208" t="s">
        <v>32</v>
      </c>
      <c r="F1013" s="209" t="s">
        <v>1194</v>
      </c>
      <c r="G1013" s="207"/>
      <c r="H1013" s="210">
        <v>115.86</v>
      </c>
      <c r="I1013" s="211"/>
      <c r="J1013" s="207"/>
      <c r="K1013" s="207"/>
      <c r="L1013" s="212"/>
      <c r="M1013" s="213"/>
      <c r="N1013" s="214"/>
      <c r="O1013" s="214"/>
      <c r="P1013" s="214"/>
      <c r="Q1013" s="214"/>
      <c r="R1013" s="214"/>
      <c r="S1013" s="214"/>
      <c r="T1013" s="215"/>
      <c r="AT1013" s="216" t="s">
        <v>139</v>
      </c>
      <c r="AU1013" s="216" t="s">
        <v>137</v>
      </c>
      <c r="AV1013" s="13" t="s">
        <v>137</v>
      </c>
      <c r="AW1013" s="13" t="s">
        <v>39</v>
      </c>
      <c r="AX1013" s="13" t="s">
        <v>79</v>
      </c>
      <c r="AY1013" s="216" t="s">
        <v>129</v>
      </c>
    </row>
    <row r="1014" spans="2:65" s="14" customFormat="1" ht="11.25">
      <c r="B1014" s="217"/>
      <c r="C1014" s="218"/>
      <c r="D1014" s="197" t="s">
        <v>139</v>
      </c>
      <c r="E1014" s="219" t="s">
        <v>32</v>
      </c>
      <c r="F1014" s="220" t="s">
        <v>147</v>
      </c>
      <c r="G1014" s="218"/>
      <c r="H1014" s="221">
        <v>200.88499999999999</v>
      </c>
      <c r="I1014" s="222"/>
      <c r="J1014" s="218"/>
      <c r="K1014" s="218"/>
      <c r="L1014" s="223"/>
      <c r="M1014" s="224"/>
      <c r="N1014" s="225"/>
      <c r="O1014" s="225"/>
      <c r="P1014" s="225"/>
      <c r="Q1014" s="225"/>
      <c r="R1014" s="225"/>
      <c r="S1014" s="225"/>
      <c r="T1014" s="226"/>
      <c r="AT1014" s="227" t="s">
        <v>139</v>
      </c>
      <c r="AU1014" s="227" t="s">
        <v>137</v>
      </c>
      <c r="AV1014" s="14" t="s">
        <v>136</v>
      </c>
      <c r="AW1014" s="14" t="s">
        <v>39</v>
      </c>
      <c r="AX1014" s="14" t="s">
        <v>40</v>
      </c>
      <c r="AY1014" s="227" t="s">
        <v>129</v>
      </c>
    </row>
    <row r="1015" spans="2:65" s="1" customFormat="1" ht="16.5" customHeight="1">
      <c r="B1015" s="36"/>
      <c r="C1015" s="182" t="s">
        <v>1195</v>
      </c>
      <c r="D1015" s="182" t="s">
        <v>131</v>
      </c>
      <c r="E1015" s="183" t="s">
        <v>1196</v>
      </c>
      <c r="F1015" s="184" t="s">
        <v>1197</v>
      </c>
      <c r="G1015" s="185" t="s">
        <v>260</v>
      </c>
      <c r="H1015" s="186">
        <v>114.9</v>
      </c>
      <c r="I1015" s="187"/>
      <c r="J1015" s="188">
        <f>ROUND(I1015*H1015,2)</f>
        <v>0</v>
      </c>
      <c r="K1015" s="184" t="s">
        <v>32</v>
      </c>
      <c r="L1015" s="40"/>
      <c r="M1015" s="189" t="s">
        <v>32</v>
      </c>
      <c r="N1015" s="190" t="s">
        <v>51</v>
      </c>
      <c r="O1015" s="65"/>
      <c r="P1015" s="191">
        <f>O1015*H1015</f>
        <v>0</v>
      </c>
      <c r="Q1015" s="191">
        <v>4.6273000000000001E-4</v>
      </c>
      <c r="R1015" s="191">
        <f>Q1015*H1015</f>
        <v>5.3167677000000003E-2</v>
      </c>
      <c r="S1015" s="191">
        <v>0</v>
      </c>
      <c r="T1015" s="192">
        <f>S1015*H1015</f>
        <v>0</v>
      </c>
      <c r="AR1015" s="193" t="s">
        <v>234</v>
      </c>
      <c r="AT1015" s="193" t="s">
        <v>131</v>
      </c>
      <c r="AU1015" s="193" t="s">
        <v>137</v>
      </c>
      <c r="AY1015" s="18" t="s">
        <v>129</v>
      </c>
      <c r="BE1015" s="194">
        <f>IF(N1015="základní",J1015,0)</f>
        <v>0</v>
      </c>
      <c r="BF1015" s="194">
        <f>IF(N1015="snížená",J1015,0)</f>
        <v>0</v>
      </c>
      <c r="BG1015" s="194">
        <f>IF(N1015="zákl. přenesená",J1015,0)</f>
        <v>0</v>
      </c>
      <c r="BH1015" s="194">
        <f>IF(N1015="sníž. přenesená",J1015,0)</f>
        <v>0</v>
      </c>
      <c r="BI1015" s="194">
        <f>IF(N1015="nulová",J1015,0)</f>
        <v>0</v>
      </c>
      <c r="BJ1015" s="18" t="s">
        <v>137</v>
      </c>
      <c r="BK1015" s="194">
        <f>ROUND(I1015*H1015,2)</f>
        <v>0</v>
      </c>
      <c r="BL1015" s="18" t="s">
        <v>234</v>
      </c>
      <c r="BM1015" s="193" t="s">
        <v>1198</v>
      </c>
    </row>
    <row r="1016" spans="2:65" s="12" customFormat="1" ht="11.25">
      <c r="B1016" s="195"/>
      <c r="C1016" s="196"/>
      <c r="D1016" s="197" t="s">
        <v>139</v>
      </c>
      <c r="E1016" s="198" t="s">
        <v>32</v>
      </c>
      <c r="F1016" s="199" t="s">
        <v>1162</v>
      </c>
      <c r="G1016" s="196"/>
      <c r="H1016" s="198" t="s">
        <v>32</v>
      </c>
      <c r="I1016" s="200"/>
      <c r="J1016" s="196"/>
      <c r="K1016" s="196"/>
      <c r="L1016" s="201"/>
      <c r="M1016" s="202"/>
      <c r="N1016" s="203"/>
      <c r="O1016" s="203"/>
      <c r="P1016" s="203"/>
      <c r="Q1016" s="203"/>
      <c r="R1016" s="203"/>
      <c r="S1016" s="203"/>
      <c r="T1016" s="204"/>
      <c r="AT1016" s="205" t="s">
        <v>139</v>
      </c>
      <c r="AU1016" s="205" t="s">
        <v>137</v>
      </c>
      <c r="AV1016" s="12" t="s">
        <v>40</v>
      </c>
      <c r="AW1016" s="12" t="s">
        <v>39</v>
      </c>
      <c r="AX1016" s="12" t="s">
        <v>79</v>
      </c>
      <c r="AY1016" s="205" t="s">
        <v>129</v>
      </c>
    </row>
    <row r="1017" spans="2:65" s="13" customFormat="1" ht="11.25">
      <c r="B1017" s="206"/>
      <c r="C1017" s="207"/>
      <c r="D1017" s="197" t="s">
        <v>139</v>
      </c>
      <c r="E1017" s="208" t="s">
        <v>32</v>
      </c>
      <c r="F1017" s="209" t="s">
        <v>1156</v>
      </c>
      <c r="G1017" s="207"/>
      <c r="H1017" s="210">
        <v>85.8</v>
      </c>
      <c r="I1017" s="211"/>
      <c r="J1017" s="207"/>
      <c r="K1017" s="207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139</v>
      </c>
      <c r="AU1017" s="216" t="s">
        <v>137</v>
      </c>
      <c r="AV1017" s="13" t="s">
        <v>137</v>
      </c>
      <c r="AW1017" s="13" t="s">
        <v>39</v>
      </c>
      <c r="AX1017" s="13" t="s">
        <v>79</v>
      </c>
      <c r="AY1017" s="216" t="s">
        <v>129</v>
      </c>
    </row>
    <row r="1018" spans="2:65" s="12" customFormat="1" ht="11.25">
      <c r="B1018" s="195"/>
      <c r="C1018" s="196"/>
      <c r="D1018" s="197" t="s">
        <v>139</v>
      </c>
      <c r="E1018" s="198" t="s">
        <v>32</v>
      </c>
      <c r="F1018" s="199" t="s">
        <v>1163</v>
      </c>
      <c r="G1018" s="196"/>
      <c r="H1018" s="198" t="s">
        <v>32</v>
      </c>
      <c r="I1018" s="200"/>
      <c r="J1018" s="196"/>
      <c r="K1018" s="196"/>
      <c r="L1018" s="201"/>
      <c r="M1018" s="202"/>
      <c r="N1018" s="203"/>
      <c r="O1018" s="203"/>
      <c r="P1018" s="203"/>
      <c r="Q1018" s="203"/>
      <c r="R1018" s="203"/>
      <c r="S1018" s="203"/>
      <c r="T1018" s="204"/>
      <c r="AT1018" s="205" t="s">
        <v>139</v>
      </c>
      <c r="AU1018" s="205" t="s">
        <v>137</v>
      </c>
      <c r="AV1018" s="12" t="s">
        <v>40</v>
      </c>
      <c r="AW1018" s="12" t="s">
        <v>39</v>
      </c>
      <c r="AX1018" s="12" t="s">
        <v>79</v>
      </c>
      <c r="AY1018" s="205" t="s">
        <v>129</v>
      </c>
    </row>
    <row r="1019" spans="2:65" s="13" customFormat="1" ht="11.25">
      <c r="B1019" s="206"/>
      <c r="C1019" s="207"/>
      <c r="D1019" s="197" t="s">
        <v>139</v>
      </c>
      <c r="E1019" s="208" t="s">
        <v>32</v>
      </c>
      <c r="F1019" s="209" t="s">
        <v>1199</v>
      </c>
      <c r="G1019" s="207"/>
      <c r="H1019" s="210">
        <v>29.1</v>
      </c>
      <c r="I1019" s="211"/>
      <c r="J1019" s="207"/>
      <c r="K1019" s="207"/>
      <c r="L1019" s="212"/>
      <c r="M1019" s="213"/>
      <c r="N1019" s="214"/>
      <c r="O1019" s="214"/>
      <c r="P1019" s="214"/>
      <c r="Q1019" s="214"/>
      <c r="R1019" s="214"/>
      <c r="S1019" s="214"/>
      <c r="T1019" s="215"/>
      <c r="AT1019" s="216" t="s">
        <v>139</v>
      </c>
      <c r="AU1019" s="216" t="s">
        <v>137</v>
      </c>
      <c r="AV1019" s="13" t="s">
        <v>137</v>
      </c>
      <c r="AW1019" s="13" t="s">
        <v>39</v>
      </c>
      <c r="AX1019" s="13" t="s">
        <v>79</v>
      </c>
      <c r="AY1019" s="216" t="s">
        <v>129</v>
      </c>
    </row>
    <row r="1020" spans="2:65" s="14" customFormat="1" ht="11.25">
      <c r="B1020" s="217"/>
      <c r="C1020" s="218"/>
      <c r="D1020" s="197" t="s">
        <v>139</v>
      </c>
      <c r="E1020" s="219" t="s">
        <v>32</v>
      </c>
      <c r="F1020" s="220" t="s">
        <v>147</v>
      </c>
      <c r="G1020" s="218"/>
      <c r="H1020" s="221">
        <v>114.9</v>
      </c>
      <c r="I1020" s="222"/>
      <c r="J1020" s="218"/>
      <c r="K1020" s="218"/>
      <c r="L1020" s="223"/>
      <c r="M1020" s="224"/>
      <c r="N1020" s="225"/>
      <c r="O1020" s="225"/>
      <c r="P1020" s="225"/>
      <c r="Q1020" s="225"/>
      <c r="R1020" s="225"/>
      <c r="S1020" s="225"/>
      <c r="T1020" s="226"/>
      <c r="AT1020" s="227" t="s">
        <v>139</v>
      </c>
      <c r="AU1020" s="227" t="s">
        <v>137</v>
      </c>
      <c r="AV1020" s="14" t="s">
        <v>136</v>
      </c>
      <c r="AW1020" s="14" t="s">
        <v>39</v>
      </c>
      <c r="AX1020" s="14" t="s">
        <v>40</v>
      </c>
      <c r="AY1020" s="227" t="s">
        <v>129</v>
      </c>
    </row>
    <row r="1021" spans="2:65" s="1" customFormat="1" ht="16.5" customHeight="1">
      <c r="B1021" s="36"/>
      <c r="C1021" s="182" t="s">
        <v>1200</v>
      </c>
      <c r="D1021" s="182" t="s">
        <v>131</v>
      </c>
      <c r="E1021" s="183" t="s">
        <v>1201</v>
      </c>
      <c r="F1021" s="184" t="s">
        <v>1202</v>
      </c>
      <c r="G1021" s="185" t="s">
        <v>260</v>
      </c>
      <c r="H1021" s="186">
        <v>46.92</v>
      </c>
      <c r="I1021" s="187"/>
      <c r="J1021" s="188">
        <f>ROUND(I1021*H1021,2)</f>
        <v>0</v>
      </c>
      <c r="K1021" s="184" t="s">
        <v>32</v>
      </c>
      <c r="L1021" s="40"/>
      <c r="M1021" s="189" t="s">
        <v>32</v>
      </c>
      <c r="N1021" s="190" t="s">
        <v>51</v>
      </c>
      <c r="O1021" s="65"/>
      <c r="P1021" s="191">
        <f>O1021*H1021</f>
        <v>0</v>
      </c>
      <c r="Q1021" s="191">
        <v>1.5550000000000001E-4</v>
      </c>
      <c r="R1021" s="191">
        <f>Q1021*H1021</f>
        <v>7.2960600000000009E-3</v>
      </c>
      <c r="S1021" s="191">
        <v>0</v>
      </c>
      <c r="T1021" s="192">
        <f>S1021*H1021</f>
        <v>0</v>
      </c>
      <c r="AR1021" s="193" t="s">
        <v>234</v>
      </c>
      <c r="AT1021" s="193" t="s">
        <v>131</v>
      </c>
      <c r="AU1021" s="193" t="s">
        <v>137</v>
      </c>
      <c r="AY1021" s="18" t="s">
        <v>129</v>
      </c>
      <c r="BE1021" s="194">
        <f>IF(N1021="základní",J1021,0)</f>
        <v>0</v>
      </c>
      <c r="BF1021" s="194">
        <f>IF(N1021="snížená",J1021,0)</f>
        <v>0</v>
      </c>
      <c r="BG1021" s="194">
        <f>IF(N1021="zákl. přenesená",J1021,0)</f>
        <v>0</v>
      </c>
      <c r="BH1021" s="194">
        <f>IF(N1021="sníž. přenesená",J1021,0)</f>
        <v>0</v>
      </c>
      <c r="BI1021" s="194">
        <f>IF(N1021="nulová",J1021,0)</f>
        <v>0</v>
      </c>
      <c r="BJ1021" s="18" t="s">
        <v>137</v>
      </c>
      <c r="BK1021" s="194">
        <f>ROUND(I1021*H1021,2)</f>
        <v>0</v>
      </c>
      <c r="BL1021" s="18" t="s">
        <v>234</v>
      </c>
      <c r="BM1021" s="193" t="s">
        <v>1203</v>
      </c>
    </row>
    <row r="1022" spans="2:65" s="12" customFormat="1" ht="11.25">
      <c r="B1022" s="195"/>
      <c r="C1022" s="196"/>
      <c r="D1022" s="197" t="s">
        <v>139</v>
      </c>
      <c r="E1022" s="198" t="s">
        <v>32</v>
      </c>
      <c r="F1022" s="199" t="s">
        <v>1204</v>
      </c>
      <c r="G1022" s="196"/>
      <c r="H1022" s="198" t="s">
        <v>32</v>
      </c>
      <c r="I1022" s="200"/>
      <c r="J1022" s="196"/>
      <c r="K1022" s="196"/>
      <c r="L1022" s="201"/>
      <c r="M1022" s="202"/>
      <c r="N1022" s="203"/>
      <c r="O1022" s="203"/>
      <c r="P1022" s="203"/>
      <c r="Q1022" s="203"/>
      <c r="R1022" s="203"/>
      <c r="S1022" s="203"/>
      <c r="T1022" s="204"/>
      <c r="AT1022" s="205" t="s">
        <v>139</v>
      </c>
      <c r="AU1022" s="205" t="s">
        <v>137</v>
      </c>
      <c r="AV1022" s="12" t="s">
        <v>40</v>
      </c>
      <c r="AW1022" s="12" t="s">
        <v>39</v>
      </c>
      <c r="AX1022" s="12" t="s">
        <v>79</v>
      </c>
      <c r="AY1022" s="205" t="s">
        <v>129</v>
      </c>
    </row>
    <row r="1023" spans="2:65" s="13" customFormat="1" ht="11.25">
      <c r="B1023" s="206"/>
      <c r="C1023" s="207"/>
      <c r="D1023" s="197" t="s">
        <v>139</v>
      </c>
      <c r="E1023" s="208" t="s">
        <v>32</v>
      </c>
      <c r="F1023" s="209" t="s">
        <v>1205</v>
      </c>
      <c r="G1023" s="207"/>
      <c r="H1023" s="210">
        <v>46.92</v>
      </c>
      <c r="I1023" s="211"/>
      <c r="J1023" s="207"/>
      <c r="K1023" s="207"/>
      <c r="L1023" s="212"/>
      <c r="M1023" s="213"/>
      <c r="N1023" s="214"/>
      <c r="O1023" s="214"/>
      <c r="P1023" s="214"/>
      <c r="Q1023" s="214"/>
      <c r="R1023" s="214"/>
      <c r="S1023" s="214"/>
      <c r="T1023" s="215"/>
      <c r="AT1023" s="216" t="s">
        <v>139</v>
      </c>
      <c r="AU1023" s="216" t="s">
        <v>137</v>
      </c>
      <c r="AV1023" s="13" t="s">
        <v>137</v>
      </c>
      <c r="AW1023" s="13" t="s">
        <v>39</v>
      </c>
      <c r="AX1023" s="13" t="s">
        <v>40</v>
      </c>
      <c r="AY1023" s="216" t="s">
        <v>129</v>
      </c>
    </row>
    <row r="1024" spans="2:65" s="1" customFormat="1" ht="16.5" customHeight="1">
      <c r="B1024" s="36"/>
      <c r="C1024" s="182" t="s">
        <v>1206</v>
      </c>
      <c r="D1024" s="182" t="s">
        <v>131</v>
      </c>
      <c r="E1024" s="183" t="s">
        <v>1207</v>
      </c>
      <c r="F1024" s="184" t="s">
        <v>1208</v>
      </c>
      <c r="G1024" s="185" t="s">
        <v>189</v>
      </c>
      <c r="H1024" s="186">
        <v>12</v>
      </c>
      <c r="I1024" s="187"/>
      <c r="J1024" s="188">
        <f>ROUND(I1024*H1024,2)</f>
        <v>0</v>
      </c>
      <c r="K1024" s="184" t="s">
        <v>32</v>
      </c>
      <c r="L1024" s="40"/>
      <c r="M1024" s="189" t="s">
        <v>32</v>
      </c>
      <c r="N1024" s="190" t="s">
        <v>51</v>
      </c>
      <c r="O1024" s="65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AR1024" s="193" t="s">
        <v>234</v>
      </c>
      <c r="AT1024" s="193" t="s">
        <v>131</v>
      </c>
      <c r="AU1024" s="193" t="s">
        <v>137</v>
      </c>
      <c r="AY1024" s="18" t="s">
        <v>129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8" t="s">
        <v>137</v>
      </c>
      <c r="BK1024" s="194">
        <f>ROUND(I1024*H1024,2)</f>
        <v>0</v>
      </c>
      <c r="BL1024" s="18" t="s">
        <v>234</v>
      </c>
      <c r="BM1024" s="193" t="s">
        <v>1209</v>
      </c>
    </row>
    <row r="1025" spans="2:65" s="13" customFormat="1" ht="11.25">
      <c r="B1025" s="206"/>
      <c r="C1025" s="207"/>
      <c r="D1025" s="197" t="s">
        <v>139</v>
      </c>
      <c r="E1025" s="208" t="s">
        <v>32</v>
      </c>
      <c r="F1025" s="209" t="s">
        <v>1077</v>
      </c>
      <c r="G1025" s="207"/>
      <c r="H1025" s="210">
        <v>12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139</v>
      </c>
      <c r="AU1025" s="216" t="s">
        <v>137</v>
      </c>
      <c r="AV1025" s="13" t="s">
        <v>137</v>
      </c>
      <c r="AW1025" s="13" t="s">
        <v>39</v>
      </c>
      <c r="AX1025" s="13" t="s">
        <v>40</v>
      </c>
      <c r="AY1025" s="216" t="s">
        <v>129</v>
      </c>
    </row>
    <row r="1026" spans="2:65" s="1" customFormat="1" ht="24" customHeight="1">
      <c r="B1026" s="36"/>
      <c r="C1026" s="182" t="s">
        <v>1210</v>
      </c>
      <c r="D1026" s="182" t="s">
        <v>131</v>
      </c>
      <c r="E1026" s="183" t="s">
        <v>1211</v>
      </c>
      <c r="F1026" s="184" t="s">
        <v>1212</v>
      </c>
      <c r="G1026" s="185" t="s">
        <v>204</v>
      </c>
      <c r="H1026" s="186">
        <v>3.7810000000000001</v>
      </c>
      <c r="I1026" s="187"/>
      <c r="J1026" s="188">
        <f>ROUND(I1026*H1026,2)</f>
        <v>0</v>
      </c>
      <c r="K1026" s="184" t="s">
        <v>135</v>
      </c>
      <c r="L1026" s="40"/>
      <c r="M1026" s="189" t="s">
        <v>32</v>
      </c>
      <c r="N1026" s="190" t="s">
        <v>51</v>
      </c>
      <c r="O1026" s="65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AR1026" s="193" t="s">
        <v>234</v>
      </c>
      <c r="AT1026" s="193" t="s">
        <v>131</v>
      </c>
      <c r="AU1026" s="193" t="s">
        <v>137</v>
      </c>
      <c r="AY1026" s="18" t="s">
        <v>129</v>
      </c>
      <c r="BE1026" s="194">
        <f>IF(N1026="základní",J1026,0)</f>
        <v>0</v>
      </c>
      <c r="BF1026" s="194">
        <f>IF(N1026="snížená",J1026,0)</f>
        <v>0</v>
      </c>
      <c r="BG1026" s="194">
        <f>IF(N1026="zákl. přenesená",J1026,0)</f>
        <v>0</v>
      </c>
      <c r="BH1026" s="194">
        <f>IF(N1026="sníž. přenesená",J1026,0)</f>
        <v>0</v>
      </c>
      <c r="BI1026" s="194">
        <f>IF(N1026="nulová",J1026,0)</f>
        <v>0</v>
      </c>
      <c r="BJ1026" s="18" t="s">
        <v>137</v>
      </c>
      <c r="BK1026" s="194">
        <f>ROUND(I1026*H1026,2)</f>
        <v>0</v>
      </c>
      <c r="BL1026" s="18" t="s">
        <v>234</v>
      </c>
      <c r="BM1026" s="193" t="s">
        <v>1213</v>
      </c>
    </row>
    <row r="1027" spans="2:65" s="1" customFormat="1" ht="24" customHeight="1">
      <c r="B1027" s="36"/>
      <c r="C1027" s="182" t="s">
        <v>1214</v>
      </c>
      <c r="D1027" s="182" t="s">
        <v>131</v>
      </c>
      <c r="E1027" s="183" t="s">
        <v>1215</v>
      </c>
      <c r="F1027" s="184" t="s">
        <v>1216</v>
      </c>
      <c r="G1027" s="185" t="s">
        <v>204</v>
      </c>
      <c r="H1027" s="186">
        <v>3.7810000000000001</v>
      </c>
      <c r="I1027" s="187"/>
      <c r="J1027" s="188">
        <f>ROUND(I1027*H1027,2)</f>
        <v>0</v>
      </c>
      <c r="K1027" s="184" t="s">
        <v>135</v>
      </c>
      <c r="L1027" s="40"/>
      <c r="M1027" s="189" t="s">
        <v>32</v>
      </c>
      <c r="N1027" s="190" t="s">
        <v>51</v>
      </c>
      <c r="O1027" s="65"/>
      <c r="P1027" s="191">
        <f>O1027*H1027</f>
        <v>0</v>
      </c>
      <c r="Q1027" s="191">
        <v>0</v>
      </c>
      <c r="R1027" s="191">
        <f>Q1027*H1027</f>
        <v>0</v>
      </c>
      <c r="S1027" s="191">
        <v>0</v>
      </c>
      <c r="T1027" s="192">
        <f>S1027*H1027</f>
        <v>0</v>
      </c>
      <c r="AR1027" s="193" t="s">
        <v>234</v>
      </c>
      <c r="AT1027" s="193" t="s">
        <v>131</v>
      </c>
      <c r="AU1027" s="193" t="s">
        <v>137</v>
      </c>
      <c r="AY1027" s="18" t="s">
        <v>129</v>
      </c>
      <c r="BE1027" s="194">
        <f>IF(N1027="základní",J1027,0)</f>
        <v>0</v>
      </c>
      <c r="BF1027" s="194">
        <f>IF(N1027="snížená",J1027,0)</f>
        <v>0</v>
      </c>
      <c r="BG1027" s="194">
        <f>IF(N1027="zákl. přenesená",J1027,0)</f>
        <v>0</v>
      </c>
      <c r="BH1027" s="194">
        <f>IF(N1027="sníž. přenesená",J1027,0)</f>
        <v>0</v>
      </c>
      <c r="BI1027" s="194">
        <f>IF(N1027="nulová",J1027,0)</f>
        <v>0</v>
      </c>
      <c r="BJ1027" s="18" t="s">
        <v>137</v>
      </c>
      <c r="BK1027" s="194">
        <f>ROUND(I1027*H1027,2)</f>
        <v>0</v>
      </c>
      <c r="BL1027" s="18" t="s">
        <v>234</v>
      </c>
      <c r="BM1027" s="193" t="s">
        <v>1217</v>
      </c>
    </row>
    <row r="1028" spans="2:65" s="11" customFormat="1" ht="25.9" customHeight="1">
      <c r="B1028" s="166"/>
      <c r="C1028" s="167"/>
      <c r="D1028" s="168" t="s">
        <v>78</v>
      </c>
      <c r="E1028" s="169" t="s">
        <v>159</v>
      </c>
      <c r="F1028" s="169" t="s">
        <v>298</v>
      </c>
      <c r="G1028" s="167"/>
      <c r="H1028" s="167"/>
      <c r="I1028" s="170"/>
      <c r="J1028" s="171">
        <f>BK1028</f>
        <v>0</v>
      </c>
      <c r="K1028" s="167"/>
      <c r="L1028" s="172"/>
      <c r="M1028" s="173"/>
      <c r="N1028" s="174"/>
      <c r="O1028" s="174"/>
      <c r="P1028" s="175">
        <f>P1029</f>
        <v>0</v>
      </c>
      <c r="Q1028" s="174"/>
      <c r="R1028" s="175">
        <f>R1029</f>
        <v>0</v>
      </c>
      <c r="S1028" s="174"/>
      <c r="T1028" s="176">
        <f>T1029</f>
        <v>0</v>
      </c>
      <c r="AR1028" s="177" t="s">
        <v>175</v>
      </c>
      <c r="AT1028" s="178" t="s">
        <v>78</v>
      </c>
      <c r="AU1028" s="178" t="s">
        <v>79</v>
      </c>
      <c r="AY1028" s="177" t="s">
        <v>129</v>
      </c>
      <c r="BK1028" s="179">
        <f>BK1029</f>
        <v>0</v>
      </c>
    </row>
    <row r="1029" spans="2:65" s="11" customFormat="1" ht="22.9" customHeight="1">
      <c r="B1029" s="166"/>
      <c r="C1029" s="167"/>
      <c r="D1029" s="168" t="s">
        <v>78</v>
      </c>
      <c r="E1029" s="180" t="s">
        <v>299</v>
      </c>
      <c r="F1029" s="180" t="s">
        <v>300</v>
      </c>
      <c r="G1029" s="167"/>
      <c r="H1029" s="167"/>
      <c r="I1029" s="170"/>
      <c r="J1029" s="181">
        <f>BK1029</f>
        <v>0</v>
      </c>
      <c r="K1029" s="167"/>
      <c r="L1029" s="172"/>
      <c r="M1029" s="173"/>
      <c r="N1029" s="174"/>
      <c r="O1029" s="174"/>
      <c r="P1029" s="175">
        <f>SUM(P1030:P1032)</f>
        <v>0</v>
      </c>
      <c r="Q1029" s="174"/>
      <c r="R1029" s="175">
        <f>SUM(R1030:R1032)</f>
        <v>0</v>
      </c>
      <c r="S1029" s="174"/>
      <c r="T1029" s="176">
        <f>SUM(T1030:T1032)</f>
        <v>0</v>
      </c>
      <c r="AR1029" s="177" t="s">
        <v>175</v>
      </c>
      <c r="AT1029" s="178" t="s">
        <v>78</v>
      </c>
      <c r="AU1029" s="178" t="s">
        <v>40</v>
      </c>
      <c r="AY1029" s="177" t="s">
        <v>129</v>
      </c>
      <c r="BK1029" s="179">
        <f>SUM(BK1030:BK1032)</f>
        <v>0</v>
      </c>
    </row>
    <row r="1030" spans="2:65" s="1" customFormat="1" ht="16.5" customHeight="1">
      <c r="B1030" s="36"/>
      <c r="C1030" s="182" t="s">
        <v>1218</v>
      </c>
      <c r="D1030" s="182" t="s">
        <v>131</v>
      </c>
      <c r="E1030" s="183" t="s">
        <v>1219</v>
      </c>
      <c r="F1030" s="184" t="s">
        <v>1220</v>
      </c>
      <c r="G1030" s="185" t="s">
        <v>189</v>
      </c>
      <c r="H1030" s="186">
        <v>3</v>
      </c>
      <c r="I1030" s="187"/>
      <c r="J1030" s="188">
        <f>ROUND(I1030*H1030,2)</f>
        <v>0</v>
      </c>
      <c r="K1030" s="184" t="s">
        <v>32</v>
      </c>
      <c r="L1030" s="40"/>
      <c r="M1030" s="189" t="s">
        <v>32</v>
      </c>
      <c r="N1030" s="190" t="s">
        <v>51</v>
      </c>
      <c r="O1030" s="65"/>
      <c r="P1030" s="191">
        <f>O1030*H1030</f>
        <v>0</v>
      </c>
      <c r="Q1030" s="191">
        <v>0</v>
      </c>
      <c r="R1030" s="191">
        <f>Q1030*H1030</f>
        <v>0</v>
      </c>
      <c r="S1030" s="191">
        <v>0</v>
      </c>
      <c r="T1030" s="192">
        <f>S1030*H1030</f>
        <v>0</v>
      </c>
      <c r="AR1030" s="193" t="s">
        <v>304</v>
      </c>
      <c r="AT1030" s="193" t="s">
        <v>131</v>
      </c>
      <c r="AU1030" s="193" t="s">
        <v>137</v>
      </c>
      <c r="AY1030" s="18" t="s">
        <v>129</v>
      </c>
      <c r="BE1030" s="194">
        <f>IF(N1030="základní",J1030,0)</f>
        <v>0</v>
      </c>
      <c r="BF1030" s="194">
        <f>IF(N1030="snížená",J1030,0)</f>
        <v>0</v>
      </c>
      <c r="BG1030" s="194">
        <f>IF(N1030="zákl. přenesená",J1030,0)</f>
        <v>0</v>
      </c>
      <c r="BH1030" s="194">
        <f>IF(N1030="sníž. přenesená",J1030,0)</f>
        <v>0</v>
      </c>
      <c r="BI1030" s="194">
        <f>IF(N1030="nulová",J1030,0)</f>
        <v>0</v>
      </c>
      <c r="BJ1030" s="18" t="s">
        <v>137</v>
      </c>
      <c r="BK1030" s="194">
        <f>ROUND(I1030*H1030,2)</f>
        <v>0</v>
      </c>
      <c r="BL1030" s="18" t="s">
        <v>304</v>
      </c>
      <c r="BM1030" s="193" t="s">
        <v>1221</v>
      </c>
    </row>
    <row r="1031" spans="2:65" s="1" customFormat="1" ht="16.5" customHeight="1">
      <c r="B1031" s="36"/>
      <c r="C1031" s="182" t="s">
        <v>1222</v>
      </c>
      <c r="D1031" s="182" t="s">
        <v>131</v>
      </c>
      <c r="E1031" s="183" t="s">
        <v>1223</v>
      </c>
      <c r="F1031" s="184" t="s">
        <v>1224</v>
      </c>
      <c r="G1031" s="185" t="s">
        <v>189</v>
      </c>
      <c r="H1031" s="186">
        <v>3</v>
      </c>
      <c r="I1031" s="187"/>
      <c r="J1031" s="188">
        <f>ROUND(I1031*H1031,2)</f>
        <v>0</v>
      </c>
      <c r="K1031" s="184" t="s">
        <v>32</v>
      </c>
      <c r="L1031" s="40"/>
      <c r="M1031" s="189" t="s">
        <v>32</v>
      </c>
      <c r="N1031" s="190" t="s">
        <v>51</v>
      </c>
      <c r="O1031" s="65"/>
      <c r="P1031" s="191">
        <f>O1031*H1031</f>
        <v>0</v>
      </c>
      <c r="Q1031" s="191">
        <v>0</v>
      </c>
      <c r="R1031" s="191">
        <f>Q1031*H1031</f>
        <v>0</v>
      </c>
      <c r="S1031" s="191">
        <v>0</v>
      </c>
      <c r="T1031" s="192">
        <f>S1031*H1031</f>
        <v>0</v>
      </c>
      <c r="AR1031" s="193" t="s">
        <v>304</v>
      </c>
      <c r="AT1031" s="193" t="s">
        <v>131</v>
      </c>
      <c r="AU1031" s="193" t="s">
        <v>137</v>
      </c>
      <c r="AY1031" s="18" t="s">
        <v>129</v>
      </c>
      <c r="BE1031" s="194">
        <f>IF(N1031="základní",J1031,0)</f>
        <v>0</v>
      </c>
      <c r="BF1031" s="194">
        <f>IF(N1031="snížená",J1031,0)</f>
        <v>0</v>
      </c>
      <c r="BG1031" s="194">
        <f>IF(N1031="zákl. přenesená",J1031,0)</f>
        <v>0</v>
      </c>
      <c r="BH1031" s="194">
        <f>IF(N1031="sníž. přenesená",J1031,0)</f>
        <v>0</v>
      </c>
      <c r="BI1031" s="194">
        <f>IF(N1031="nulová",J1031,0)</f>
        <v>0</v>
      </c>
      <c r="BJ1031" s="18" t="s">
        <v>137</v>
      </c>
      <c r="BK1031" s="194">
        <f>ROUND(I1031*H1031,2)</f>
        <v>0</v>
      </c>
      <c r="BL1031" s="18" t="s">
        <v>304</v>
      </c>
      <c r="BM1031" s="193" t="s">
        <v>1225</v>
      </c>
    </row>
    <row r="1032" spans="2:65" s="1" customFormat="1" ht="16.5" customHeight="1">
      <c r="B1032" s="36"/>
      <c r="C1032" s="182" t="s">
        <v>1226</v>
      </c>
      <c r="D1032" s="182" t="s">
        <v>131</v>
      </c>
      <c r="E1032" s="183" t="s">
        <v>1227</v>
      </c>
      <c r="F1032" s="184" t="s">
        <v>1228</v>
      </c>
      <c r="G1032" s="185" t="s">
        <v>189</v>
      </c>
      <c r="H1032" s="186">
        <v>3</v>
      </c>
      <c r="I1032" s="187"/>
      <c r="J1032" s="188">
        <f>ROUND(I1032*H1032,2)</f>
        <v>0</v>
      </c>
      <c r="K1032" s="184" t="s">
        <v>32</v>
      </c>
      <c r="L1032" s="40"/>
      <c r="M1032" s="252" t="s">
        <v>32</v>
      </c>
      <c r="N1032" s="253" t="s">
        <v>51</v>
      </c>
      <c r="O1032" s="254"/>
      <c r="P1032" s="255">
        <f>O1032*H1032</f>
        <v>0</v>
      </c>
      <c r="Q1032" s="255">
        <v>0</v>
      </c>
      <c r="R1032" s="255">
        <f>Q1032*H1032</f>
        <v>0</v>
      </c>
      <c r="S1032" s="255">
        <v>0</v>
      </c>
      <c r="T1032" s="256">
        <f>S1032*H1032</f>
        <v>0</v>
      </c>
      <c r="AR1032" s="193" t="s">
        <v>304</v>
      </c>
      <c r="AT1032" s="193" t="s">
        <v>131</v>
      </c>
      <c r="AU1032" s="193" t="s">
        <v>137</v>
      </c>
      <c r="AY1032" s="18" t="s">
        <v>129</v>
      </c>
      <c r="BE1032" s="194">
        <f>IF(N1032="základní",J1032,0)</f>
        <v>0</v>
      </c>
      <c r="BF1032" s="194">
        <f>IF(N1032="snížená",J1032,0)</f>
        <v>0</v>
      </c>
      <c r="BG1032" s="194">
        <f>IF(N1032="zákl. přenesená",J1032,0)</f>
        <v>0</v>
      </c>
      <c r="BH1032" s="194">
        <f>IF(N1032="sníž. přenesená",J1032,0)</f>
        <v>0</v>
      </c>
      <c r="BI1032" s="194">
        <f>IF(N1032="nulová",J1032,0)</f>
        <v>0</v>
      </c>
      <c r="BJ1032" s="18" t="s">
        <v>137</v>
      </c>
      <c r="BK1032" s="194">
        <f>ROUND(I1032*H1032,2)</f>
        <v>0</v>
      </c>
      <c r="BL1032" s="18" t="s">
        <v>304</v>
      </c>
      <c r="BM1032" s="193" t="s">
        <v>1229</v>
      </c>
    </row>
    <row r="1033" spans="2:65" s="1" customFormat="1" ht="6.95" customHeight="1">
      <c r="B1033" s="48"/>
      <c r="C1033" s="49"/>
      <c r="D1033" s="49"/>
      <c r="E1033" s="49"/>
      <c r="F1033" s="49"/>
      <c r="G1033" s="49"/>
      <c r="H1033" s="49"/>
      <c r="I1033" s="133"/>
      <c r="J1033" s="49"/>
      <c r="K1033" s="49"/>
      <c r="L1033" s="40"/>
    </row>
  </sheetData>
  <sheetProtection algorithmName="SHA-512" hashValue="jFouhLzID+pZXRpuNfA4ycZ9ZXxPHrMWSLhfvt1qPUFoL6zZ+G2GibAuRWVU6EXuBm/lXda5Q/301q2ZzYAaTQ==" saltValue="vFBfSSLSbm253dyfKXpzWZ8GjiTDuZHXaENvvdy2I8CNJQKdG3p1hRd0LJWX+I8uRx/rbyUrzI1UPNjYOtDIYQ==" spinCount="100000" sheet="1" objects="1" scenarios="1" formatColumns="0" formatRows="0" autoFilter="0"/>
  <autoFilter ref="C94:K1032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ht="37.5" customHeight="1"/>
    <row r="2" spans="2:1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6" customFormat="1" ht="45" customHeight="1">
      <c r="B3" s="261"/>
      <c r="C3" s="388" t="s">
        <v>1230</v>
      </c>
      <c r="D3" s="388"/>
      <c r="E3" s="388"/>
      <c r="F3" s="388"/>
      <c r="G3" s="388"/>
      <c r="H3" s="388"/>
      <c r="I3" s="388"/>
      <c r="J3" s="388"/>
      <c r="K3" s="262"/>
    </row>
    <row r="4" spans="2:11" ht="25.5" customHeight="1">
      <c r="B4" s="263"/>
      <c r="C4" s="392" t="s">
        <v>1231</v>
      </c>
      <c r="D4" s="392"/>
      <c r="E4" s="392"/>
      <c r="F4" s="392"/>
      <c r="G4" s="392"/>
      <c r="H4" s="392"/>
      <c r="I4" s="392"/>
      <c r="J4" s="392"/>
      <c r="K4" s="264"/>
    </row>
    <row r="5" spans="2:1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ht="15" customHeight="1">
      <c r="B6" s="263"/>
      <c r="C6" s="390" t="s">
        <v>1232</v>
      </c>
      <c r="D6" s="390"/>
      <c r="E6" s="390"/>
      <c r="F6" s="390"/>
      <c r="G6" s="390"/>
      <c r="H6" s="390"/>
      <c r="I6" s="390"/>
      <c r="J6" s="390"/>
      <c r="K6" s="264"/>
    </row>
    <row r="7" spans="2:11" ht="15" customHeight="1">
      <c r="B7" s="267"/>
      <c r="C7" s="390" t="s">
        <v>1233</v>
      </c>
      <c r="D7" s="390"/>
      <c r="E7" s="390"/>
      <c r="F7" s="390"/>
      <c r="G7" s="390"/>
      <c r="H7" s="390"/>
      <c r="I7" s="390"/>
      <c r="J7" s="390"/>
      <c r="K7" s="264"/>
    </row>
    <row r="8" spans="2:1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ht="15" customHeight="1">
      <c r="B9" s="267"/>
      <c r="C9" s="390" t="s">
        <v>1234</v>
      </c>
      <c r="D9" s="390"/>
      <c r="E9" s="390"/>
      <c r="F9" s="390"/>
      <c r="G9" s="390"/>
      <c r="H9" s="390"/>
      <c r="I9" s="390"/>
      <c r="J9" s="390"/>
      <c r="K9" s="264"/>
    </row>
    <row r="10" spans="2:11" ht="15" customHeight="1">
      <c r="B10" s="267"/>
      <c r="C10" s="266"/>
      <c r="D10" s="390" t="s">
        <v>1235</v>
      </c>
      <c r="E10" s="390"/>
      <c r="F10" s="390"/>
      <c r="G10" s="390"/>
      <c r="H10" s="390"/>
      <c r="I10" s="390"/>
      <c r="J10" s="390"/>
      <c r="K10" s="264"/>
    </row>
    <row r="11" spans="2:11" ht="15" customHeight="1">
      <c r="B11" s="267"/>
      <c r="C11" s="268"/>
      <c r="D11" s="390" t="s">
        <v>1236</v>
      </c>
      <c r="E11" s="390"/>
      <c r="F11" s="390"/>
      <c r="G11" s="390"/>
      <c r="H11" s="390"/>
      <c r="I11" s="390"/>
      <c r="J11" s="390"/>
      <c r="K11" s="264"/>
    </row>
    <row r="12" spans="2:1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ht="15" customHeight="1">
      <c r="B13" s="267"/>
      <c r="C13" s="268"/>
      <c r="D13" s="269" t="s">
        <v>1237</v>
      </c>
      <c r="E13" s="266"/>
      <c r="F13" s="266"/>
      <c r="G13" s="266"/>
      <c r="H13" s="266"/>
      <c r="I13" s="266"/>
      <c r="J13" s="266"/>
      <c r="K13" s="264"/>
    </row>
    <row r="14" spans="2:1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ht="15" customHeight="1">
      <c r="B15" s="267"/>
      <c r="C15" s="268"/>
      <c r="D15" s="390" t="s">
        <v>1238</v>
      </c>
      <c r="E15" s="390"/>
      <c r="F15" s="390"/>
      <c r="G15" s="390"/>
      <c r="H15" s="390"/>
      <c r="I15" s="390"/>
      <c r="J15" s="390"/>
      <c r="K15" s="264"/>
    </row>
    <row r="16" spans="2:11" ht="15" customHeight="1">
      <c r="B16" s="267"/>
      <c r="C16" s="268"/>
      <c r="D16" s="390" t="s">
        <v>1239</v>
      </c>
      <c r="E16" s="390"/>
      <c r="F16" s="390"/>
      <c r="G16" s="390"/>
      <c r="H16" s="390"/>
      <c r="I16" s="390"/>
      <c r="J16" s="390"/>
      <c r="K16" s="264"/>
    </row>
    <row r="17" spans="2:11" ht="15" customHeight="1">
      <c r="B17" s="267"/>
      <c r="C17" s="268"/>
      <c r="D17" s="390" t="s">
        <v>1240</v>
      </c>
      <c r="E17" s="390"/>
      <c r="F17" s="390"/>
      <c r="G17" s="390"/>
      <c r="H17" s="390"/>
      <c r="I17" s="390"/>
      <c r="J17" s="390"/>
      <c r="K17" s="264"/>
    </row>
    <row r="18" spans="2:11" ht="15" customHeight="1">
      <c r="B18" s="267"/>
      <c r="C18" s="268"/>
      <c r="D18" s="268"/>
      <c r="E18" s="270" t="s">
        <v>86</v>
      </c>
      <c r="F18" s="390" t="s">
        <v>1241</v>
      </c>
      <c r="G18" s="390"/>
      <c r="H18" s="390"/>
      <c r="I18" s="390"/>
      <c r="J18" s="390"/>
      <c r="K18" s="264"/>
    </row>
    <row r="19" spans="2:11" ht="15" customHeight="1">
      <c r="B19" s="267"/>
      <c r="C19" s="268"/>
      <c r="D19" s="268"/>
      <c r="E19" s="270" t="s">
        <v>1242</v>
      </c>
      <c r="F19" s="390" t="s">
        <v>1243</v>
      </c>
      <c r="G19" s="390"/>
      <c r="H19" s="390"/>
      <c r="I19" s="390"/>
      <c r="J19" s="390"/>
      <c r="K19" s="264"/>
    </row>
    <row r="20" spans="2:11" ht="15" customHeight="1">
      <c r="B20" s="267"/>
      <c r="C20" s="268"/>
      <c r="D20" s="268"/>
      <c r="E20" s="270" t="s">
        <v>1244</v>
      </c>
      <c r="F20" s="390" t="s">
        <v>1245</v>
      </c>
      <c r="G20" s="390"/>
      <c r="H20" s="390"/>
      <c r="I20" s="390"/>
      <c r="J20" s="390"/>
      <c r="K20" s="264"/>
    </row>
    <row r="21" spans="2:11" ht="15" customHeight="1">
      <c r="B21" s="267"/>
      <c r="C21" s="268"/>
      <c r="D21" s="268"/>
      <c r="E21" s="270" t="s">
        <v>1246</v>
      </c>
      <c r="F21" s="390" t="s">
        <v>1247</v>
      </c>
      <c r="G21" s="390"/>
      <c r="H21" s="390"/>
      <c r="I21" s="390"/>
      <c r="J21" s="390"/>
      <c r="K21" s="264"/>
    </row>
    <row r="22" spans="2:11" ht="15" customHeight="1">
      <c r="B22" s="267"/>
      <c r="C22" s="268"/>
      <c r="D22" s="268"/>
      <c r="E22" s="270" t="s">
        <v>1248</v>
      </c>
      <c r="F22" s="390" t="s">
        <v>1249</v>
      </c>
      <c r="G22" s="390"/>
      <c r="H22" s="390"/>
      <c r="I22" s="390"/>
      <c r="J22" s="390"/>
      <c r="K22" s="264"/>
    </row>
    <row r="23" spans="2:11" ht="15" customHeight="1">
      <c r="B23" s="267"/>
      <c r="C23" s="268"/>
      <c r="D23" s="268"/>
      <c r="E23" s="270" t="s">
        <v>1250</v>
      </c>
      <c r="F23" s="390" t="s">
        <v>1251</v>
      </c>
      <c r="G23" s="390"/>
      <c r="H23" s="390"/>
      <c r="I23" s="390"/>
      <c r="J23" s="390"/>
      <c r="K23" s="264"/>
    </row>
    <row r="24" spans="2:1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ht="15" customHeight="1">
      <c r="B25" s="267"/>
      <c r="C25" s="390" t="s">
        <v>1252</v>
      </c>
      <c r="D25" s="390"/>
      <c r="E25" s="390"/>
      <c r="F25" s="390"/>
      <c r="G25" s="390"/>
      <c r="H25" s="390"/>
      <c r="I25" s="390"/>
      <c r="J25" s="390"/>
      <c r="K25" s="264"/>
    </row>
    <row r="26" spans="2:11" ht="15" customHeight="1">
      <c r="B26" s="267"/>
      <c r="C26" s="390" t="s">
        <v>1253</v>
      </c>
      <c r="D26" s="390"/>
      <c r="E26" s="390"/>
      <c r="F26" s="390"/>
      <c r="G26" s="390"/>
      <c r="H26" s="390"/>
      <c r="I26" s="390"/>
      <c r="J26" s="390"/>
      <c r="K26" s="264"/>
    </row>
    <row r="27" spans="2:11" ht="15" customHeight="1">
      <c r="B27" s="267"/>
      <c r="C27" s="266"/>
      <c r="D27" s="390" t="s">
        <v>1254</v>
      </c>
      <c r="E27" s="390"/>
      <c r="F27" s="390"/>
      <c r="G27" s="390"/>
      <c r="H27" s="390"/>
      <c r="I27" s="390"/>
      <c r="J27" s="390"/>
      <c r="K27" s="264"/>
    </row>
    <row r="28" spans="2:11" ht="15" customHeight="1">
      <c r="B28" s="267"/>
      <c r="C28" s="268"/>
      <c r="D28" s="390" t="s">
        <v>1255</v>
      </c>
      <c r="E28" s="390"/>
      <c r="F28" s="390"/>
      <c r="G28" s="390"/>
      <c r="H28" s="390"/>
      <c r="I28" s="390"/>
      <c r="J28" s="390"/>
      <c r="K28" s="264"/>
    </row>
    <row r="29" spans="2:1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ht="15" customHeight="1">
      <c r="B30" s="267"/>
      <c r="C30" s="268"/>
      <c r="D30" s="390" t="s">
        <v>1256</v>
      </c>
      <c r="E30" s="390"/>
      <c r="F30" s="390"/>
      <c r="G30" s="390"/>
      <c r="H30" s="390"/>
      <c r="I30" s="390"/>
      <c r="J30" s="390"/>
      <c r="K30" s="264"/>
    </row>
    <row r="31" spans="2:11" ht="15" customHeight="1">
      <c r="B31" s="267"/>
      <c r="C31" s="268"/>
      <c r="D31" s="390" t="s">
        <v>1257</v>
      </c>
      <c r="E31" s="390"/>
      <c r="F31" s="390"/>
      <c r="G31" s="390"/>
      <c r="H31" s="390"/>
      <c r="I31" s="390"/>
      <c r="J31" s="390"/>
      <c r="K31" s="264"/>
    </row>
    <row r="32" spans="2:1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ht="15" customHeight="1">
      <c r="B33" s="267"/>
      <c r="C33" s="268"/>
      <c r="D33" s="390" t="s">
        <v>1258</v>
      </c>
      <c r="E33" s="390"/>
      <c r="F33" s="390"/>
      <c r="G33" s="390"/>
      <c r="H33" s="390"/>
      <c r="I33" s="390"/>
      <c r="J33" s="390"/>
      <c r="K33" s="264"/>
    </row>
    <row r="34" spans="2:11" ht="15" customHeight="1">
      <c r="B34" s="267"/>
      <c r="C34" s="268"/>
      <c r="D34" s="390" t="s">
        <v>1259</v>
      </c>
      <c r="E34" s="390"/>
      <c r="F34" s="390"/>
      <c r="G34" s="390"/>
      <c r="H34" s="390"/>
      <c r="I34" s="390"/>
      <c r="J34" s="390"/>
      <c r="K34" s="264"/>
    </row>
    <row r="35" spans="2:11" ht="15" customHeight="1">
      <c r="B35" s="267"/>
      <c r="C35" s="268"/>
      <c r="D35" s="390" t="s">
        <v>1260</v>
      </c>
      <c r="E35" s="390"/>
      <c r="F35" s="390"/>
      <c r="G35" s="390"/>
      <c r="H35" s="390"/>
      <c r="I35" s="390"/>
      <c r="J35" s="390"/>
      <c r="K35" s="264"/>
    </row>
    <row r="36" spans="2:11" ht="15" customHeight="1">
      <c r="B36" s="267"/>
      <c r="C36" s="268"/>
      <c r="D36" s="266"/>
      <c r="E36" s="269" t="s">
        <v>115</v>
      </c>
      <c r="F36" s="266"/>
      <c r="G36" s="390" t="s">
        <v>1261</v>
      </c>
      <c r="H36" s="390"/>
      <c r="I36" s="390"/>
      <c r="J36" s="390"/>
      <c r="K36" s="264"/>
    </row>
    <row r="37" spans="2:11" ht="30.75" customHeight="1">
      <c r="B37" s="267"/>
      <c r="C37" s="268"/>
      <c r="D37" s="266"/>
      <c r="E37" s="269" t="s">
        <v>1262</v>
      </c>
      <c r="F37" s="266"/>
      <c r="G37" s="390" t="s">
        <v>1263</v>
      </c>
      <c r="H37" s="390"/>
      <c r="I37" s="390"/>
      <c r="J37" s="390"/>
      <c r="K37" s="264"/>
    </row>
    <row r="38" spans="2:11" ht="15" customHeight="1">
      <c r="B38" s="267"/>
      <c r="C38" s="268"/>
      <c r="D38" s="266"/>
      <c r="E38" s="269" t="s">
        <v>60</v>
      </c>
      <c r="F38" s="266"/>
      <c r="G38" s="390" t="s">
        <v>1264</v>
      </c>
      <c r="H38" s="390"/>
      <c r="I38" s="390"/>
      <c r="J38" s="390"/>
      <c r="K38" s="264"/>
    </row>
    <row r="39" spans="2:11" ht="15" customHeight="1">
      <c r="B39" s="267"/>
      <c r="C39" s="268"/>
      <c r="D39" s="266"/>
      <c r="E39" s="269" t="s">
        <v>61</v>
      </c>
      <c r="F39" s="266"/>
      <c r="G39" s="390" t="s">
        <v>1265</v>
      </c>
      <c r="H39" s="390"/>
      <c r="I39" s="390"/>
      <c r="J39" s="390"/>
      <c r="K39" s="264"/>
    </row>
    <row r="40" spans="2:11" ht="15" customHeight="1">
      <c r="B40" s="267"/>
      <c r="C40" s="268"/>
      <c r="D40" s="266"/>
      <c r="E40" s="269" t="s">
        <v>116</v>
      </c>
      <c r="F40" s="266"/>
      <c r="G40" s="390" t="s">
        <v>1266</v>
      </c>
      <c r="H40" s="390"/>
      <c r="I40" s="390"/>
      <c r="J40" s="390"/>
      <c r="K40" s="264"/>
    </row>
    <row r="41" spans="2:11" ht="15" customHeight="1">
      <c r="B41" s="267"/>
      <c r="C41" s="268"/>
      <c r="D41" s="266"/>
      <c r="E41" s="269" t="s">
        <v>117</v>
      </c>
      <c r="F41" s="266"/>
      <c r="G41" s="390" t="s">
        <v>1267</v>
      </c>
      <c r="H41" s="390"/>
      <c r="I41" s="390"/>
      <c r="J41" s="390"/>
      <c r="K41" s="264"/>
    </row>
    <row r="42" spans="2:11" ht="15" customHeight="1">
      <c r="B42" s="267"/>
      <c r="C42" s="268"/>
      <c r="D42" s="266"/>
      <c r="E42" s="269" t="s">
        <v>1268</v>
      </c>
      <c r="F42" s="266"/>
      <c r="G42" s="390" t="s">
        <v>1269</v>
      </c>
      <c r="H42" s="390"/>
      <c r="I42" s="390"/>
      <c r="J42" s="390"/>
      <c r="K42" s="264"/>
    </row>
    <row r="43" spans="2:11" ht="15" customHeight="1">
      <c r="B43" s="267"/>
      <c r="C43" s="268"/>
      <c r="D43" s="266"/>
      <c r="E43" s="269"/>
      <c r="F43" s="266"/>
      <c r="G43" s="390" t="s">
        <v>1270</v>
      </c>
      <c r="H43" s="390"/>
      <c r="I43" s="390"/>
      <c r="J43" s="390"/>
      <c r="K43" s="264"/>
    </row>
    <row r="44" spans="2:11" ht="15" customHeight="1">
      <c r="B44" s="267"/>
      <c r="C44" s="268"/>
      <c r="D44" s="266"/>
      <c r="E44" s="269" t="s">
        <v>1271</v>
      </c>
      <c r="F44" s="266"/>
      <c r="G44" s="390" t="s">
        <v>1272</v>
      </c>
      <c r="H44" s="390"/>
      <c r="I44" s="390"/>
      <c r="J44" s="390"/>
      <c r="K44" s="264"/>
    </row>
    <row r="45" spans="2:11" ht="15" customHeight="1">
      <c r="B45" s="267"/>
      <c r="C45" s="268"/>
      <c r="D45" s="266"/>
      <c r="E45" s="269" t="s">
        <v>119</v>
      </c>
      <c r="F45" s="266"/>
      <c r="G45" s="390" t="s">
        <v>1273</v>
      </c>
      <c r="H45" s="390"/>
      <c r="I45" s="390"/>
      <c r="J45" s="390"/>
      <c r="K45" s="264"/>
    </row>
    <row r="46" spans="2:1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ht="15" customHeight="1">
      <c r="B47" s="267"/>
      <c r="C47" s="268"/>
      <c r="D47" s="390" t="s">
        <v>1274</v>
      </c>
      <c r="E47" s="390"/>
      <c r="F47" s="390"/>
      <c r="G47" s="390"/>
      <c r="H47" s="390"/>
      <c r="I47" s="390"/>
      <c r="J47" s="390"/>
      <c r="K47" s="264"/>
    </row>
    <row r="48" spans="2:11" ht="15" customHeight="1">
      <c r="B48" s="267"/>
      <c r="C48" s="268"/>
      <c r="D48" s="268"/>
      <c r="E48" s="390" t="s">
        <v>1275</v>
      </c>
      <c r="F48" s="390"/>
      <c r="G48" s="390"/>
      <c r="H48" s="390"/>
      <c r="I48" s="390"/>
      <c r="J48" s="390"/>
      <c r="K48" s="264"/>
    </row>
    <row r="49" spans="2:11" ht="15" customHeight="1">
      <c r="B49" s="267"/>
      <c r="C49" s="268"/>
      <c r="D49" s="268"/>
      <c r="E49" s="390" t="s">
        <v>1276</v>
      </c>
      <c r="F49" s="390"/>
      <c r="G49" s="390"/>
      <c r="H49" s="390"/>
      <c r="I49" s="390"/>
      <c r="J49" s="390"/>
      <c r="K49" s="264"/>
    </row>
    <row r="50" spans="2:11" ht="15" customHeight="1">
      <c r="B50" s="267"/>
      <c r="C50" s="268"/>
      <c r="D50" s="268"/>
      <c r="E50" s="390" t="s">
        <v>1277</v>
      </c>
      <c r="F50" s="390"/>
      <c r="G50" s="390"/>
      <c r="H50" s="390"/>
      <c r="I50" s="390"/>
      <c r="J50" s="390"/>
      <c r="K50" s="264"/>
    </row>
    <row r="51" spans="2:11" ht="15" customHeight="1">
      <c r="B51" s="267"/>
      <c r="C51" s="268"/>
      <c r="D51" s="390" t="s">
        <v>1278</v>
      </c>
      <c r="E51" s="390"/>
      <c r="F51" s="390"/>
      <c r="G51" s="390"/>
      <c r="H51" s="390"/>
      <c r="I51" s="390"/>
      <c r="J51" s="390"/>
      <c r="K51" s="264"/>
    </row>
    <row r="52" spans="2:11" ht="25.5" customHeight="1">
      <c r="B52" s="263"/>
      <c r="C52" s="392" t="s">
        <v>1279</v>
      </c>
      <c r="D52" s="392"/>
      <c r="E52" s="392"/>
      <c r="F52" s="392"/>
      <c r="G52" s="392"/>
      <c r="H52" s="392"/>
      <c r="I52" s="392"/>
      <c r="J52" s="392"/>
      <c r="K52" s="264"/>
    </row>
    <row r="53" spans="2:1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ht="15" customHeight="1">
      <c r="B54" s="263"/>
      <c r="C54" s="390" t="s">
        <v>1280</v>
      </c>
      <c r="D54" s="390"/>
      <c r="E54" s="390"/>
      <c r="F54" s="390"/>
      <c r="G54" s="390"/>
      <c r="H54" s="390"/>
      <c r="I54" s="390"/>
      <c r="J54" s="390"/>
      <c r="K54" s="264"/>
    </row>
    <row r="55" spans="2:11" ht="15" customHeight="1">
      <c r="B55" s="263"/>
      <c r="C55" s="390" t="s">
        <v>1281</v>
      </c>
      <c r="D55" s="390"/>
      <c r="E55" s="390"/>
      <c r="F55" s="390"/>
      <c r="G55" s="390"/>
      <c r="H55" s="390"/>
      <c r="I55" s="390"/>
      <c r="J55" s="390"/>
      <c r="K55" s="264"/>
    </row>
    <row r="56" spans="2:1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ht="15" customHeight="1">
      <c r="B57" s="263"/>
      <c r="C57" s="390" t="s">
        <v>1282</v>
      </c>
      <c r="D57" s="390"/>
      <c r="E57" s="390"/>
      <c r="F57" s="390"/>
      <c r="G57" s="390"/>
      <c r="H57" s="390"/>
      <c r="I57" s="390"/>
      <c r="J57" s="390"/>
      <c r="K57" s="264"/>
    </row>
    <row r="58" spans="2:11" ht="15" customHeight="1">
      <c r="B58" s="263"/>
      <c r="C58" s="268"/>
      <c r="D58" s="390" t="s">
        <v>1283</v>
      </c>
      <c r="E58" s="390"/>
      <c r="F58" s="390"/>
      <c r="G58" s="390"/>
      <c r="H58" s="390"/>
      <c r="I58" s="390"/>
      <c r="J58" s="390"/>
      <c r="K58" s="264"/>
    </row>
    <row r="59" spans="2:11" ht="15" customHeight="1">
      <c r="B59" s="263"/>
      <c r="C59" s="268"/>
      <c r="D59" s="390" t="s">
        <v>1284</v>
      </c>
      <c r="E59" s="390"/>
      <c r="F59" s="390"/>
      <c r="G59" s="390"/>
      <c r="H59" s="390"/>
      <c r="I59" s="390"/>
      <c r="J59" s="390"/>
      <c r="K59" s="264"/>
    </row>
    <row r="60" spans="2:11" ht="15" customHeight="1">
      <c r="B60" s="263"/>
      <c r="C60" s="268"/>
      <c r="D60" s="390" t="s">
        <v>1285</v>
      </c>
      <c r="E60" s="390"/>
      <c r="F60" s="390"/>
      <c r="G60" s="390"/>
      <c r="H60" s="390"/>
      <c r="I60" s="390"/>
      <c r="J60" s="390"/>
      <c r="K60" s="264"/>
    </row>
    <row r="61" spans="2:11" ht="15" customHeight="1">
      <c r="B61" s="263"/>
      <c r="C61" s="268"/>
      <c r="D61" s="390" t="s">
        <v>1286</v>
      </c>
      <c r="E61" s="390"/>
      <c r="F61" s="390"/>
      <c r="G61" s="390"/>
      <c r="H61" s="390"/>
      <c r="I61" s="390"/>
      <c r="J61" s="390"/>
      <c r="K61" s="264"/>
    </row>
    <row r="62" spans="2:11" ht="15" customHeight="1">
      <c r="B62" s="263"/>
      <c r="C62" s="268"/>
      <c r="D62" s="391" t="s">
        <v>1287</v>
      </c>
      <c r="E62" s="391"/>
      <c r="F62" s="391"/>
      <c r="G62" s="391"/>
      <c r="H62" s="391"/>
      <c r="I62" s="391"/>
      <c r="J62" s="391"/>
      <c r="K62" s="264"/>
    </row>
    <row r="63" spans="2:11" ht="15" customHeight="1">
      <c r="B63" s="263"/>
      <c r="C63" s="268"/>
      <c r="D63" s="390" t="s">
        <v>1288</v>
      </c>
      <c r="E63" s="390"/>
      <c r="F63" s="390"/>
      <c r="G63" s="390"/>
      <c r="H63" s="390"/>
      <c r="I63" s="390"/>
      <c r="J63" s="390"/>
      <c r="K63" s="264"/>
    </row>
    <row r="64" spans="2:1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ht="15" customHeight="1">
      <c r="B65" s="263"/>
      <c r="C65" s="268"/>
      <c r="D65" s="390" t="s">
        <v>1289</v>
      </c>
      <c r="E65" s="390"/>
      <c r="F65" s="390"/>
      <c r="G65" s="390"/>
      <c r="H65" s="390"/>
      <c r="I65" s="390"/>
      <c r="J65" s="390"/>
      <c r="K65" s="264"/>
    </row>
    <row r="66" spans="2:11" ht="15" customHeight="1">
      <c r="B66" s="263"/>
      <c r="C66" s="268"/>
      <c r="D66" s="391" t="s">
        <v>1290</v>
      </c>
      <c r="E66" s="391"/>
      <c r="F66" s="391"/>
      <c r="G66" s="391"/>
      <c r="H66" s="391"/>
      <c r="I66" s="391"/>
      <c r="J66" s="391"/>
      <c r="K66" s="264"/>
    </row>
    <row r="67" spans="2:11" ht="15" customHeight="1">
      <c r="B67" s="263"/>
      <c r="C67" s="268"/>
      <c r="D67" s="390" t="s">
        <v>1291</v>
      </c>
      <c r="E67" s="390"/>
      <c r="F67" s="390"/>
      <c r="G67" s="390"/>
      <c r="H67" s="390"/>
      <c r="I67" s="390"/>
      <c r="J67" s="390"/>
      <c r="K67" s="264"/>
    </row>
    <row r="68" spans="2:11" ht="15" customHeight="1">
      <c r="B68" s="263"/>
      <c r="C68" s="268"/>
      <c r="D68" s="390" t="s">
        <v>1292</v>
      </c>
      <c r="E68" s="390"/>
      <c r="F68" s="390"/>
      <c r="G68" s="390"/>
      <c r="H68" s="390"/>
      <c r="I68" s="390"/>
      <c r="J68" s="390"/>
      <c r="K68" s="264"/>
    </row>
    <row r="69" spans="2:11" ht="15" customHeight="1">
      <c r="B69" s="263"/>
      <c r="C69" s="268"/>
      <c r="D69" s="390" t="s">
        <v>1293</v>
      </c>
      <c r="E69" s="390"/>
      <c r="F69" s="390"/>
      <c r="G69" s="390"/>
      <c r="H69" s="390"/>
      <c r="I69" s="390"/>
      <c r="J69" s="390"/>
      <c r="K69" s="264"/>
    </row>
    <row r="70" spans="2:11" ht="15" customHeight="1">
      <c r="B70" s="263"/>
      <c r="C70" s="268"/>
      <c r="D70" s="390" t="s">
        <v>1294</v>
      </c>
      <c r="E70" s="390"/>
      <c r="F70" s="390"/>
      <c r="G70" s="390"/>
      <c r="H70" s="390"/>
      <c r="I70" s="390"/>
      <c r="J70" s="390"/>
      <c r="K70" s="264"/>
    </row>
    <row r="71" spans="2:1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ht="45" customHeight="1">
      <c r="B75" s="280"/>
      <c r="C75" s="389" t="s">
        <v>1295</v>
      </c>
      <c r="D75" s="389"/>
      <c r="E75" s="389"/>
      <c r="F75" s="389"/>
      <c r="G75" s="389"/>
      <c r="H75" s="389"/>
      <c r="I75" s="389"/>
      <c r="J75" s="389"/>
      <c r="K75" s="281"/>
    </row>
    <row r="76" spans="2:11" ht="17.25" customHeight="1">
      <c r="B76" s="280"/>
      <c r="C76" s="282" t="s">
        <v>1296</v>
      </c>
      <c r="D76" s="282"/>
      <c r="E76" s="282"/>
      <c r="F76" s="282" t="s">
        <v>1297</v>
      </c>
      <c r="G76" s="283"/>
      <c r="H76" s="282" t="s">
        <v>61</v>
      </c>
      <c r="I76" s="282" t="s">
        <v>64</v>
      </c>
      <c r="J76" s="282" t="s">
        <v>1298</v>
      </c>
      <c r="K76" s="281"/>
    </row>
    <row r="77" spans="2:11" ht="17.25" customHeight="1">
      <c r="B77" s="280"/>
      <c r="C77" s="284" t="s">
        <v>1299</v>
      </c>
      <c r="D77" s="284"/>
      <c r="E77" s="284"/>
      <c r="F77" s="285" t="s">
        <v>1300</v>
      </c>
      <c r="G77" s="286"/>
      <c r="H77" s="284"/>
      <c r="I77" s="284"/>
      <c r="J77" s="284" t="s">
        <v>1301</v>
      </c>
      <c r="K77" s="281"/>
    </row>
    <row r="78" spans="2:1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ht="15" customHeight="1">
      <c r="B79" s="280"/>
      <c r="C79" s="269" t="s">
        <v>60</v>
      </c>
      <c r="D79" s="287"/>
      <c r="E79" s="287"/>
      <c r="F79" s="289" t="s">
        <v>1302</v>
      </c>
      <c r="G79" s="288"/>
      <c r="H79" s="269" t="s">
        <v>1303</v>
      </c>
      <c r="I79" s="269" t="s">
        <v>1304</v>
      </c>
      <c r="J79" s="269">
        <v>20</v>
      </c>
      <c r="K79" s="281"/>
    </row>
    <row r="80" spans="2:11" ht="15" customHeight="1">
      <c r="B80" s="280"/>
      <c r="C80" s="269" t="s">
        <v>1305</v>
      </c>
      <c r="D80" s="269"/>
      <c r="E80" s="269"/>
      <c r="F80" s="289" t="s">
        <v>1302</v>
      </c>
      <c r="G80" s="288"/>
      <c r="H80" s="269" t="s">
        <v>1306</v>
      </c>
      <c r="I80" s="269" t="s">
        <v>1304</v>
      </c>
      <c r="J80" s="269">
        <v>120</v>
      </c>
      <c r="K80" s="281"/>
    </row>
    <row r="81" spans="2:11" ht="15" customHeight="1">
      <c r="B81" s="290"/>
      <c r="C81" s="269" t="s">
        <v>1307</v>
      </c>
      <c r="D81" s="269"/>
      <c r="E81" s="269"/>
      <c r="F81" s="289" t="s">
        <v>1308</v>
      </c>
      <c r="G81" s="288"/>
      <c r="H81" s="269" t="s">
        <v>1309</v>
      </c>
      <c r="I81" s="269" t="s">
        <v>1304</v>
      </c>
      <c r="J81" s="269">
        <v>50</v>
      </c>
      <c r="K81" s="281"/>
    </row>
    <row r="82" spans="2:11" ht="15" customHeight="1">
      <c r="B82" s="290"/>
      <c r="C82" s="269" t="s">
        <v>1310</v>
      </c>
      <c r="D82" s="269"/>
      <c r="E82" s="269"/>
      <c r="F82" s="289" t="s">
        <v>1302</v>
      </c>
      <c r="G82" s="288"/>
      <c r="H82" s="269" t="s">
        <v>1311</v>
      </c>
      <c r="I82" s="269" t="s">
        <v>1312</v>
      </c>
      <c r="J82" s="269"/>
      <c r="K82" s="281"/>
    </row>
    <row r="83" spans="2:11" ht="15" customHeight="1">
      <c r="B83" s="290"/>
      <c r="C83" s="291" t="s">
        <v>1313</v>
      </c>
      <c r="D83" s="291"/>
      <c r="E83" s="291"/>
      <c r="F83" s="292" t="s">
        <v>1308</v>
      </c>
      <c r="G83" s="291"/>
      <c r="H83" s="291" t="s">
        <v>1314</v>
      </c>
      <c r="I83" s="291" t="s">
        <v>1304</v>
      </c>
      <c r="J83" s="291">
        <v>15</v>
      </c>
      <c r="K83" s="281"/>
    </row>
    <row r="84" spans="2:11" ht="15" customHeight="1">
      <c r="B84" s="290"/>
      <c r="C84" s="291" t="s">
        <v>1315</v>
      </c>
      <c r="D84" s="291"/>
      <c r="E84" s="291"/>
      <c r="F84" s="292" t="s">
        <v>1308</v>
      </c>
      <c r="G84" s="291"/>
      <c r="H84" s="291" t="s">
        <v>1316</v>
      </c>
      <c r="I84" s="291" t="s">
        <v>1304</v>
      </c>
      <c r="J84" s="291">
        <v>15</v>
      </c>
      <c r="K84" s="281"/>
    </row>
    <row r="85" spans="2:11" ht="15" customHeight="1">
      <c r="B85" s="290"/>
      <c r="C85" s="291" t="s">
        <v>1317</v>
      </c>
      <c r="D85" s="291"/>
      <c r="E85" s="291"/>
      <c r="F85" s="292" t="s">
        <v>1308</v>
      </c>
      <c r="G85" s="291"/>
      <c r="H85" s="291" t="s">
        <v>1318</v>
      </c>
      <c r="I85" s="291" t="s">
        <v>1304</v>
      </c>
      <c r="J85" s="291">
        <v>20</v>
      </c>
      <c r="K85" s="281"/>
    </row>
    <row r="86" spans="2:11" ht="15" customHeight="1">
      <c r="B86" s="290"/>
      <c r="C86" s="291" t="s">
        <v>1319</v>
      </c>
      <c r="D86" s="291"/>
      <c r="E86" s="291"/>
      <c r="F86" s="292" t="s">
        <v>1308</v>
      </c>
      <c r="G86" s="291"/>
      <c r="H86" s="291" t="s">
        <v>1320</v>
      </c>
      <c r="I86" s="291" t="s">
        <v>1304</v>
      </c>
      <c r="J86" s="291">
        <v>20</v>
      </c>
      <c r="K86" s="281"/>
    </row>
    <row r="87" spans="2:11" ht="15" customHeight="1">
      <c r="B87" s="290"/>
      <c r="C87" s="269" t="s">
        <v>1321</v>
      </c>
      <c r="D87" s="269"/>
      <c r="E87" s="269"/>
      <c r="F87" s="289" t="s">
        <v>1308</v>
      </c>
      <c r="G87" s="288"/>
      <c r="H87" s="269" t="s">
        <v>1322</v>
      </c>
      <c r="I87" s="269" t="s">
        <v>1304</v>
      </c>
      <c r="J87" s="269">
        <v>50</v>
      </c>
      <c r="K87" s="281"/>
    </row>
    <row r="88" spans="2:11" ht="15" customHeight="1">
      <c r="B88" s="290"/>
      <c r="C88" s="269" t="s">
        <v>1323</v>
      </c>
      <c r="D88" s="269"/>
      <c r="E88" s="269"/>
      <c r="F88" s="289" t="s">
        <v>1308</v>
      </c>
      <c r="G88" s="288"/>
      <c r="H88" s="269" t="s">
        <v>1324</v>
      </c>
      <c r="I88" s="269" t="s">
        <v>1304</v>
      </c>
      <c r="J88" s="269">
        <v>20</v>
      </c>
      <c r="K88" s="281"/>
    </row>
    <row r="89" spans="2:11" ht="15" customHeight="1">
      <c r="B89" s="290"/>
      <c r="C89" s="269" t="s">
        <v>1325</v>
      </c>
      <c r="D89" s="269"/>
      <c r="E89" s="269"/>
      <c r="F89" s="289" t="s">
        <v>1308</v>
      </c>
      <c r="G89" s="288"/>
      <c r="H89" s="269" t="s">
        <v>1326</v>
      </c>
      <c r="I89" s="269" t="s">
        <v>1304</v>
      </c>
      <c r="J89" s="269">
        <v>20</v>
      </c>
      <c r="K89" s="281"/>
    </row>
    <row r="90" spans="2:11" ht="15" customHeight="1">
      <c r="B90" s="290"/>
      <c r="C90" s="269" t="s">
        <v>1327</v>
      </c>
      <c r="D90" s="269"/>
      <c r="E90" s="269"/>
      <c r="F90" s="289" t="s">
        <v>1308</v>
      </c>
      <c r="G90" s="288"/>
      <c r="H90" s="269" t="s">
        <v>1328</v>
      </c>
      <c r="I90" s="269" t="s">
        <v>1304</v>
      </c>
      <c r="J90" s="269">
        <v>50</v>
      </c>
      <c r="K90" s="281"/>
    </row>
    <row r="91" spans="2:11" ht="15" customHeight="1">
      <c r="B91" s="290"/>
      <c r="C91" s="269" t="s">
        <v>1329</v>
      </c>
      <c r="D91" s="269"/>
      <c r="E91" s="269"/>
      <c r="F91" s="289" t="s">
        <v>1308</v>
      </c>
      <c r="G91" s="288"/>
      <c r="H91" s="269" t="s">
        <v>1329</v>
      </c>
      <c r="I91" s="269" t="s">
        <v>1304</v>
      </c>
      <c r="J91" s="269">
        <v>50</v>
      </c>
      <c r="K91" s="281"/>
    </row>
    <row r="92" spans="2:11" ht="15" customHeight="1">
      <c r="B92" s="290"/>
      <c r="C92" s="269" t="s">
        <v>1330</v>
      </c>
      <c r="D92" s="269"/>
      <c r="E92" s="269"/>
      <c r="F92" s="289" t="s">
        <v>1308</v>
      </c>
      <c r="G92" s="288"/>
      <c r="H92" s="269" t="s">
        <v>1331</v>
      </c>
      <c r="I92" s="269" t="s">
        <v>1304</v>
      </c>
      <c r="J92" s="269">
        <v>255</v>
      </c>
      <c r="K92" s="281"/>
    </row>
    <row r="93" spans="2:11" ht="15" customHeight="1">
      <c r="B93" s="290"/>
      <c r="C93" s="269" t="s">
        <v>1332</v>
      </c>
      <c r="D93" s="269"/>
      <c r="E93" s="269"/>
      <c r="F93" s="289" t="s">
        <v>1302</v>
      </c>
      <c r="G93" s="288"/>
      <c r="H93" s="269" t="s">
        <v>1333</v>
      </c>
      <c r="I93" s="269" t="s">
        <v>1334</v>
      </c>
      <c r="J93" s="269"/>
      <c r="K93" s="281"/>
    </row>
    <row r="94" spans="2:11" ht="15" customHeight="1">
      <c r="B94" s="290"/>
      <c r="C94" s="269" t="s">
        <v>1335</v>
      </c>
      <c r="D94" s="269"/>
      <c r="E94" s="269"/>
      <c r="F94" s="289" t="s">
        <v>1302</v>
      </c>
      <c r="G94" s="288"/>
      <c r="H94" s="269" t="s">
        <v>1336</v>
      </c>
      <c r="I94" s="269" t="s">
        <v>1337</v>
      </c>
      <c r="J94" s="269"/>
      <c r="K94" s="281"/>
    </row>
    <row r="95" spans="2:11" ht="15" customHeight="1">
      <c r="B95" s="290"/>
      <c r="C95" s="269" t="s">
        <v>1338</v>
      </c>
      <c r="D95" s="269"/>
      <c r="E95" s="269"/>
      <c r="F95" s="289" t="s">
        <v>1302</v>
      </c>
      <c r="G95" s="288"/>
      <c r="H95" s="269" t="s">
        <v>1338</v>
      </c>
      <c r="I95" s="269" t="s">
        <v>1337</v>
      </c>
      <c r="J95" s="269"/>
      <c r="K95" s="281"/>
    </row>
    <row r="96" spans="2:11" ht="15" customHeight="1">
      <c r="B96" s="290"/>
      <c r="C96" s="269" t="s">
        <v>45</v>
      </c>
      <c r="D96" s="269"/>
      <c r="E96" s="269"/>
      <c r="F96" s="289" t="s">
        <v>1302</v>
      </c>
      <c r="G96" s="288"/>
      <c r="H96" s="269" t="s">
        <v>1339</v>
      </c>
      <c r="I96" s="269" t="s">
        <v>1337</v>
      </c>
      <c r="J96" s="269"/>
      <c r="K96" s="281"/>
    </row>
    <row r="97" spans="2:11" ht="15" customHeight="1">
      <c r="B97" s="290"/>
      <c r="C97" s="269" t="s">
        <v>55</v>
      </c>
      <c r="D97" s="269"/>
      <c r="E97" s="269"/>
      <c r="F97" s="289" t="s">
        <v>1302</v>
      </c>
      <c r="G97" s="288"/>
      <c r="H97" s="269" t="s">
        <v>1340</v>
      </c>
      <c r="I97" s="269" t="s">
        <v>1337</v>
      </c>
      <c r="J97" s="269"/>
      <c r="K97" s="281"/>
    </row>
    <row r="98" spans="2:1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ht="45" customHeight="1">
      <c r="B102" s="280"/>
      <c r="C102" s="389" t="s">
        <v>1341</v>
      </c>
      <c r="D102" s="389"/>
      <c r="E102" s="389"/>
      <c r="F102" s="389"/>
      <c r="G102" s="389"/>
      <c r="H102" s="389"/>
      <c r="I102" s="389"/>
      <c r="J102" s="389"/>
      <c r="K102" s="281"/>
    </row>
    <row r="103" spans="2:11" ht="17.25" customHeight="1">
      <c r="B103" s="280"/>
      <c r="C103" s="282" t="s">
        <v>1296</v>
      </c>
      <c r="D103" s="282"/>
      <c r="E103" s="282"/>
      <c r="F103" s="282" t="s">
        <v>1297</v>
      </c>
      <c r="G103" s="283"/>
      <c r="H103" s="282" t="s">
        <v>61</v>
      </c>
      <c r="I103" s="282" t="s">
        <v>64</v>
      </c>
      <c r="J103" s="282" t="s">
        <v>1298</v>
      </c>
      <c r="K103" s="281"/>
    </row>
    <row r="104" spans="2:11" ht="17.25" customHeight="1">
      <c r="B104" s="280"/>
      <c r="C104" s="284" t="s">
        <v>1299</v>
      </c>
      <c r="D104" s="284"/>
      <c r="E104" s="284"/>
      <c r="F104" s="285" t="s">
        <v>1300</v>
      </c>
      <c r="G104" s="286"/>
      <c r="H104" s="284"/>
      <c r="I104" s="284"/>
      <c r="J104" s="284" t="s">
        <v>1301</v>
      </c>
      <c r="K104" s="281"/>
    </row>
    <row r="105" spans="2:11" ht="5.25" customHeight="1">
      <c r="B105" s="280"/>
      <c r="C105" s="282"/>
      <c r="D105" s="282"/>
      <c r="E105" s="282"/>
      <c r="F105" s="282"/>
      <c r="G105" s="298"/>
      <c r="H105" s="282"/>
      <c r="I105" s="282"/>
      <c r="J105" s="282"/>
      <c r="K105" s="281"/>
    </row>
    <row r="106" spans="2:11" ht="15" customHeight="1">
      <c r="B106" s="280"/>
      <c r="C106" s="269" t="s">
        <v>60</v>
      </c>
      <c r="D106" s="287"/>
      <c r="E106" s="287"/>
      <c r="F106" s="289" t="s">
        <v>1302</v>
      </c>
      <c r="G106" s="298"/>
      <c r="H106" s="269" t="s">
        <v>1342</v>
      </c>
      <c r="I106" s="269" t="s">
        <v>1304</v>
      </c>
      <c r="J106" s="269">
        <v>20</v>
      </c>
      <c r="K106" s="281"/>
    </row>
    <row r="107" spans="2:11" ht="15" customHeight="1">
      <c r="B107" s="280"/>
      <c r="C107" s="269" t="s">
        <v>1305</v>
      </c>
      <c r="D107" s="269"/>
      <c r="E107" s="269"/>
      <c r="F107" s="289" t="s">
        <v>1302</v>
      </c>
      <c r="G107" s="269"/>
      <c r="H107" s="269" t="s">
        <v>1342</v>
      </c>
      <c r="I107" s="269" t="s">
        <v>1304</v>
      </c>
      <c r="J107" s="269">
        <v>120</v>
      </c>
      <c r="K107" s="281"/>
    </row>
    <row r="108" spans="2:11" ht="15" customHeight="1">
      <c r="B108" s="290"/>
      <c r="C108" s="269" t="s">
        <v>1307</v>
      </c>
      <c r="D108" s="269"/>
      <c r="E108" s="269"/>
      <c r="F108" s="289" t="s">
        <v>1308</v>
      </c>
      <c r="G108" s="269"/>
      <c r="H108" s="269" t="s">
        <v>1342</v>
      </c>
      <c r="I108" s="269" t="s">
        <v>1304</v>
      </c>
      <c r="J108" s="269">
        <v>50</v>
      </c>
      <c r="K108" s="281"/>
    </row>
    <row r="109" spans="2:11" ht="15" customHeight="1">
      <c r="B109" s="290"/>
      <c r="C109" s="269" t="s">
        <v>1310</v>
      </c>
      <c r="D109" s="269"/>
      <c r="E109" s="269"/>
      <c r="F109" s="289" t="s">
        <v>1302</v>
      </c>
      <c r="G109" s="269"/>
      <c r="H109" s="269" t="s">
        <v>1342</v>
      </c>
      <c r="I109" s="269" t="s">
        <v>1312</v>
      </c>
      <c r="J109" s="269"/>
      <c r="K109" s="281"/>
    </row>
    <row r="110" spans="2:11" ht="15" customHeight="1">
      <c r="B110" s="290"/>
      <c r="C110" s="269" t="s">
        <v>1321</v>
      </c>
      <c r="D110" s="269"/>
      <c r="E110" s="269"/>
      <c r="F110" s="289" t="s">
        <v>1308</v>
      </c>
      <c r="G110" s="269"/>
      <c r="H110" s="269" t="s">
        <v>1342</v>
      </c>
      <c r="I110" s="269" t="s">
        <v>1304</v>
      </c>
      <c r="J110" s="269">
        <v>50</v>
      </c>
      <c r="K110" s="281"/>
    </row>
    <row r="111" spans="2:11" ht="15" customHeight="1">
      <c r="B111" s="290"/>
      <c r="C111" s="269" t="s">
        <v>1329</v>
      </c>
      <c r="D111" s="269"/>
      <c r="E111" s="269"/>
      <c r="F111" s="289" t="s">
        <v>1308</v>
      </c>
      <c r="G111" s="269"/>
      <c r="H111" s="269" t="s">
        <v>1342</v>
      </c>
      <c r="I111" s="269" t="s">
        <v>1304</v>
      </c>
      <c r="J111" s="269">
        <v>50</v>
      </c>
      <c r="K111" s="281"/>
    </row>
    <row r="112" spans="2:11" ht="15" customHeight="1">
      <c r="B112" s="290"/>
      <c r="C112" s="269" t="s">
        <v>1327</v>
      </c>
      <c r="D112" s="269"/>
      <c r="E112" s="269"/>
      <c r="F112" s="289" t="s">
        <v>1308</v>
      </c>
      <c r="G112" s="269"/>
      <c r="H112" s="269" t="s">
        <v>1342</v>
      </c>
      <c r="I112" s="269" t="s">
        <v>1304</v>
      </c>
      <c r="J112" s="269">
        <v>50</v>
      </c>
      <c r="K112" s="281"/>
    </row>
    <row r="113" spans="2:11" ht="15" customHeight="1">
      <c r="B113" s="290"/>
      <c r="C113" s="269" t="s">
        <v>60</v>
      </c>
      <c r="D113" s="269"/>
      <c r="E113" s="269"/>
      <c r="F113" s="289" t="s">
        <v>1302</v>
      </c>
      <c r="G113" s="269"/>
      <c r="H113" s="269" t="s">
        <v>1343</v>
      </c>
      <c r="I113" s="269" t="s">
        <v>1304</v>
      </c>
      <c r="J113" s="269">
        <v>20</v>
      </c>
      <c r="K113" s="281"/>
    </row>
    <row r="114" spans="2:11" ht="15" customHeight="1">
      <c r="B114" s="290"/>
      <c r="C114" s="269" t="s">
        <v>1344</v>
      </c>
      <c r="D114" s="269"/>
      <c r="E114" s="269"/>
      <c r="F114" s="289" t="s">
        <v>1302</v>
      </c>
      <c r="G114" s="269"/>
      <c r="H114" s="269" t="s">
        <v>1345</v>
      </c>
      <c r="I114" s="269" t="s">
        <v>1304</v>
      </c>
      <c r="J114" s="269">
        <v>120</v>
      </c>
      <c r="K114" s="281"/>
    </row>
    <row r="115" spans="2:11" ht="15" customHeight="1">
      <c r="B115" s="290"/>
      <c r="C115" s="269" t="s">
        <v>45</v>
      </c>
      <c r="D115" s="269"/>
      <c r="E115" s="269"/>
      <c r="F115" s="289" t="s">
        <v>1302</v>
      </c>
      <c r="G115" s="269"/>
      <c r="H115" s="269" t="s">
        <v>1346</v>
      </c>
      <c r="I115" s="269" t="s">
        <v>1337</v>
      </c>
      <c r="J115" s="269"/>
      <c r="K115" s="281"/>
    </row>
    <row r="116" spans="2:11" ht="15" customHeight="1">
      <c r="B116" s="290"/>
      <c r="C116" s="269" t="s">
        <v>55</v>
      </c>
      <c r="D116" s="269"/>
      <c r="E116" s="269"/>
      <c r="F116" s="289" t="s">
        <v>1302</v>
      </c>
      <c r="G116" s="269"/>
      <c r="H116" s="269" t="s">
        <v>1347</v>
      </c>
      <c r="I116" s="269" t="s">
        <v>1337</v>
      </c>
      <c r="J116" s="269"/>
      <c r="K116" s="281"/>
    </row>
    <row r="117" spans="2:11" ht="15" customHeight="1">
      <c r="B117" s="290"/>
      <c r="C117" s="269" t="s">
        <v>64</v>
      </c>
      <c r="D117" s="269"/>
      <c r="E117" s="269"/>
      <c r="F117" s="289" t="s">
        <v>1302</v>
      </c>
      <c r="G117" s="269"/>
      <c r="H117" s="269" t="s">
        <v>1348</v>
      </c>
      <c r="I117" s="269" t="s">
        <v>1349</v>
      </c>
      <c r="J117" s="269"/>
      <c r="K117" s="281"/>
    </row>
    <row r="118" spans="2:1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ht="18.75" customHeight="1">
      <c r="B119" s="300"/>
      <c r="C119" s="266"/>
      <c r="D119" s="266"/>
      <c r="E119" s="266"/>
      <c r="F119" s="301"/>
      <c r="G119" s="266"/>
      <c r="H119" s="266"/>
      <c r="I119" s="266"/>
      <c r="J119" s="266"/>
      <c r="K119" s="300"/>
    </row>
    <row r="120" spans="2:1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ht="45" customHeight="1">
      <c r="B122" s="305"/>
      <c r="C122" s="388" t="s">
        <v>1350</v>
      </c>
      <c r="D122" s="388"/>
      <c r="E122" s="388"/>
      <c r="F122" s="388"/>
      <c r="G122" s="388"/>
      <c r="H122" s="388"/>
      <c r="I122" s="388"/>
      <c r="J122" s="388"/>
      <c r="K122" s="306"/>
    </row>
    <row r="123" spans="2:11" ht="17.25" customHeight="1">
      <c r="B123" s="307"/>
      <c r="C123" s="282" t="s">
        <v>1296</v>
      </c>
      <c r="D123" s="282"/>
      <c r="E123" s="282"/>
      <c r="F123" s="282" t="s">
        <v>1297</v>
      </c>
      <c r="G123" s="283"/>
      <c r="H123" s="282" t="s">
        <v>61</v>
      </c>
      <c r="I123" s="282" t="s">
        <v>64</v>
      </c>
      <c r="J123" s="282" t="s">
        <v>1298</v>
      </c>
      <c r="K123" s="308"/>
    </row>
    <row r="124" spans="2:11" ht="17.25" customHeight="1">
      <c r="B124" s="307"/>
      <c r="C124" s="284" t="s">
        <v>1299</v>
      </c>
      <c r="D124" s="284"/>
      <c r="E124" s="284"/>
      <c r="F124" s="285" t="s">
        <v>1300</v>
      </c>
      <c r="G124" s="286"/>
      <c r="H124" s="284"/>
      <c r="I124" s="284"/>
      <c r="J124" s="284" t="s">
        <v>1301</v>
      </c>
      <c r="K124" s="308"/>
    </row>
    <row r="125" spans="2:11" ht="5.25" customHeight="1">
      <c r="B125" s="309"/>
      <c r="C125" s="287"/>
      <c r="D125" s="287"/>
      <c r="E125" s="287"/>
      <c r="F125" s="287"/>
      <c r="G125" s="269"/>
      <c r="H125" s="287"/>
      <c r="I125" s="287"/>
      <c r="J125" s="287"/>
      <c r="K125" s="310"/>
    </row>
    <row r="126" spans="2:11" ht="15" customHeight="1">
      <c r="B126" s="309"/>
      <c r="C126" s="269" t="s">
        <v>1305</v>
      </c>
      <c r="D126" s="287"/>
      <c r="E126" s="287"/>
      <c r="F126" s="289" t="s">
        <v>1302</v>
      </c>
      <c r="G126" s="269"/>
      <c r="H126" s="269" t="s">
        <v>1342</v>
      </c>
      <c r="I126" s="269" t="s">
        <v>1304</v>
      </c>
      <c r="J126" s="269">
        <v>120</v>
      </c>
      <c r="K126" s="311"/>
    </row>
    <row r="127" spans="2:11" ht="15" customHeight="1">
      <c r="B127" s="309"/>
      <c r="C127" s="269" t="s">
        <v>1351</v>
      </c>
      <c r="D127" s="269"/>
      <c r="E127" s="269"/>
      <c r="F127" s="289" t="s">
        <v>1302</v>
      </c>
      <c r="G127" s="269"/>
      <c r="H127" s="269" t="s">
        <v>1352</v>
      </c>
      <c r="I127" s="269" t="s">
        <v>1304</v>
      </c>
      <c r="J127" s="269" t="s">
        <v>1353</v>
      </c>
      <c r="K127" s="311"/>
    </row>
    <row r="128" spans="2:11" ht="15" customHeight="1">
      <c r="B128" s="309"/>
      <c r="C128" s="269" t="s">
        <v>1250</v>
      </c>
      <c r="D128" s="269"/>
      <c r="E128" s="269"/>
      <c r="F128" s="289" t="s">
        <v>1302</v>
      </c>
      <c r="G128" s="269"/>
      <c r="H128" s="269" t="s">
        <v>1354</v>
      </c>
      <c r="I128" s="269" t="s">
        <v>1304</v>
      </c>
      <c r="J128" s="269" t="s">
        <v>1353</v>
      </c>
      <c r="K128" s="311"/>
    </row>
    <row r="129" spans="2:11" ht="15" customHeight="1">
      <c r="B129" s="309"/>
      <c r="C129" s="269" t="s">
        <v>1313</v>
      </c>
      <c r="D129" s="269"/>
      <c r="E129" s="269"/>
      <c r="F129" s="289" t="s">
        <v>1308</v>
      </c>
      <c r="G129" s="269"/>
      <c r="H129" s="269" t="s">
        <v>1314</v>
      </c>
      <c r="I129" s="269" t="s">
        <v>1304</v>
      </c>
      <c r="J129" s="269">
        <v>15</v>
      </c>
      <c r="K129" s="311"/>
    </row>
    <row r="130" spans="2:11" ht="15" customHeight="1">
      <c r="B130" s="309"/>
      <c r="C130" s="291" t="s">
        <v>1315</v>
      </c>
      <c r="D130" s="291"/>
      <c r="E130" s="291"/>
      <c r="F130" s="292" t="s">
        <v>1308</v>
      </c>
      <c r="G130" s="291"/>
      <c r="H130" s="291" t="s">
        <v>1316</v>
      </c>
      <c r="I130" s="291" t="s">
        <v>1304</v>
      </c>
      <c r="J130" s="291">
        <v>15</v>
      </c>
      <c r="K130" s="311"/>
    </row>
    <row r="131" spans="2:11" ht="15" customHeight="1">
      <c r="B131" s="309"/>
      <c r="C131" s="291" t="s">
        <v>1317</v>
      </c>
      <c r="D131" s="291"/>
      <c r="E131" s="291"/>
      <c r="F131" s="292" t="s">
        <v>1308</v>
      </c>
      <c r="G131" s="291"/>
      <c r="H131" s="291" t="s">
        <v>1318</v>
      </c>
      <c r="I131" s="291" t="s">
        <v>1304</v>
      </c>
      <c r="J131" s="291">
        <v>20</v>
      </c>
      <c r="K131" s="311"/>
    </row>
    <row r="132" spans="2:11" ht="15" customHeight="1">
      <c r="B132" s="309"/>
      <c r="C132" s="291" t="s">
        <v>1319</v>
      </c>
      <c r="D132" s="291"/>
      <c r="E132" s="291"/>
      <c r="F132" s="292" t="s">
        <v>1308</v>
      </c>
      <c r="G132" s="291"/>
      <c r="H132" s="291" t="s">
        <v>1320</v>
      </c>
      <c r="I132" s="291" t="s">
        <v>1304</v>
      </c>
      <c r="J132" s="291">
        <v>20</v>
      </c>
      <c r="K132" s="311"/>
    </row>
    <row r="133" spans="2:11" ht="15" customHeight="1">
      <c r="B133" s="309"/>
      <c r="C133" s="269" t="s">
        <v>1307</v>
      </c>
      <c r="D133" s="269"/>
      <c r="E133" s="269"/>
      <c r="F133" s="289" t="s">
        <v>1308</v>
      </c>
      <c r="G133" s="269"/>
      <c r="H133" s="269" t="s">
        <v>1342</v>
      </c>
      <c r="I133" s="269" t="s">
        <v>1304</v>
      </c>
      <c r="J133" s="269">
        <v>50</v>
      </c>
      <c r="K133" s="311"/>
    </row>
    <row r="134" spans="2:11" ht="15" customHeight="1">
      <c r="B134" s="309"/>
      <c r="C134" s="269" t="s">
        <v>1321</v>
      </c>
      <c r="D134" s="269"/>
      <c r="E134" s="269"/>
      <c r="F134" s="289" t="s">
        <v>1308</v>
      </c>
      <c r="G134" s="269"/>
      <c r="H134" s="269" t="s">
        <v>1342</v>
      </c>
      <c r="I134" s="269" t="s">
        <v>1304</v>
      </c>
      <c r="J134" s="269">
        <v>50</v>
      </c>
      <c r="K134" s="311"/>
    </row>
    <row r="135" spans="2:11" ht="15" customHeight="1">
      <c r="B135" s="309"/>
      <c r="C135" s="269" t="s">
        <v>1327</v>
      </c>
      <c r="D135" s="269"/>
      <c r="E135" s="269"/>
      <c r="F135" s="289" t="s">
        <v>1308</v>
      </c>
      <c r="G135" s="269"/>
      <c r="H135" s="269" t="s">
        <v>1342</v>
      </c>
      <c r="I135" s="269" t="s">
        <v>1304</v>
      </c>
      <c r="J135" s="269">
        <v>50</v>
      </c>
      <c r="K135" s="311"/>
    </row>
    <row r="136" spans="2:11" ht="15" customHeight="1">
      <c r="B136" s="309"/>
      <c r="C136" s="269" t="s">
        <v>1329</v>
      </c>
      <c r="D136" s="269"/>
      <c r="E136" s="269"/>
      <c r="F136" s="289" t="s">
        <v>1308</v>
      </c>
      <c r="G136" s="269"/>
      <c r="H136" s="269" t="s">
        <v>1342</v>
      </c>
      <c r="I136" s="269" t="s">
        <v>1304</v>
      </c>
      <c r="J136" s="269">
        <v>50</v>
      </c>
      <c r="K136" s="311"/>
    </row>
    <row r="137" spans="2:11" ht="15" customHeight="1">
      <c r="B137" s="309"/>
      <c r="C137" s="269" t="s">
        <v>1330</v>
      </c>
      <c r="D137" s="269"/>
      <c r="E137" s="269"/>
      <c r="F137" s="289" t="s">
        <v>1308</v>
      </c>
      <c r="G137" s="269"/>
      <c r="H137" s="269" t="s">
        <v>1355</v>
      </c>
      <c r="I137" s="269" t="s">
        <v>1304</v>
      </c>
      <c r="J137" s="269">
        <v>255</v>
      </c>
      <c r="K137" s="311"/>
    </row>
    <row r="138" spans="2:11" ht="15" customHeight="1">
      <c r="B138" s="309"/>
      <c r="C138" s="269" t="s">
        <v>1332</v>
      </c>
      <c r="D138" s="269"/>
      <c r="E138" s="269"/>
      <c r="F138" s="289" t="s">
        <v>1302</v>
      </c>
      <c r="G138" s="269"/>
      <c r="H138" s="269" t="s">
        <v>1356</v>
      </c>
      <c r="I138" s="269" t="s">
        <v>1334</v>
      </c>
      <c r="J138" s="269"/>
      <c r="K138" s="311"/>
    </row>
    <row r="139" spans="2:11" ht="15" customHeight="1">
      <c r="B139" s="309"/>
      <c r="C139" s="269" t="s">
        <v>1335</v>
      </c>
      <c r="D139" s="269"/>
      <c r="E139" s="269"/>
      <c r="F139" s="289" t="s">
        <v>1302</v>
      </c>
      <c r="G139" s="269"/>
      <c r="H139" s="269" t="s">
        <v>1357</v>
      </c>
      <c r="I139" s="269" t="s">
        <v>1337</v>
      </c>
      <c r="J139" s="269"/>
      <c r="K139" s="311"/>
    </row>
    <row r="140" spans="2:11" ht="15" customHeight="1">
      <c r="B140" s="309"/>
      <c r="C140" s="269" t="s">
        <v>1338</v>
      </c>
      <c r="D140" s="269"/>
      <c r="E140" s="269"/>
      <c r="F140" s="289" t="s">
        <v>1302</v>
      </c>
      <c r="G140" s="269"/>
      <c r="H140" s="269" t="s">
        <v>1338</v>
      </c>
      <c r="I140" s="269" t="s">
        <v>1337</v>
      </c>
      <c r="J140" s="269"/>
      <c r="K140" s="311"/>
    </row>
    <row r="141" spans="2:11" ht="15" customHeight="1">
      <c r="B141" s="309"/>
      <c r="C141" s="269" t="s">
        <v>45</v>
      </c>
      <c r="D141" s="269"/>
      <c r="E141" s="269"/>
      <c r="F141" s="289" t="s">
        <v>1302</v>
      </c>
      <c r="G141" s="269"/>
      <c r="H141" s="269" t="s">
        <v>1358</v>
      </c>
      <c r="I141" s="269" t="s">
        <v>1337</v>
      </c>
      <c r="J141" s="269"/>
      <c r="K141" s="311"/>
    </row>
    <row r="142" spans="2:11" ht="15" customHeight="1">
      <c r="B142" s="309"/>
      <c r="C142" s="269" t="s">
        <v>1359</v>
      </c>
      <c r="D142" s="269"/>
      <c r="E142" s="269"/>
      <c r="F142" s="289" t="s">
        <v>1302</v>
      </c>
      <c r="G142" s="269"/>
      <c r="H142" s="269" t="s">
        <v>1360</v>
      </c>
      <c r="I142" s="269" t="s">
        <v>1337</v>
      </c>
      <c r="J142" s="269"/>
      <c r="K142" s="311"/>
    </row>
    <row r="143" spans="2:1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ht="18.75" customHeight="1">
      <c r="B144" s="266"/>
      <c r="C144" s="266"/>
      <c r="D144" s="266"/>
      <c r="E144" s="266"/>
      <c r="F144" s="301"/>
      <c r="G144" s="266"/>
      <c r="H144" s="266"/>
      <c r="I144" s="266"/>
      <c r="J144" s="266"/>
      <c r="K144" s="266"/>
    </row>
    <row r="145" spans="2:1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ht="45" customHeight="1">
      <c r="B147" s="280"/>
      <c r="C147" s="389" t="s">
        <v>1361</v>
      </c>
      <c r="D147" s="389"/>
      <c r="E147" s="389"/>
      <c r="F147" s="389"/>
      <c r="G147" s="389"/>
      <c r="H147" s="389"/>
      <c r="I147" s="389"/>
      <c r="J147" s="389"/>
      <c r="K147" s="281"/>
    </row>
    <row r="148" spans="2:11" ht="17.25" customHeight="1">
      <c r="B148" s="280"/>
      <c r="C148" s="282" t="s">
        <v>1296</v>
      </c>
      <c r="D148" s="282"/>
      <c r="E148" s="282"/>
      <c r="F148" s="282" t="s">
        <v>1297</v>
      </c>
      <c r="G148" s="283"/>
      <c r="H148" s="282" t="s">
        <v>61</v>
      </c>
      <c r="I148" s="282" t="s">
        <v>64</v>
      </c>
      <c r="J148" s="282" t="s">
        <v>1298</v>
      </c>
      <c r="K148" s="281"/>
    </row>
    <row r="149" spans="2:11" ht="17.25" customHeight="1">
      <c r="B149" s="280"/>
      <c r="C149" s="284" t="s">
        <v>1299</v>
      </c>
      <c r="D149" s="284"/>
      <c r="E149" s="284"/>
      <c r="F149" s="285" t="s">
        <v>1300</v>
      </c>
      <c r="G149" s="286"/>
      <c r="H149" s="284"/>
      <c r="I149" s="284"/>
      <c r="J149" s="284" t="s">
        <v>1301</v>
      </c>
      <c r="K149" s="281"/>
    </row>
    <row r="150" spans="2:11" ht="5.25" customHeight="1">
      <c r="B150" s="290"/>
      <c r="C150" s="287"/>
      <c r="D150" s="287"/>
      <c r="E150" s="287"/>
      <c r="F150" s="287"/>
      <c r="G150" s="288"/>
      <c r="H150" s="287"/>
      <c r="I150" s="287"/>
      <c r="J150" s="287"/>
      <c r="K150" s="311"/>
    </row>
    <row r="151" spans="2:11" ht="15" customHeight="1">
      <c r="B151" s="290"/>
      <c r="C151" s="315" t="s">
        <v>1305</v>
      </c>
      <c r="D151" s="269"/>
      <c r="E151" s="269"/>
      <c r="F151" s="316" t="s">
        <v>1302</v>
      </c>
      <c r="G151" s="269"/>
      <c r="H151" s="315" t="s">
        <v>1342</v>
      </c>
      <c r="I151" s="315" t="s">
        <v>1304</v>
      </c>
      <c r="J151" s="315">
        <v>120</v>
      </c>
      <c r="K151" s="311"/>
    </row>
    <row r="152" spans="2:11" ht="15" customHeight="1">
      <c r="B152" s="290"/>
      <c r="C152" s="315" t="s">
        <v>1351</v>
      </c>
      <c r="D152" s="269"/>
      <c r="E152" s="269"/>
      <c r="F152" s="316" t="s">
        <v>1302</v>
      </c>
      <c r="G152" s="269"/>
      <c r="H152" s="315" t="s">
        <v>1362</v>
      </c>
      <c r="I152" s="315" t="s">
        <v>1304</v>
      </c>
      <c r="J152" s="315" t="s">
        <v>1353</v>
      </c>
      <c r="K152" s="311"/>
    </row>
    <row r="153" spans="2:11" ht="15" customHeight="1">
      <c r="B153" s="290"/>
      <c r="C153" s="315" t="s">
        <v>1250</v>
      </c>
      <c r="D153" s="269"/>
      <c r="E153" s="269"/>
      <c r="F153" s="316" t="s">
        <v>1302</v>
      </c>
      <c r="G153" s="269"/>
      <c r="H153" s="315" t="s">
        <v>1363</v>
      </c>
      <c r="I153" s="315" t="s">
        <v>1304</v>
      </c>
      <c r="J153" s="315" t="s">
        <v>1353</v>
      </c>
      <c r="K153" s="311"/>
    </row>
    <row r="154" spans="2:11" ht="15" customHeight="1">
      <c r="B154" s="290"/>
      <c r="C154" s="315" t="s">
        <v>1307</v>
      </c>
      <c r="D154" s="269"/>
      <c r="E154" s="269"/>
      <c r="F154" s="316" t="s">
        <v>1308</v>
      </c>
      <c r="G154" s="269"/>
      <c r="H154" s="315" t="s">
        <v>1342</v>
      </c>
      <c r="I154" s="315" t="s">
        <v>1304</v>
      </c>
      <c r="J154" s="315">
        <v>50</v>
      </c>
      <c r="K154" s="311"/>
    </row>
    <row r="155" spans="2:11" ht="15" customHeight="1">
      <c r="B155" s="290"/>
      <c r="C155" s="315" t="s">
        <v>1310</v>
      </c>
      <c r="D155" s="269"/>
      <c r="E155" s="269"/>
      <c r="F155" s="316" t="s">
        <v>1302</v>
      </c>
      <c r="G155" s="269"/>
      <c r="H155" s="315" t="s">
        <v>1342</v>
      </c>
      <c r="I155" s="315" t="s">
        <v>1312</v>
      </c>
      <c r="J155" s="315"/>
      <c r="K155" s="311"/>
    </row>
    <row r="156" spans="2:11" ht="15" customHeight="1">
      <c r="B156" s="290"/>
      <c r="C156" s="315" t="s">
        <v>1321</v>
      </c>
      <c r="D156" s="269"/>
      <c r="E156" s="269"/>
      <c r="F156" s="316" t="s">
        <v>1308</v>
      </c>
      <c r="G156" s="269"/>
      <c r="H156" s="315" t="s">
        <v>1342</v>
      </c>
      <c r="I156" s="315" t="s">
        <v>1304</v>
      </c>
      <c r="J156" s="315">
        <v>50</v>
      </c>
      <c r="K156" s="311"/>
    </row>
    <row r="157" spans="2:11" ht="15" customHeight="1">
      <c r="B157" s="290"/>
      <c r="C157" s="315" t="s">
        <v>1329</v>
      </c>
      <c r="D157" s="269"/>
      <c r="E157" s="269"/>
      <c r="F157" s="316" t="s">
        <v>1308</v>
      </c>
      <c r="G157" s="269"/>
      <c r="H157" s="315" t="s">
        <v>1342</v>
      </c>
      <c r="I157" s="315" t="s">
        <v>1304</v>
      </c>
      <c r="J157" s="315">
        <v>50</v>
      </c>
      <c r="K157" s="311"/>
    </row>
    <row r="158" spans="2:11" ht="15" customHeight="1">
      <c r="B158" s="290"/>
      <c r="C158" s="315" t="s">
        <v>1327</v>
      </c>
      <c r="D158" s="269"/>
      <c r="E158" s="269"/>
      <c r="F158" s="316" t="s">
        <v>1308</v>
      </c>
      <c r="G158" s="269"/>
      <c r="H158" s="315" t="s">
        <v>1342</v>
      </c>
      <c r="I158" s="315" t="s">
        <v>1304</v>
      </c>
      <c r="J158" s="315">
        <v>50</v>
      </c>
      <c r="K158" s="311"/>
    </row>
    <row r="159" spans="2:11" ht="15" customHeight="1">
      <c r="B159" s="290"/>
      <c r="C159" s="315" t="s">
        <v>94</v>
      </c>
      <c r="D159" s="269"/>
      <c r="E159" s="269"/>
      <c r="F159" s="316" t="s">
        <v>1302</v>
      </c>
      <c r="G159" s="269"/>
      <c r="H159" s="315" t="s">
        <v>1364</v>
      </c>
      <c r="I159" s="315" t="s">
        <v>1304</v>
      </c>
      <c r="J159" s="315" t="s">
        <v>1365</v>
      </c>
      <c r="K159" s="311"/>
    </row>
    <row r="160" spans="2:11" ht="15" customHeight="1">
      <c r="B160" s="290"/>
      <c r="C160" s="315" t="s">
        <v>1366</v>
      </c>
      <c r="D160" s="269"/>
      <c r="E160" s="269"/>
      <c r="F160" s="316" t="s">
        <v>1302</v>
      </c>
      <c r="G160" s="269"/>
      <c r="H160" s="315" t="s">
        <v>1367</v>
      </c>
      <c r="I160" s="315" t="s">
        <v>1337</v>
      </c>
      <c r="J160" s="315"/>
      <c r="K160" s="311"/>
    </row>
    <row r="161" spans="2:11" ht="15" customHeight="1">
      <c r="B161" s="317"/>
      <c r="C161" s="299"/>
      <c r="D161" s="299"/>
      <c r="E161" s="299"/>
      <c r="F161" s="299"/>
      <c r="G161" s="299"/>
      <c r="H161" s="299"/>
      <c r="I161" s="299"/>
      <c r="J161" s="299"/>
      <c r="K161" s="318"/>
    </row>
    <row r="162" spans="2:11" ht="18.75" customHeight="1">
      <c r="B162" s="266"/>
      <c r="C162" s="269"/>
      <c r="D162" s="269"/>
      <c r="E162" s="269"/>
      <c r="F162" s="289"/>
      <c r="G162" s="269"/>
      <c r="H162" s="269"/>
      <c r="I162" s="269"/>
      <c r="J162" s="269"/>
      <c r="K162" s="266"/>
    </row>
    <row r="163" spans="2:1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ht="45" customHeight="1">
      <c r="B165" s="261"/>
      <c r="C165" s="388" t="s">
        <v>1368</v>
      </c>
      <c r="D165" s="388"/>
      <c r="E165" s="388"/>
      <c r="F165" s="388"/>
      <c r="G165" s="388"/>
      <c r="H165" s="388"/>
      <c r="I165" s="388"/>
      <c r="J165" s="388"/>
      <c r="K165" s="262"/>
    </row>
    <row r="166" spans="2:11" ht="17.25" customHeight="1">
      <c r="B166" s="261"/>
      <c r="C166" s="282" t="s">
        <v>1296</v>
      </c>
      <c r="D166" s="282"/>
      <c r="E166" s="282"/>
      <c r="F166" s="282" t="s">
        <v>1297</v>
      </c>
      <c r="G166" s="319"/>
      <c r="H166" s="320" t="s">
        <v>61</v>
      </c>
      <c r="I166" s="320" t="s">
        <v>64</v>
      </c>
      <c r="J166" s="282" t="s">
        <v>1298</v>
      </c>
      <c r="K166" s="262"/>
    </row>
    <row r="167" spans="2:11" ht="17.25" customHeight="1">
      <c r="B167" s="263"/>
      <c r="C167" s="284" t="s">
        <v>1299</v>
      </c>
      <c r="D167" s="284"/>
      <c r="E167" s="284"/>
      <c r="F167" s="285" t="s">
        <v>1300</v>
      </c>
      <c r="G167" s="321"/>
      <c r="H167" s="322"/>
      <c r="I167" s="322"/>
      <c r="J167" s="284" t="s">
        <v>1301</v>
      </c>
      <c r="K167" s="264"/>
    </row>
    <row r="168" spans="2:11" ht="5.25" customHeight="1">
      <c r="B168" s="290"/>
      <c r="C168" s="287"/>
      <c r="D168" s="287"/>
      <c r="E168" s="287"/>
      <c r="F168" s="287"/>
      <c r="G168" s="288"/>
      <c r="H168" s="287"/>
      <c r="I168" s="287"/>
      <c r="J168" s="287"/>
      <c r="K168" s="311"/>
    </row>
    <row r="169" spans="2:11" ht="15" customHeight="1">
      <c r="B169" s="290"/>
      <c r="C169" s="269" t="s">
        <v>1305</v>
      </c>
      <c r="D169" s="269"/>
      <c r="E169" s="269"/>
      <c r="F169" s="289" t="s">
        <v>1302</v>
      </c>
      <c r="G169" s="269"/>
      <c r="H169" s="269" t="s">
        <v>1342</v>
      </c>
      <c r="I169" s="269" t="s">
        <v>1304</v>
      </c>
      <c r="J169" s="269">
        <v>120</v>
      </c>
      <c r="K169" s="311"/>
    </row>
    <row r="170" spans="2:11" ht="15" customHeight="1">
      <c r="B170" s="290"/>
      <c r="C170" s="269" t="s">
        <v>1351</v>
      </c>
      <c r="D170" s="269"/>
      <c r="E170" s="269"/>
      <c r="F170" s="289" t="s">
        <v>1302</v>
      </c>
      <c r="G170" s="269"/>
      <c r="H170" s="269" t="s">
        <v>1352</v>
      </c>
      <c r="I170" s="269" t="s">
        <v>1304</v>
      </c>
      <c r="J170" s="269" t="s">
        <v>1353</v>
      </c>
      <c r="K170" s="311"/>
    </row>
    <row r="171" spans="2:11" ht="15" customHeight="1">
      <c r="B171" s="290"/>
      <c r="C171" s="269" t="s">
        <v>1250</v>
      </c>
      <c r="D171" s="269"/>
      <c r="E171" s="269"/>
      <c r="F171" s="289" t="s">
        <v>1302</v>
      </c>
      <c r="G171" s="269"/>
      <c r="H171" s="269" t="s">
        <v>1369</v>
      </c>
      <c r="I171" s="269" t="s">
        <v>1304</v>
      </c>
      <c r="J171" s="269" t="s">
        <v>1353</v>
      </c>
      <c r="K171" s="311"/>
    </row>
    <row r="172" spans="2:11" ht="15" customHeight="1">
      <c r="B172" s="290"/>
      <c r="C172" s="269" t="s">
        <v>1307</v>
      </c>
      <c r="D172" s="269"/>
      <c r="E172" s="269"/>
      <c r="F172" s="289" t="s">
        <v>1308</v>
      </c>
      <c r="G172" s="269"/>
      <c r="H172" s="269" t="s">
        <v>1369</v>
      </c>
      <c r="I172" s="269" t="s">
        <v>1304</v>
      </c>
      <c r="J172" s="269">
        <v>50</v>
      </c>
      <c r="K172" s="311"/>
    </row>
    <row r="173" spans="2:11" ht="15" customHeight="1">
      <c r="B173" s="290"/>
      <c r="C173" s="269" t="s">
        <v>1310</v>
      </c>
      <c r="D173" s="269"/>
      <c r="E173" s="269"/>
      <c r="F173" s="289" t="s">
        <v>1302</v>
      </c>
      <c r="G173" s="269"/>
      <c r="H173" s="269" t="s">
        <v>1369</v>
      </c>
      <c r="I173" s="269" t="s">
        <v>1312</v>
      </c>
      <c r="J173" s="269"/>
      <c r="K173" s="311"/>
    </row>
    <row r="174" spans="2:11" ht="15" customHeight="1">
      <c r="B174" s="290"/>
      <c r="C174" s="269" t="s">
        <v>1321</v>
      </c>
      <c r="D174" s="269"/>
      <c r="E174" s="269"/>
      <c r="F174" s="289" t="s">
        <v>1308</v>
      </c>
      <c r="G174" s="269"/>
      <c r="H174" s="269" t="s">
        <v>1369</v>
      </c>
      <c r="I174" s="269" t="s">
        <v>1304</v>
      </c>
      <c r="J174" s="269">
        <v>50</v>
      </c>
      <c r="K174" s="311"/>
    </row>
    <row r="175" spans="2:11" ht="15" customHeight="1">
      <c r="B175" s="290"/>
      <c r="C175" s="269" t="s">
        <v>1329</v>
      </c>
      <c r="D175" s="269"/>
      <c r="E175" s="269"/>
      <c r="F175" s="289" t="s">
        <v>1308</v>
      </c>
      <c r="G175" s="269"/>
      <c r="H175" s="269" t="s">
        <v>1369</v>
      </c>
      <c r="I175" s="269" t="s">
        <v>1304</v>
      </c>
      <c r="J175" s="269">
        <v>50</v>
      </c>
      <c r="K175" s="311"/>
    </row>
    <row r="176" spans="2:11" ht="15" customHeight="1">
      <c r="B176" s="290"/>
      <c r="C176" s="269" t="s">
        <v>1327</v>
      </c>
      <c r="D176" s="269"/>
      <c r="E176" s="269"/>
      <c r="F176" s="289" t="s">
        <v>1308</v>
      </c>
      <c r="G176" s="269"/>
      <c r="H176" s="269" t="s">
        <v>1369</v>
      </c>
      <c r="I176" s="269" t="s">
        <v>1304</v>
      </c>
      <c r="J176" s="269">
        <v>50</v>
      </c>
      <c r="K176" s="311"/>
    </row>
    <row r="177" spans="2:11" ht="15" customHeight="1">
      <c r="B177" s="290"/>
      <c r="C177" s="269" t="s">
        <v>115</v>
      </c>
      <c r="D177" s="269"/>
      <c r="E177" s="269"/>
      <c r="F177" s="289" t="s">
        <v>1302</v>
      </c>
      <c r="G177" s="269"/>
      <c r="H177" s="269" t="s">
        <v>1370</v>
      </c>
      <c r="I177" s="269" t="s">
        <v>1371</v>
      </c>
      <c r="J177" s="269"/>
      <c r="K177" s="311"/>
    </row>
    <row r="178" spans="2:11" ht="15" customHeight="1">
      <c r="B178" s="290"/>
      <c r="C178" s="269" t="s">
        <v>64</v>
      </c>
      <c r="D178" s="269"/>
      <c r="E178" s="269"/>
      <c r="F178" s="289" t="s">
        <v>1302</v>
      </c>
      <c r="G178" s="269"/>
      <c r="H178" s="269" t="s">
        <v>1372</v>
      </c>
      <c r="I178" s="269" t="s">
        <v>1373</v>
      </c>
      <c r="J178" s="269">
        <v>1</v>
      </c>
      <c r="K178" s="311"/>
    </row>
    <row r="179" spans="2:11" ht="15" customHeight="1">
      <c r="B179" s="290"/>
      <c r="C179" s="269" t="s">
        <v>60</v>
      </c>
      <c r="D179" s="269"/>
      <c r="E179" s="269"/>
      <c r="F179" s="289" t="s">
        <v>1302</v>
      </c>
      <c r="G179" s="269"/>
      <c r="H179" s="269" t="s">
        <v>1374</v>
      </c>
      <c r="I179" s="269" t="s">
        <v>1304</v>
      </c>
      <c r="J179" s="269">
        <v>20</v>
      </c>
      <c r="K179" s="311"/>
    </row>
    <row r="180" spans="2:11" ht="15" customHeight="1">
      <c r="B180" s="290"/>
      <c r="C180" s="269" t="s">
        <v>61</v>
      </c>
      <c r="D180" s="269"/>
      <c r="E180" s="269"/>
      <c r="F180" s="289" t="s">
        <v>1302</v>
      </c>
      <c r="G180" s="269"/>
      <c r="H180" s="269" t="s">
        <v>1375</v>
      </c>
      <c r="I180" s="269" t="s">
        <v>1304</v>
      </c>
      <c r="J180" s="269">
        <v>255</v>
      </c>
      <c r="K180" s="311"/>
    </row>
    <row r="181" spans="2:11" ht="15" customHeight="1">
      <c r="B181" s="290"/>
      <c r="C181" s="269" t="s">
        <v>116</v>
      </c>
      <c r="D181" s="269"/>
      <c r="E181" s="269"/>
      <c r="F181" s="289" t="s">
        <v>1302</v>
      </c>
      <c r="G181" s="269"/>
      <c r="H181" s="269" t="s">
        <v>1266</v>
      </c>
      <c r="I181" s="269" t="s">
        <v>1304</v>
      </c>
      <c r="J181" s="269">
        <v>10</v>
      </c>
      <c r="K181" s="311"/>
    </row>
    <row r="182" spans="2:11" ht="15" customHeight="1">
      <c r="B182" s="290"/>
      <c r="C182" s="269" t="s">
        <v>117</v>
      </c>
      <c r="D182" s="269"/>
      <c r="E182" s="269"/>
      <c r="F182" s="289" t="s">
        <v>1302</v>
      </c>
      <c r="G182" s="269"/>
      <c r="H182" s="269" t="s">
        <v>1376</v>
      </c>
      <c r="I182" s="269" t="s">
        <v>1337</v>
      </c>
      <c r="J182" s="269"/>
      <c r="K182" s="311"/>
    </row>
    <row r="183" spans="2:11" ht="15" customHeight="1">
      <c r="B183" s="290"/>
      <c r="C183" s="269" t="s">
        <v>1377</v>
      </c>
      <c r="D183" s="269"/>
      <c r="E183" s="269"/>
      <c r="F183" s="289" t="s">
        <v>1302</v>
      </c>
      <c r="G183" s="269"/>
      <c r="H183" s="269" t="s">
        <v>1378</v>
      </c>
      <c r="I183" s="269" t="s">
        <v>1337</v>
      </c>
      <c r="J183" s="269"/>
      <c r="K183" s="311"/>
    </row>
    <row r="184" spans="2:11" ht="15" customHeight="1">
      <c r="B184" s="290"/>
      <c r="C184" s="269" t="s">
        <v>1366</v>
      </c>
      <c r="D184" s="269"/>
      <c r="E184" s="269"/>
      <c r="F184" s="289" t="s">
        <v>1302</v>
      </c>
      <c r="G184" s="269"/>
      <c r="H184" s="269" t="s">
        <v>1379</v>
      </c>
      <c r="I184" s="269" t="s">
        <v>1337</v>
      </c>
      <c r="J184" s="269"/>
      <c r="K184" s="311"/>
    </row>
    <row r="185" spans="2:11" ht="15" customHeight="1">
      <c r="B185" s="290"/>
      <c r="C185" s="269" t="s">
        <v>119</v>
      </c>
      <c r="D185" s="269"/>
      <c r="E185" s="269"/>
      <c r="F185" s="289" t="s">
        <v>1308</v>
      </c>
      <c r="G185" s="269"/>
      <c r="H185" s="269" t="s">
        <v>1380</v>
      </c>
      <c r="I185" s="269" t="s">
        <v>1304</v>
      </c>
      <c r="J185" s="269">
        <v>50</v>
      </c>
      <c r="K185" s="311"/>
    </row>
    <row r="186" spans="2:11" ht="15" customHeight="1">
      <c r="B186" s="290"/>
      <c r="C186" s="269" t="s">
        <v>1381</v>
      </c>
      <c r="D186" s="269"/>
      <c r="E186" s="269"/>
      <c r="F186" s="289" t="s">
        <v>1308</v>
      </c>
      <c r="G186" s="269"/>
      <c r="H186" s="269" t="s">
        <v>1382</v>
      </c>
      <c r="I186" s="269" t="s">
        <v>1383</v>
      </c>
      <c r="J186" s="269"/>
      <c r="K186" s="311"/>
    </row>
    <row r="187" spans="2:11" ht="15" customHeight="1">
      <c r="B187" s="290"/>
      <c r="C187" s="269" t="s">
        <v>1384</v>
      </c>
      <c r="D187" s="269"/>
      <c r="E187" s="269"/>
      <c r="F187" s="289" t="s">
        <v>1308</v>
      </c>
      <c r="G187" s="269"/>
      <c r="H187" s="269" t="s">
        <v>1385</v>
      </c>
      <c r="I187" s="269" t="s">
        <v>1383</v>
      </c>
      <c r="J187" s="269"/>
      <c r="K187" s="311"/>
    </row>
    <row r="188" spans="2:11" ht="15" customHeight="1">
      <c r="B188" s="290"/>
      <c r="C188" s="269" t="s">
        <v>1386</v>
      </c>
      <c r="D188" s="269"/>
      <c r="E188" s="269"/>
      <c r="F188" s="289" t="s">
        <v>1308</v>
      </c>
      <c r="G188" s="269"/>
      <c r="H188" s="269" t="s">
        <v>1387</v>
      </c>
      <c r="I188" s="269" t="s">
        <v>1383</v>
      </c>
      <c r="J188" s="269"/>
      <c r="K188" s="311"/>
    </row>
    <row r="189" spans="2:11" ht="15" customHeight="1">
      <c r="B189" s="290"/>
      <c r="C189" s="323" t="s">
        <v>1388</v>
      </c>
      <c r="D189" s="269"/>
      <c r="E189" s="269"/>
      <c r="F189" s="289" t="s">
        <v>1308</v>
      </c>
      <c r="G189" s="269"/>
      <c r="H189" s="269" t="s">
        <v>1389</v>
      </c>
      <c r="I189" s="269" t="s">
        <v>1390</v>
      </c>
      <c r="J189" s="324" t="s">
        <v>1391</v>
      </c>
      <c r="K189" s="311"/>
    </row>
    <row r="190" spans="2:11" ht="15" customHeight="1">
      <c r="B190" s="290"/>
      <c r="C190" s="275" t="s">
        <v>49</v>
      </c>
      <c r="D190" s="269"/>
      <c r="E190" s="269"/>
      <c r="F190" s="289" t="s">
        <v>1302</v>
      </c>
      <c r="G190" s="269"/>
      <c r="H190" s="266" t="s">
        <v>1392</v>
      </c>
      <c r="I190" s="269" t="s">
        <v>1393</v>
      </c>
      <c r="J190" s="269"/>
      <c r="K190" s="311"/>
    </row>
    <row r="191" spans="2:11" ht="15" customHeight="1">
      <c r="B191" s="290"/>
      <c r="C191" s="275" t="s">
        <v>1394</v>
      </c>
      <c r="D191" s="269"/>
      <c r="E191" s="269"/>
      <c r="F191" s="289" t="s">
        <v>1302</v>
      </c>
      <c r="G191" s="269"/>
      <c r="H191" s="269" t="s">
        <v>1395</v>
      </c>
      <c r="I191" s="269" t="s">
        <v>1337</v>
      </c>
      <c r="J191" s="269"/>
      <c r="K191" s="311"/>
    </row>
    <row r="192" spans="2:11" ht="15" customHeight="1">
      <c r="B192" s="290"/>
      <c r="C192" s="275" t="s">
        <v>1396</v>
      </c>
      <c r="D192" s="269"/>
      <c r="E192" s="269"/>
      <c r="F192" s="289" t="s">
        <v>1302</v>
      </c>
      <c r="G192" s="269"/>
      <c r="H192" s="269" t="s">
        <v>1397</v>
      </c>
      <c r="I192" s="269" t="s">
        <v>1337</v>
      </c>
      <c r="J192" s="269"/>
      <c r="K192" s="311"/>
    </row>
    <row r="193" spans="2:11" ht="15" customHeight="1">
      <c r="B193" s="290"/>
      <c r="C193" s="275" t="s">
        <v>1398</v>
      </c>
      <c r="D193" s="269"/>
      <c r="E193" s="269"/>
      <c r="F193" s="289" t="s">
        <v>1308</v>
      </c>
      <c r="G193" s="269"/>
      <c r="H193" s="269" t="s">
        <v>1399</v>
      </c>
      <c r="I193" s="269" t="s">
        <v>1337</v>
      </c>
      <c r="J193" s="269"/>
      <c r="K193" s="311"/>
    </row>
    <row r="194" spans="2:11" ht="15" customHeight="1">
      <c r="B194" s="317"/>
      <c r="C194" s="325"/>
      <c r="D194" s="299"/>
      <c r="E194" s="299"/>
      <c r="F194" s="299"/>
      <c r="G194" s="299"/>
      <c r="H194" s="299"/>
      <c r="I194" s="299"/>
      <c r="J194" s="299"/>
      <c r="K194" s="318"/>
    </row>
    <row r="195" spans="2:11" ht="18.75" customHeight="1">
      <c r="B195" s="266"/>
      <c r="C195" s="269"/>
      <c r="D195" s="269"/>
      <c r="E195" s="269"/>
      <c r="F195" s="289"/>
      <c r="G195" s="269"/>
      <c r="H195" s="269"/>
      <c r="I195" s="269"/>
      <c r="J195" s="269"/>
      <c r="K195" s="266"/>
    </row>
    <row r="196" spans="2:11" ht="18.75" customHeight="1">
      <c r="B196" s="266"/>
      <c r="C196" s="269"/>
      <c r="D196" s="269"/>
      <c r="E196" s="269"/>
      <c r="F196" s="289"/>
      <c r="G196" s="269"/>
      <c r="H196" s="269"/>
      <c r="I196" s="269"/>
      <c r="J196" s="269"/>
      <c r="K196" s="266"/>
    </row>
    <row r="197" spans="2:1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ht="21">
      <c r="B199" s="261"/>
      <c r="C199" s="388" t="s">
        <v>1400</v>
      </c>
      <c r="D199" s="388"/>
      <c r="E199" s="388"/>
      <c r="F199" s="388"/>
      <c r="G199" s="388"/>
      <c r="H199" s="388"/>
      <c r="I199" s="388"/>
      <c r="J199" s="388"/>
      <c r="K199" s="262"/>
    </row>
    <row r="200" spans="2:11" ht="25.5" customHeight="1">
      <c r="B200" s="261"/>
      <c r="C200" s="326" t="s">
        <v>1401</v>
      </c>
      <c r="D200" s="326"/>
      <c r="E200" s="326"/>
      <c r="F200" s="326" t="s">
        <v>1402</v>
      </c>
      <c r="G200" s="327"/>
      <c r="H200" s="387" t="s">
        <v>1403</v>
      </c>
      <c r="I200" s="387"/>
      <c r="J200" s="387"/>
      <c r="K200" s="262"/>
    </row>
    <row r="201" spans="2:11" ht="5.25" customHeight="1">
      <c r="B201" s="290"/>
      <c r="C201" s="287"/>
      <c r="D201" s="287"/>
      <c r="E201" s="287"/>
      <c r="F201" s="287"/>
      <c r="G201" s="269"/>
      <c r="H201" s="287"/>
      <c r="I201" s="287"/>
      <c r="J201" s="287"/>
      <c r="K201" s="311"/>
    </row>
    <row r="202" spans="2:11" ht="15" customHeight="1">
      <c r="B202" s="290"/>
      <c r="C202" s="269" t="s">
        <v>1393</v>
      </c>
      <c r="D202" s="269"/>
      <c r="E202" s="269"/>
      <c r="F202" s="289" t="s">
        <v>50</v>
      </c>
      <c r="G202" s="269"/>
      <c r="H202" s="386" t="s">
        <v>1404</v>
      </c>
      <c r="I202" s="386"/>
      <c r="J202" s="386"/>
      <c r="K202" s="311"/>
    </row>
    <row r="203" spans="2:11" ht="15" customHeight="1">
      <c r="B203" s="290"/>
      <c r="C203" s="296"/>
      <c r="D203" s="269"/>
      <c r="E203" s="269"/>
      <c r="F203" s="289" t="s">
        <v>51</v>
      </c>
      <c r="G203" s="269"/>
      <c r="H203" s="386" t="s">
        <v>1405</v>
      </c>
      <c r="I203" s="386"/>
      <c r="J203" s="386"/>
      <c r="K203" s="311"/>
    </row>
    <row r="204" spans="2:11" ht="15" customHeight="1">
      <c r="B204" s="290"/>
      <c r="C204" s="296"/>
      <c r="D204" s="269"/>
      <c r="E204" s="269"/>
      <c r="F204" s="289" t="s">
        <v>54</v>
      </c>
      <c r="G204" s="269"/>
      <c r="H204" s="386" t="s">
        <v>1406</v>
      </c>
      <c r="I204" s="386"/>
      <c r="J204" s="386"/>
      <c r="K204" s="311"/>
    </row>
    <row r="205" spans="2:11" ht="15" customHeight="1">
      <c r="B205" s="290"/>
      <c r="C205" s="269"/>
      <c r="D205" s="269"/>
      <c r="E205" s="269"/>
      <c r="F205" s="289" t="s">
        <v>52</v>
      </c>
      <c r="G205" s="269"/>
      <c r="H205" s="386" t="s">
        <v>1407</v>
      </c>
      <c r="I205" s="386"/>
      <c r="J205" s="386"/>
      <c r="K205" s="311"/>
    </row>
    <row r="206" spans="2:11" ht="15" customHeight="1">
      <c r="B206" s="290"/>
      <c r="C206" s="269"/>
      <c r="D206" s="269"/>
      <c r="E206" s="269"/>
      <c r="F206" s="289" t="s">
        <v>53</v>
      </c>
      <c r="G206" s="269"/>
      <c r="H206" s="386" t="s">
        <v>1408</v>
      </c>
      <c r="I206" s="386"/>
      <c r="J206" s="386"/>
      <c r="K206" s="311"/>
    </row>
    <row r="207" spans="2:11" ht="15" customHeight="1">
      <c r="B207" s="290"/>
      <c r="C207" s="269"/>
      <c r="D207" s="269"/>
      <c r="E207" s="269"/>
      <c r="F207" s="289"/>
      <c r="G207" s="269"/>
      <c r="H207" s="269"/>
      <c r="I207" s="269"/>
      <c r="J207" s="269"/>
      <c r="K207" s="311"/>
    </row>
    <row r="208" spans="2:11" ht="15" customHeight="1">
      <c r="B208" s="290"/>
      <c r="C208" s="269" t="s">
        <v>1349</v>
      </c>
      <c r="D208" s="269"/>
      <c r="E208" s="269"/>
      <c r="F208" s="289" t="s">
        <v>86</v>
      </c>
      <c r="G208" s="269"/>
      <c r="H208" s="386" t="s">
        <v>1409</v>
      </c>
      <c r="I208" s="386"/>
      <c r="J208" s="386"/>
      <c r="K208" s="311"/>
    </row>
    <row r="209" spans="2:11" ht="15" customHeight="1">
      <c r="B209" s="290"/>
      <c r="C209" s="296"/>
      <c r="D209" s="269"/>
      <c r="E209" s="269"/>
      <c r="F209" s="289" t="s">
        <v>1244</v>
      </c>
      <c r="G209" s="269"/>
      <c r="H209" s="386" t="s">
        <v>1245</v>
      </c>
      <c r="I209" s="386"/>
      <c r="J209" s="386"/>
      <c r="K209" s="311"/>
    </row>
    <row r="210" spans="2:11" ht="15" customHeight="1">
      <c r="B210" s="290"/>
      <c r="C210" s="269"/>
      <c r="D210" s="269"/>
      <c r="E210" s="269"/>
      <c r="F210" s="289" t="s">
        <v>1242</v>
      </c>
      <c r="G210" s="269"/>
      <c r="H210" s="386" t="s">
        <v>1410</v>
      </c>
      <c r="I210" s="386"/>
      <c r="J210" s="386"/>
      <c r="K210" s="311"/>
    </row>
    <row r="211" spans="2:11" ht="15" customHeight="1">
      <c r="B211" s="328"/>
      <c r="C211" s="296"/>
      <c r="D211" s="296"/>
      <c r="E211" s="296"/>
      <c r="F211" s="289" t="s">
        <v>1246</v>
      </c>
      <c r="G211" s="275"/>
      <c r="H211" s="385" t="s">
        <v>1247</v>
      </c>
      <c r="I211" s="385"/>
      <c r="J211" s="385"/>
      <c r="K211" s="329"/>
    </row>
    <row r="212" spans="2:11" ht="15" customHeight="1">
      <c r="B212" s="328"/>
      <c r="C212" s="296"/>
      <c r="D212" s="296"/>
      <c r="E212" s="296"/>
      <c r="F212" s="289" t="s">
        <v>1248</v>
      </c>
      <c r="G212" s="275"/>
      <c r="H212" s="385" t="s">
        <v>1411</v>
      </c>
      <c r="I212" s="385"/>
      <c r="J212" s="385"/>
      <c r="K212" s="329"/>
    </row>
    <row r="213" spans="2:11" ht="15" customHeight="1">
      <c r="B213" s="328"/>
      <c r="C213" s="296"/>
      <c r="D213" s="296"/>
      <c r="E213" s="296"/>
      <c r="F213" s="330"/>
      <c r="G213" s="275"/>
      <c r="H213" s="331"/>
      <c r="I213" s="331"/>
      <c r="J213" s="331"/>
      <c r="K213" s="329"/>
    </row>
    <row r="214" spans="2:11" ht="15" customHeight="1">
      <c r="B214" s="328"/>
      <c r="C214" s="269" t="s">
        <v>1373</v>
      </c>
      <c r="D214" s="296"/>
      <c r="E214" s="296"/>
      <c r="F214" s="289">
        <v>1</v>
      </c>
      <c r="G214" s="275"/>
      <c r="H214" s="385" t="s">
        <v>1412</v>
      </c>
      <c r="I214" s="385"/>
      <c r="J214" s="385"/>
      <c r="K214" s="329"/>
    </row>
    <row r="215" spans="2:11" ht="15" customHeight="1">
      <c r="B215" s="328"/>
      <c r="C215" s="296"/>
      <c r="D215" s="296"/>
      <c r="E215" s="296"/>
      <c r="F215" s="289">
        <v>2</v>
      </c>
      <c r="G215" s="275"/>
      <c r="H215" s="385" t="s">
        <v>1413</v>
      </c>
      <c r="I215" s="385"/>
      <c r="J215" s="385"/>
      <c r="K215" s="329"/>
    </row>
    <row r="216" spans="2:11" ht="15" customHeight="1">
      <c r="B216" s="328"/>
      <c r="C216" s="296"/>
      <c r="D216" s="296"/>
      <c r="E216" s="296"/>
      <c r="F216" s="289">
        <v>3</v>
      </c>
      <c r="G216" s="275"/>
      <c r="H216" s="385" t="s">
        <v>1414</v>
      </c>
      <c r="I216" s="385"/>
      <c r="J216" s="385"/>
      <c r="K216" s="329"/>
    </row>
    <row r="217" spans="2:11" ht="15" customHeight="1">
      <c r="B217" s="328"/>
      <c r="C217" s="296"/>
      <c r="D217" s="296"/>
      <c r="E217" s="296"/>
      <c r="F217" s="289">
        <v>4</v>
      </c>
      <c r="G217" s="275"/>
      <c r="H217" s="385" t="s">
        <v>1415</v>
      </c>
      <c r="I217" s="385"/>
      <c r="J217" s="385"/>
      <c r="K217" s="329"/>
    </row>
    <row r="218" spans="2:1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VN - Architektonicko stav...</vt:lpstr>
      <vt:lpstr>VZ - Architektonicko stav...</vt:lpstr>
      <vt:lpstr>Pokyny pro vyplnění</vt:lpstr>
      <vt:lpstr>'Rekapitulace stavby'!Názvy_tisku</vt:lpstr>
      <vt:lpstr>'VN - Architektonicko stav...'!Názvy_tisku</vt:lpstr>
      <vt:lpstr>'VZ - Architektonicko stav...'!Názvy_tisku</vt:lpstr>
      <vt:lpstr>'Pokyny pro vyplnění'!Oblast_tisku</vt:lpstr>
      <vt:lpstr>'Rekapitulace stavby'!Oblast_tisku</vt:lpstr>
      <vt:lpstr>'VN - Architektonicko stav...'!Oblast_tisku</vt:lpstr>
      <vt:lpstr>'VZ - Architektonicko stav...'!Oblast_tisku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2019-07-16T04:46:29Z</dcterms:created>
  <dcterms:modified xsi:type="dcterms:W3CDTF">2019-07-16T04:52:11Z</dcterms:modified>
</cp:coreProperties>
</file>