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Plynoinstalace'!$C$102:$Q$130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<sst xmlns="http://schemas.openxmlformats.org/spreadsheetml/2006/main" count="982" uniqueCount="266">
  <si>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</si>
  <si>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</si>
  <si>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</si>
  <si>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</si>
  <si>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</si>
  <si>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</si>
  <si>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</si>
  <si>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</si>
  <si>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</si>
  <si>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</si>
  <si>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</si>
  <si>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</si>
  <si>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</si>
  <si>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</si>
  <si>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</si>
  <si>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</si>
  <si>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</si>
  <si>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</si>
  <si>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</si>
  <si>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</si>
  <si>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</si>
  <si>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</si>
  <si>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</si>
  <si>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</si>
  <si>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</si>
  <si>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</si>
  <si>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</si>
  <si>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</si>
  <si>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</si>
  <si>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</si>
  <si>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</si>
  <si>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</si>
  <si>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</si>
  <si>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</si>
  <si>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</si>
  <si>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</si>
  <si>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</si>
  <si>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</si>
  <si>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</si>
  <si>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</si>
  <si>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</si>
  <si>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</si>
  <si>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</si>
  <si>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</si>
  <si>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</si>
  <si>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</si>
  <si>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</si>
  <si>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</si>
  <si>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</si>
  <si>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</si>
  <si>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</si>
  <si>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</si>
  <si>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</si>
  <si>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</si>
  <si>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</si>
  <si>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</si>
  <si>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</si>
  <si>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</si>
  <si>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</si>
  <si>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</si>
  <si>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</si>
  <si>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</si>
  <si>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</si>
  <si>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</si>
  <si>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</si>
  <si>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</si>
  <si>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</si>
  <si>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</si>
  <si>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</si>
  <si>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</si>
  <si>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</si>
  <si>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</si>
  <si>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</si>
  <si>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</si>
  <si>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</si>
  <si>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</si>
  <si>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</si>
  <si>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</si>
  <si>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</si>
  <si>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</si>
  <si>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</si>
  <si>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</si>
  <si>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</si>
  <si>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</si>
  <si>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</si>
  <si>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</si>
  <si>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</si>
  <si>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</si>
  <si>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</si>
  <si>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</si>
  <si>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</si>
  <si>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</si>
  <si>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</si>
  <si>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</si>
  <si>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</si>
  <si>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</si>
  <si>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</si>
  <si>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</si>
  <si>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</si>
  <si>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</si>
  <si>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</si>
  <si>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</si>
  <si>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</si>
  <si>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</si>
  <si>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</si>
  <si>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</si>
  <si>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</si>
  <si>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</si>
  <si>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</si>
  <si>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</si>
  <si>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</si>
  <si>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</si>
  <si>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</si>
  <si>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</si>
  <si>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</si>
  <si>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</si>
  <si>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</si>
  <si>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</si>
  <si>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</si>
  <si>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</si>
  <si>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</si>
  <si>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</si>
  <si>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</si>
  <si>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</si>
  <si>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</si>
  <si>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</si>
  <si>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</si>
  <si>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</si>
  <si>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Přesun hmot procentní pro vnitřní vodovod v objektech v do 6 m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</si>
  <si>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</si>
  <si>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</si>
  <si>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</si>
  <si>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</si>
  <si>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</si>
  <si>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</si>
  <si>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</si>
  <si>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</si>
  <si>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</si>
  <si>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</si>
  <si>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</si>
  <si>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</si>
  <si>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</si>
  <si>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</si>
  <si>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</si>
  <si>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</si>
  <si>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</si>
  <si>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</si>
  <si>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</si>
  <si>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</si>
  <si>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</si>
  <si>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</si>
  <si>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</si>
  <si>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</si>
  <si>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</si>
  <si>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</si>
  <si>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</si>
  <si>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</si>
  <si>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</si>
  <si>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</si>
  <si>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</si>
  <si>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</si>
  <si>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</si>
  <si>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</si>
  <si>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</si>
  <si>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</si>
  <si>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</si>
  <si>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</si>
  <si>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</si>
  <si>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Šroubení regulační radiátorové rohové G 1/2 bez vypouštění</t>
  </si>
  <si>
    <t>17</t>
  </si>
  <si>
    <t>734291243</t>
  </si>
  <si>
    <t>Filtr závitový přímý G 3/4 PN 16 do 130°C s vnitřními závity</t>
  </si>
  <si>
    <t>18</t>
  </si>
  <si>
    <t>734292713</t>
  </si>
  <si>
    <t>Kohout kulový přímý G 1/2 PN 42 do 185°C vnitřní závit</t>
  </si>
  <si>
    <t>19</t>
  </si>
  <si>
    <t>734292714</t>
  </si>
  <si>
    <t>Kohout kulový přímý G 3/4 PN 42 do 185°C vnitřní závit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</si>
  <si>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</si>
  <si>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</si>
  <si>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</si>
  <si>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</si>
  <si>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</si>
  <si>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</si>
  <si>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</si>
  <si>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</si>
  <si>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</si>
  <si>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</si>
  <si>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</si>
  <si>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</si>
  <si>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</si>
  <si>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</si>
  <si>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</si>
  <si>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</si>
  <si>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</si>
  <si>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</si>
  <si>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</si>
  <si>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</si>
  <si>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</si>
  <si>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</si>
  <si>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</si>
  <si>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</si>
  <si>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</si>
  <si>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</si>
  <si>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</si>
  <si>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</si>
  <si>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</si>
  <si>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</si>
  <si>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</si>
  <si>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</si>
  <si>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</si>
  <si>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</si>
  <si>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</si>
  <si>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</si>
  <si>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</si>
  <si>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</si>
  <si>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</si>
  <si>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</si>
  <si>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</si>
  <si>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</si>
  <si>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</si>
  <si>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</si>
  <si>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</si>
  <si>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</si>
  <si>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</si>
  <si>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</si>
  <si>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</si>
  <si>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</si>
  <si>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</si>
  <si>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</si>
  <si>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</si>
  <si>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</si>
  <si>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</si>
  <si>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</si>
  <si>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</si>
  <si>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</si>
  <si>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</si>
  <si>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</si>
  <si>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</si>
  <si>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</si>
  <si>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</si>
  <si>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těleso otopné deskové multifunkční 33-V 900/600mm</t>
  </si>
  <si>
    <t>Otopný žebřík 1764/600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</si>
  <si>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</si>
  <si>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</si>
  <si>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</si>
  <si>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</si>
  <si>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</si>
  <si>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</si>
  <si>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</si>
  <si>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</si>
  <si>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</si>
  <si>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</si>
  <si>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</si>
  <si>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</si>
  <si>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</si>
  <si>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Stavba domovního plynovodu byt č. 4, 
ul. Obránců míru č.709, 742 21 Kopřivnice                                                                      
</t>
  </si>
  <si>
    <t>Nucený odtah spalin soustředným potrubím pro turbokotel vodorovný 80/125 mm v tělese komínu</t>
  </si>
  <si>
    <t>5+16+28</t>
  </si>
  <si>
    <t>Potrubí měděné polotvrdé spojované lisováním DN 18/1 ZTI</t>
  </si>
  <si>
    <t>Potrubí měděné polotvrdé spojované lisováním DN 22/1 ZTI</t>
  </si>
  <si>
    <t>Přechod ocel 1/2“/Cu 18/1 D+M</t>
  </si>
  <si>
    <t>6a</t>
  </si>
  <si>
    <t>6b</t>
  </si>
  <si>
    <t>Kulový kohout 1/2"</t>
  </si>
  <si>
    <t>Kulový kohout 1"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</si>
</sst>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164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0" fillId="0" borderId="30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114" activePane="bottomLeft" state="frozen"/>
      <selection pane="topLeft" activeCell="A1" sqref="A1"/>
      <selection pane="bottomLeft" activeCell="AK34" sqref="AK34:AO3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231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232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5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5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2" t="s">
        <v>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3" t="s">
        <v>13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6" t="s">
        <v>256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43008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77">
        <v>0</v>
      </c>
      <c r="AL23" s="152"/>
      <c r="AM23" s="152"/>
      <c r="AN23" s="152"/>
      <c r="AO23" s="152"/>
      <c r="AQ23" s="11"/>
    </row>
    <row r="24" spans="2:43" s="2" customFormat="1" ht="15" customHeight="1">
      <c r="B24" s="10"/>
      <c r="D24" s="18" t="s">
        <v>34</v>
      </c>
      <c r="AK24" s="177">
        <f>ROUND($AG$91,2)</f>
        <v>0</v>
      </c>
      <c r="AL24" s="152"/>
      <c r="AM24" s="152"/>
      <c r="AN24" s="152"/>
      <c r="AO24" s="152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73">
        <v>0</v>
      </c>
      <c r="AL26" s="174"/>
      <c r="AM26" s="174"/>
      <c r="AN26" s="174"/>
      <c r="AO26" s="174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67">
        <v>0.21</v>
      </c>
      <c r="M28" s="168"/>
      <c r="N28" s="168"/>
      <c r="O28" s="168"/>
      <c r="T28" s="26" t="s">
        <v>38</v>
      </c>
      <c r="W28" s="169">
        <f>ROUND($AZ$87+SUM($CD$92:$CD$92),2)</f>
        <v>0</v>
      </c>
      <c r="X28" s="168"/>
      <c r="Y28" s="168"/>
      <c r="Z28" s="168"/>
      <c r="AA28" s="168"/>
      <c r="AB28" s="168"/>
      <c r="AC28" s="168"/>
      <c r="AD28" s="168"/>
      <c r="AE28" s="168"/>
      <c r="AK28" s="169">
        <f>ROUND($AV$87+SUM($BY$92:$BY$92),2)</f>
        <v>0</v>
      </c>
      <c r="AL28" s="168"/>
      <c r="AM28" s="168"/>
      <c r="AN28" s="168"/>
      <c r="AO28" s="168"/>
      <c r="AQ28" s="27"/>
    </row>
    <row r="29" spans="2:43" s="6" customFormat="1" ht="15" customHeight="1">
      <c r="B29" s="23"/>
      <c r="F29" s="24" t="s">
        <v>39</v>
      </c>
      <c r="L29" s="167">
        <v>0.15</v>
      </c>
      <c r="M29" s="168"/>
      <c r="N29" s="168"/>
      <c r="O29" s="168"/>
      <c r="T29" s="26" t="s">
        <v>38</v>
      </c>
      <c r="W29" s="169">
        <f>ROUND($BA$87+SUM($CE$92:$CE$92),2)</f>
        <v>0</v>
      </c>
      <c r="X29" s="168"/>
      <c r="Y29" s="168"/>
      <c r="Z29" s="168"/>
      <c r="AA29" s="168"/>
      <c r="AB29" s="168"/>
      <c r="AC29" s="168"/>
      <c r="AD29" s="168"/>
      <c r="AE29" s="168"/>
      <c r="AK29" s="169">
        <v>0</v>
      </c>
      <c r="AL29" s="168"/>
      <c r="AM29" s="168"/>
      <c r="AN29" s="168"/>
      <c r="AO29" s="168"/>
      <c r="AQ29" s="27"/>
    </row>
    <row r="30" spans="2:43" s="6" customFormat="1" ht="15" customHeight="1" hidden="1">
      <c r="B30" s="23"/>
      <c r="F30" s="24" t="s">
        <v>40</v>
      </c>
      <c r="L30" s="167">
        <v>0.21</v>
      </c>
      <c r="M30" s="168"/>
      <c r="N30" s="168"/>
      <c r="O30" s="168"/>
      <c r="T30" s="26" t="s">
        <v>38</v>
      </c>
      <c r="W30" s="169">
        <f>ROUND($BB$87+SUM($CF$92:$CF$92),2)</f>
        <v>0</v>
      </c>
      <c r="X30" s="168"/>
      <c r="Y30" s="168"/>
      <c r="Z30" s="168"/>
      <c r="AA30" s="168"/>
      <c r="AB30" s="168"/>
      <c r="AC30" s="168"/>
      <c r="AD30" s="168"/>
      <c r="AE30" s="168"/>
      <c r="AK30" s="169">
        <v>0</v>
      </c>
      <c r="AL30" s="168"/>
      <c r="AM30" s="168"/>
      <c r="AN30" s="168"/>
      <c r="AO30" s="168"/>
      <c r="AQ30" s="27"/>
    </row>
    <row r="31" spans="2:43" s="6" customFormat="1" ht="15" customHeight="1" hidden="1">
      <c r="B31" s="23"/>
      <c r="F31" s="24" t="s">
        <v>41</v>
      </c>
      <c r="L31" s="167">
        <v>0.15</v>
      </c>
      <c r="M31" s="168"/>
      <c r="N31" s="168"/>
      <c r="O31" s="168"/>
      <c r="T31" s="26" t="s">
        <v>38</v>
      </c>
      <c r="W31" s="169">
        <f>ROUND($BC$87+SUM($CG$92:$CG$92),2)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9">
        <v>0</v>
      </c>
      <c r="AL31" s="168"/>
      <c r="AM31" s="168"/>
      <c r="AN31" s="168"/>
      <c r="AO31" s="168"/>
      <c r="AQ31" s="27"/>
    </row>
    <row r="32" spans="2:43" s="6" customFormat="1" ht="15" customHeight="1" hidden="1">
      <c r="B32" s="23"/>
      <c r="F32" s="24" t="s">
        <v>42</v>
      </c>
      <c r="L32" s="167">
        <v>0</v>
      </c>
      <c r="M32" s="168"/>
      <c r="N32" s="168"/>
      <c r="O32" s="168"/>
      <c r="T32" s="26" t="s">
        <v>38</v>
      </c>
      <c r="W32" s="169">
        <f>ROUND($BD$87+SUM($CH$92:$CH$92),2)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9">
        <v>0</v>
      </c>
      <c r="AL32" s="168"/>
      <c r="AM32" s="168"/>
      <c r="AN32" s="168"/>
      <c r="AO32" s="168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0" t="s">
        <v>45</v>
      </c>
      <c r="Y34" s="157"/>
      <c r="Z34" s="157"/>
      <c r="AA34" s="157"/>
      <c r="AB34" s="157"/>
      <c r="AC34" s="30"/>
      <c r="AD34" s="30"/>
      <c r="AE34" s="30"/>
      <c r="AF34" s="30"/>
      <c r="AG34" s="30"/>
      <c r="AH34" s="30"/>
      <c r="AI34" s="30"/>
      <c r="AJ34" s="30"/>
      <c r="AK34" s="161">
        <f>ROUND(SUM($AK$26:$AK$32),2)</f>
        <v>0</v>
      </c>
      <c r="AL34" s="157"/>
      <c r="AM34" s="157"/>
      <c r="AN34" s="157"/>
      <c r="AO34" s="159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2" t="s">
        <v>52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37.5" customHeight="1">
      <c r="B78" s="50"/>
      <c r="C78" s="49" t="s">
        <v>14</v>
      </c>
      <c r="L78" s="154" t="s">
        <v>256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70">
        <v>42978</v>
      </c>
      <c r="AO80" s="171"/>
      <c r="AP80" s="171"/>
      <c r="AQ80" s="172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63" t="str">
        <f>IF($E$17="","",$E$17)</f>
        <v>Jiří Brožek, Obránců Míru 988, Kopřivnice</v>
      </c>
      <c r="AN82" s="144"/>
      <c r="AO82" s="144"/>
      <c r="AP82" s="144"/>
      <c r="AQ82" s="20"/>
      <c r="AS82" s="164" t="s">
        <v>53</v>
      </c>
      <c r="AT82" s="165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63" t="str">
        <f>IF($E$20="","",$E$20)</f>
        <v> </v>
      </c>
      <c r="AN83" s="144"/>
      <c r="AO83" s="144"/>
      <c r="AP83" s="144"/>
      <c r="AQ83" s="20"/>
      <c r="AS83" s="166"/>
      <c r="AT83" s="144"/>
      <c r="BD83" s="54"/>
    </row>
    <row r="84" spans="2:56" s="6" customFormat="1" ht="12" customHeight="1">
      <c r="B84" s="19"/>
      <c r="AQ84" s="20"/>
      <c r="AS84" s="166"/>
      <c r="AT84" s="144"/>
      <c r="BD84" s="54"/>
    </row>
    <row r="85" spans="2:57" s="6" customFormat="1" ht="30" customHeight="1">
      <c r="B85" s="19"/>
      <c r="C85" s="156" t="s">
        <v>54</v>
      </c>
      <c r="D85" s="157"/>
      <c r="E85" s="157"/>
      <c r="F85" s="157"/>
      <c r="G85" s="157"/>
      <c r="H85" s="30"/>
      <c r="I85" s="158" t="s">
        <v>55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8" t="s">
        <v>56</v>
      </c>
      <c r="AH85" s="157"/>
      <c r="AI85" s="157"/>
      <c r="AJ85" s="157"/>
      <c r="AK85" s="157"/>
      <c r="AL85" s="157"/>
      <c r="AM85" s="157"/>
      <c r="AN85" s="158" t="s">
        <v>57</v>
      </c>
      <c r="AO85" s="157"/>
      <c r="AP85" s="159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43">
        <f>ROUND(SUM($AG$88:$AG$89),2)</f>
        <v>0</v>
      </c>
      <c r="AH87" s="153"/>
      <c r="AI87" s="153"/>
      <c r="AJ87" s="153"/>
      <c r="AK87" s="153"/>
      <c r="AL87" s="153"/>
      <c r="AM87" s="153"/>
      <c r="AN87" s="143">
        <f>ROUND(SUM($AG$87,$AT$87),2)</f>
        <v>0</v>
      </c>
      <c r="AO87" s="153"/>
      <c r="AP87" s="153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43.585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233</v>
      </c>
      <c r="B88" s="67"/>
      <c r="C88" s="68"/>
      <c r="D88" s="149" t="s">
        <v>18</v>
      </c>
      <c r="E88" s="150"/>
      <c r="F88" s="150"/>
      <c r="G88" s="150"/>
      <c r="H88" s="150"/>
      <c r="I88" s="68"/>
      <c r="J88" s="149" t="s">
        <v>77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47">
        <f>'1 - Ústřední vytápění'!$M$27</f>
        <v>0</v>
      </c>
      <c r="AH88" s="148"/>
      <c r="AI88" s="148"/>
      <c r="AJ88" s="148"/>
      <c r="AK88" s="148"/>
      <c r="AL88" s="148"/>
      <c r="AM88" s="148"/>
      <c r="AN88" s="147">
        <f>ROUND(SUM($AG$88,$AT$88),2)</f>
        <v>0</v>
      </c>
      <c r="AO88" s="148"/>
      <c r="AP88" s="148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32.516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233</v>
      </c>
      <c r="B89" s="67"/>
      <c r="C89" s="68"/>
      <c r="D89" s="149" t="s">
        <v>79</v>
      </c>
      <c r="E89" s="150"/>
      <c r="F89" s="150"/>
      <c r="G89" s="150"/>
      <c r="H89" s="150"/>
      <c r="I89" s="68"/>
      <c r="J89" s="149" t="s">
        <v>80</v>
      </c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47">
        <f>'2 - Plynoinstalace'!$M$27</f>
        <v>0</v>
      </c>
      <c r="AH89" s="148"/>
      <c r="AI89" s="148"/>
      <c r="AJ89" s="148"/>
      <c r="AK89" s="148"/>
      <c r="AL89" s="148"/>
      <c r="AM89" s="148"/>
      <c r="AN89" s="147">
        <f>ROUND(SUM($AG$89,$AT$89),2)</f>
        <v>0</v>
      </c>
      <c r="AO89" s="148"/>
      <c r="AP89" s="148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11.068999999999999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43">
        <v>0</v>
      </c>
      <c r="AH91" s="144"/>
      <c r="AI91" s="144"/>
      <c r="AJ91" s="144"/>
      <c r="AK91" s="144"/>
      <c r="AL91" s="144"/>
      <c r="AM91" s="144"/>
      <c r="AN91" s="143">
        <v>0</v>
      </c>
      <c r="AO91" s="144"/>
      <c r="AP91" s="144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45">
        <f>ROUND($AG$87+$AG$91,2)</f>
        <v>0</v>
      </c>
      <c r="AH93" s="146"/>
      <c r="AI93" s="146"/>
      <c r="AJ93" s="146"/>
      <c r="AK93" s="146"/>
      <c r="AL93" s="146"/>
      <c r="AM93" s="146"/>
      <c r="AN93" s="145">
        <f>ROUND($AN$87+$AN$91,2)</f>
        <v>0</v>
      </c>
      <c r="AO93" s="146"/>
      <c r="AP93" s="146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  <mergeCell ref="L29:O29"/>
    <mergeCell ref="W29:AE29"/>
    <mergeCell ref="AK29:AO29"/>
    <mergeCell ref="L30:O30"/>
    <mergeCell ref="W30:AE30"/>
    <mergeCell ref="AK30:AO30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D88:H88"/>
    <mergeCell ref="J88:AF88"/>
    <mergeCell ref="X34:AB34"/>
    <mergeCell ref="AK34:AO34"/>
    <mergeCell ref="C76:AP76"/>
    <mergeCell ref="AM82:AP82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AG91:AM91"/>
    <mergeCell ref="AN91:AP91"/>
    <mergeCell ref="AG93:AM93"/>
    <mergeCell ref="AN93:AP93"/>
    <mergeCell ref="AN88:AP88"/>
    <mergeCell ref="AG88:AM88"/>
    <mergeCell ref="AN89:AP89"/>
    <mergeCell ref="AG89:AM8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169" activePane="bottomLeft" state="frozen"/>
      <selection pane="topLeft" activeCell="A1" sqref="A1"/>
      <selection pane="bottomLeft" activeCell="AD121" sqref="AD12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234</v>
      </c>
      <c r="G1" s="134"/>
      <c r="H1" s="180" t="s">
        <v>235</v>
      </c>
      <c r="I1" s="180"/>
      <c r="J1" s="180"/>
      <c r="K1" s="180"/>
      <c r="L1" s="134" t="s">
        <v>236</v>
      </c>
      <c r="M1" s="132"/>
      <c r="N1" s="132"/>
      <c r="O1" s="133" t="s">
        <v>86</v>
      </c>
      <c r="P1" s="132"/>
      <c r="Q1" s="132"/>
      <c r="R1" s="132"/>
      <c r="S1" s="134" t="s">
        <v>237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51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62" t="s">
        <v>87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8" t="str">
        <f>'Rekapitulace stavby'!$K$6</f>
        <v>Stavba domovního plynovodu byt č. 4, 
ul. Obránců míru č.709, 742 21 Kopřivnice                                                                      
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R6" s="11"/>
    </row>
    <row r="7" spans="2:18" s="6" customFormat="1" ht="37.5" customHeight="1">
      <c r="B7" s="19"/>
      <c r="D7" s="15" t="s">
        <v>88</v>
      </c>
      <c r="F7" s="206" t="s">
        <v>89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9">
        <f>'Rekapitulace stavby'!$AN$8</f>
        <v>43008</v>
      </c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3"/>
      <c r="P11" s="14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3"/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3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3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3"/>
      <c r="P17" s="14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3"/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3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3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7">
        <f>$N$88</f>
        <v>0</v>
      </c>
      <c r="N24" s="144"/>
      <c r="O24" s="144"/>
      <c r="P24" s="144"/>
      <c r="R24" s="20"/>
    </row>
    <row r="25" spans="2:18" s="6" customFormat="1" ht="15" customHeight="1">
      <c r="B25" s="19"/>
      <c r="D25" s="18" t="s">
        <v>91</v>
      </c>
      <c r="M25" s="177">
        <f>$N$98</f>
        <v>0</v>
      </c>
      <c r="N25" s="144"/>
      <c r="O25" s="144"/>
      <c r="P25" s="14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205">
        <f>ROUND($M$24+$M$25,2)</f>
        <v>0</v>
      </c>
      <c r="N27" s="144"/>
      <c r="O27" s="144"/>
      <c r="P27" s="14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204">
        <f>ROUND((SUM($BE$98:$BE$99)+SUM($BE$117:$BE$161)),2)</f>
        <v>0</v>
      </c>
      <c r="I29" s="144"/>
      <c r="J29" s="144"/>
      <c r="M29" s="204">
        <f>ROUND((SUM($BE$98:$BE$99)+SUM($BE$117:$BE$161))*$F$29,2)</f>
        <v>0</v>
      </c>
      <c r="N29" s="144"/>
      <c r="O29" s="144"/>
      <c r="P29" s="14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204">
        <f>ROUND((SUM($BF$98:$BF$99)+SUM($BF$117:$BF$161)),2)</f>
        <v>0</v>
      </c>
      <c r="I30" s="144"/>
      <c r="J30" s="144"/>
      <c r="M30" s="204">
        <f>ROUND((SUM($BF$98:$BF$99)+SUM($BF$117:$BF$161))*$F$30,2)</f>
        <v>0</v>
      </c>
      <c r="N30" s="144"/>
      <c r="O30" s="144"/>
      <c r="P30" s="14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204">
        <f>ROUND((SUM($BG$98:$BG$99)+SUM($BG$117:$BG$161)),2)</f>
        <v>0</v>
      </c>
      <c r="I31" s="144"/>
      <c r="J31" s="144"/>
      <c r="M31" s="204">
        <v>0</v>
      </c>
      <c r="N31" s="144"/>
      <c r="O31" s="144"/>
      <c r="P31" s="14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204">
        <f>ROUND((SUM($BH$98:$BH$99)+SUM($BH$117:$BH$161)),2)</f>
        <v>0</v>
      </c>
      <c r="I32" s="144"/>
      <c r="J32" s="144"/>
      <c r="M32" s="204">
        <v>0</v>
      </c>
      <c r="N32" s="144"/>
      <c r="O32" s="144"/>
      <c r="P32" s="14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204">
        <f>ROUND((SUM($BI$98:$BI$99)+SUM($BI$117:$BI$161)),2)</f>
        <v>0</v>
      </c>
      <c r="I33" s="144"/>
      <c r="J33" s="144"/>
      <c r="M33" s="204">
        <v>0</v>
      </c>
      <c r="N33" s="144"/>
      <c r="O33" s="144"/>
      <c r="P33" s="14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1">
        <v>0</v>
      </c>
      <c r="M35" s="157"/>
      <c r="N35" s="157"/>
      <c r="O35" s="157"/>
      <c r="P35" s="159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92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8" t="str">
        <f>$F$6</f>
        <v>Stavba domovního plynovodu byt č. 4, 
ul. Obránců míru č.709, 742 21 Kopřivnice                                                                      
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9" t="s">
        <v>88</v>
      </c>
      <c r="F79" s="155" t="str">
        <f>$F$7</f>
        <v>1 - Ústřední vytápění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9">
        <f>IF($O$9="","",$O$9)</f>
        <v>43008</v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3" t="str">
        <f>$E$18</f>
        <v>Jiří Brožek, Obránců Míru 988, Kopřivnice</v>
      </c>
      <c r="N83" s="163"/>
      <c r="O83" s="163"/>
      <c r="P83" s="163"/>
      <c r="Q83" s="163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3"/>
      <c r="N84" s="163"/>
      <c r="O84" s="163"/>
      <c r="P84" s="163"/>
      <c r="Q84" s="163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3" t="s">
        <v>93</v>
      </c>
      <c r="D86" s="146"/>
      <c r="E86" s="146"/>
      <c r="F86" s="146"/>
      <c r="G86" s="146"/>
      <c r="H86" s="28"/>
      <c r="I86" s="28"/>
      <c r="J86" s="28"/>
      <c r="K86" s="28"/>
      <c r="L86" s="28"/>
      <c r="M86" s="28"/>
      <c r="N86" s="203" t="s">
        <v>94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3">
        <f>ROUND($N$117,2)</f>
        <v>0</v>
      </c>
      <c r="O88" s="144"/>
      <c r="P88" s="144"/>
      <c r="Q88" s="14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202">
        <f>ROUND($N$118,2)</f>
        <v>0</v>
      </c>
      <c r="O89" s="201"/>
      <c r="P89" s="201"/>
      <c r="Q89" s="201"/>
      <c r="R89" s="85"/>
    </row>
    <row r="90" spans="2:18" s="79" customFormat="1" ht="21" customHeight="1">
      <c r="B90" s="86"/>
      <c r="D90" s="87" t="s">
        <v>98</v>
      </c>
      <c r="N90" s="200">
        <f>ROUND($N$119,2)</f>
        <v>0</v>
      </c>
      <c r="O90" s="201"/>
      <c r="P90" s="201"/>
      <c r="Q90" s="201"/>
      <c r="R90" s="88"/>
    </row>
    <row r="91" spans="2:18" s="79" customFormat="1" ht="21" customHeight="1">
      <c r="B91" s="86"/>
      <c r="D91" s="87" t="s">
        <v>99</v>
      </c>
      <c r="N91" s="200">
        <f>ROUND($N$122,2)</f>
        <v>0</v>
      </c>
      <c r="O91" s="201"/>
      <c r="P91" s="201"/>
      <c r="Q91" s="201"/>
      <c r="R91" s="88"/>
    </row>
    <row r="92" spans="2:18" s="79" customFormat="1" ht="21" customHeight="1">
      <c r="B92" s="86"/>
      <c r="D92" s="87" t="s">
        <v>100</v>
      </c>
      <c r="N92" s="200">
        <f>ROUND($N$128,2)</f>
        <v>0</v>
      </c>
      <c r="O92" s="201"/>
      <c r="P92" s="201"/>
      <c r="Q92" s="201"/>
      <c r="R92" s="88"/>
    </row>
    <row r="93" spans="2:18" s="79" customFormat="1" ht="21" customHeight="1">
      <c r="B93" s="86"/>
      <c r="D93" s="87" t="s">
        <v>101</v>
      </c>
      <c r="N93" s="200">
        <f>ROUND($N$136,2)</f>
        <v>0</v>
      </c>
      <c r="O93" s="201"/>
      <c r="P93" s="201"/>
      <c r="Q93" s="201"/>
      <c r="R93" s="88"/>
    </row>
    <row r="94" spans="2:18" s="79" customFormat="1" ht="21" customHeight="1">
      <c r="B94" s="86"/>
      <c r="D94" s="87" t="s">
        <v>102</v>
      </c>
      <c r="N94" s="200">
        <f>ROUND($N$145,2)</f>
        <v>0</v>
      </c>
      <c r="O94" s="201"/>
      <c r="P94" s="201"/>
      <c r="Q94" s="201"/>
      <c r="R94" s="88"/>
    </row>
    <row r="95" spans="2:18" s="79" customFormat="1" ht="21" customHeight="1">
      <c r="B95" s="86"/>
      <c r="D95" s="87" t="s">
        <v>103</v>
      </c>
      <c r="N95" s="200">
        <f>ROUND($N$157,2)</f>
        <v>0</v>
      </c>
      <c r="O95" s="201"/>
      <c r="P95" s="201"/>
      <c r="Q95" s="201"/>
      <c r="R95" s="88"/>
    </row>
    <row r="96" spans="2:18" s="65" customFormat="1" ht="25.5" customHeight="1">
      <c r="B96" s="83"/>
      <c r="D96" s="84" t="s">
        <v>104</v>
      </c>
      <c r="N96" s="202">
        <f>ROUND($N$159,2)</f>
        <v>0</v>
      </c>
      <c r="O96" s="201"/>
      <c r="P96" s="201"/>
      <c r="Q96" s="201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43">
        <v>0</v>
      </c>
      <c r="O98" s="144"/>
      <c r="P98" s="144"/>
      <c r="Q98" s="144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45">
        <f>ROUND(SUM($N$88+$N$98),2)</f>
        <v>0</v>
      </c>
      <c r="M100" s="146"/>
      <c r="N100" s="146"/>
      <c r="O100" s="146"/>
      <c r="P100" s="146"/>
      <c r="Q100" s="146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62" t="s">
        <v>106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98" t="str">
        <f>$F$6</f>
        <v>Stavba domovního plynovodu byt č. 4, 
ul. Obránců míru č.709, 742 21 Kopřivnice                                                                      
</v>
      </c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R108" s="20"/>
    </row>
    <row r="109" spans="2:18" s="6" customFormat="1" ht="37.5" customHeight="1">
      <c r="B109" s="19"/>
      <c r="C109" s="49" t="s">
        <v>88</v>
      </c>
      <c r="F109" s="155" t="str">
        <f>$F$7</f>
        <v>1 - Ústřední vytápění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99">
        <f>IF($O$9="","",$O$9)</f>
        <v>43008</v>
      </c>
      <c r="N111" s="144"/>
      <c r="O111" s="144"/>
      <c r="P111" s="144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63" t="str">
        <f>$E$18</f>
        <v>Jiří Brožek, Obránců Míru 988, Kopřivnice</v>
      </c>
      <c r="N113" s="144"/>
      <c r="O113" s="144"/>
      <c r="P113" s="144"/>
      <c r="Q113" s="144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63" t="str">
        <f>$E$21</f>
        <v> </v>
      </c>
      <c r="N114" s="144"/>
      <c r="O114" s="144"/>
      <c r="P114" s="144"/>
      <c r="Q114" s="144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95" t="s">
        <v>109</v>
      </c>
      <c r="G116" s="196"/>
      <c r="H116" s="196"/>
      <c r="I116" s="196"/>
      <c r="J116" s="94" t="s">
        <v>110</v>
      </c>
      <c r="K116" s="94" t="s">
        <v>111</v>
      </c>
      <c r="L116" s="195" t="s">
        <v>112</v>
      </c>
      <c r="M116" s="196"/>
      <c r="N116" s="195" t="s">
        <v>113</v>
      </c>
      <c r="O116" s="196"/>
      <c r="P116" s="196"/>
      <c r="Q116" s="197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181">
        <v>0</v>
      </c>
      <c r="O117" s="144"/>
      <c r="P117" s="144"/>
      <c r="Q117" s="144"/>
      <c r="R117" s="20"/>
      <c r="T117" s="59"/>
      <c r="U117" s="33"/>
      <c r="V117" s="33"/>
      <c r="W117" s="96">
        <f>$W$118+$W$159</f>
        <v>32.516</v>
      </c>
      <c r="X117" s="33"/>
      <c r="Y117" s="96">
        <f>$Y$118+$Y$159</f>
        <v>0.14944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182">
        <v>0</v>
      </c>
      <c r="O118" s="179"/>
      <c r="P118" s="179"/>
      <c r="Q118" s="179"/>
      <c r="R118" s="103"/>
      <c r="T118" s="104"/>
      <c r="W118" s="105">
        <f>$W$119+$W$122+$W$128+$W$136+$W$145+$W$157</f>
        <v>32.516</v>
      </c>
      <c r="Y118" s="105">
        <f>$Y$119+$Y$122+$Y$128+$Y$136+$Y$145+$Y$157</f>
        <v>0.14944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178">
        <f>$BK$119</f>
        <v>0</v>
      </c>
      <c r="O119" s="179"/>
      <c r="P119" s="179"/>
      <c r="Q119" s="179"/>
      <c r="R119" s="103"/>
      <c r="T119" s="104"/>
      <c r="W119" s="105">
        <f>SUM($W$120:$W$121)</f>
        <v>4.9</v>
      </c>
      <c r="Y119" s="105">
        <f>SUM($Y$120:$Y$121)</f>
        <v>0.00147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6" t="s">
        <v>124</v>
      </c>
      <c r="G120" s="184"/>
      <c r="H120" s="184"/>
      <c r="I120" s="184"/>
      <c r="J120" s="111" t="s">
        <v>125</v>
      </c>
      <c r="K120" s="112">
        <v>49</v>
      </c>
      <c r="L120" s="185">
        <v>0</v>
      </c>
      <c r="M120" s="184"/>
      <c r="N120" s="185">
        <f>ROUND($L$120*$K$120,2)</f>
        <v>0</v>
      </c>
      <c r="O120" s="184"/>
      <c r="P120" s="184"/>
      <c r="Q120" s="184"/>
      <c r="R120" s="20"/>
      <c r="T120" s="113"/>
      <c r="U120" s="26" t="s">
        <v>39</v>
      </c>
      <c r="V120" s="114">
        <v>0.1</v>
      </c>
      <c r="W120" s="114">
        <f>$V$120*$K$120</f>
        <v>4.9</v>
      </c>
      <c r="X120" s="114">
        <v>3E-05</v>
      </c>
      <c r="Y120" s="114">
        <f>$X$120*$K$120</f>
        <v>0.00147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6" t="s">
        <v>128</v>
      </c>
      <c r="G121" s="184"/>
      <c r="H121" s="184"/>
      <c r="I121" s="184"/>
      <c r="J121" s="111" t="s">
        <v>129</v>
      </c>
      <c r="K121" s="112">
        <v>14</v>
      </c>
      <c r="L121" s="185">
        <v>0</v>
      </c>
      <c r="M121" s="184"/>
      <c r="N121" s="185">
        <v>0</v>
      </c>
      <c r="O121" s="184"/>
      <c r="P121" s="184"/>
      <c r="Q121" s="184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178">
        <f>$BK$122</f>
        <v>0</v>
      </c>
      <c r="O122" s="179"/>
      <c r="P122" s="179"/>
      <c r="Q122" s="179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130</v>
      </c>
      <c r="D123" s="109" t="s">
        <v>122</v>
      </c>
      <c r="E123" s="110" t="s">
        <v>131</v>
      </c>
      <c r="F123" s="186" t="s">
        <v>132</v>
      </c>
      <c r="G123" s="184"/>
      <c r="H123" s="184"/>
      <c r="I123" s="184"/>
      <c r="J123" s="111" t="s">
        <v>133</v>
      </c>
      <c r="K123" s="112">
        <v>1</v>
      </c>
      <c r="L123" s="185">
        <v>0</v>
      </c>
      <c r="M123" s="184"/>
      <c r="N123" s="185">
        <f>ROUND($L$123*$K$123,2)</f>
        <v>0</v>
      </c>
      <c r="O123" s="184"/>
      <c r="P123" s="184"/>
      <c r="Q123" s="184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134</v>
      </c>
      <c r="D124" s="117" t="s">
        <v>135</v>
      </c>
      <c r="E124" s="118" t="s">
        <v>136</v>
      </c>
      <c r="F124" s="189" t="s">
        <v>238</v>
      </c>
      <c r="G124" s="188"/>
      <c r="H124" s="188"/>
      <c r="I124" s="188"/>
      <c r="J124" s="119" t="s">
        <v>137</v>
      </c>
      <c r="K124" s="120">
        <v>1</v>
      </c>
      <c r="L124" s="187">
        <v>0</v>
      </c>
      <c r="M124" s="188"/>
      <c r="N124" s="187">
        <f>ROUND($L$124*$K$124,2)</f>
        <v>0</v>
      </c>
      <c r="O124" s="184"/>
      <c r="P124" s="184"/>
      <c r="Q124" s="184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138</v>
      </c>
      <c r="AT124" s="6" t="s">
        <v>135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139</v>
      </c>
      <c r="D125" s="117" t="s">
        <v>135</v>
      </c>
      <c r="E125" s="118" t="s">
        <v>140</v>
      </c>
      <c r="F125" s="189" t="s">
        <v>141</v>
      </c>
      <c r="G125" s="188"/>
      <c r="H125" s="188"/>
      <c r="I125" s="188"/>
      <c r="J125" s="119" t="s">
        <v>137</v>
      </c>
      <c r="K125" s="120">
        <v>1</v>
      </c>
      <c r="L125" s="187">
        <v>0</v>
      </c>
      <c r="M125" s="188"/>
      <c r="N125" s="187">
        <f>ROUND($L$125*$K$125,2)</f>
        <v>0</v>
      </c>
      <c r="O125" s="184"/>
      <c r="P125" s="184"/>
      <c r="Q125" s="184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138</v>
      </c>
      <c r="AT125" s="6" t="s">
        <v>135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142</v>
      </c>
      <c r="D126" s="109" t="s">
        <v>122</v>
      </c>
      <c r="E126" s="110" t="s">
        <v>143</v>
      </c>
      <c r="F126" s="183" t="s">
        <v>257</v>
      </c>
      <c r="G126" s="184"/>
      <c r="H126" s="184"/>
      <c r="I126" s="184"/>
      <c r="J126" s="111" t="s">
        <v>133</v>
      </c>
      <c r="K126" s="112">
        <v>1</v>
      </c>
      <c r="L126" s="185">
        <v>0</v>
      </c>
      <c r="M126" s="184"/>
      <c r="N126" s="185">
        <f>ROUND($L$126*$K$126,2)</f>
        <v>0</v>
      </c>
      <c r="O126" s="184"/>
      <c r="P126" s="184"/>
      <c r="Q126" s="184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144</v>
      </c>
      <c r="D127" s="109" t="s">
        <v>122</v>
      </c>
      <c r="E127" s="110" t="s">
        <v>145</v>
      </c>
      <c r="F127" s="186" t="s">
        <v>146</v>
      </c>
      <c r="G127" s="184"/>
      <c r="H127" s="184"/>
      <c r="I127" s="184"/>
      <c r="J127" s="111" t="s">
        <v>129</v>
      </c>
      <c r="K127" s="112">
        <v>477.7</v>
      </c>
      <c r="L127" s="185">
        <v>0</v>
      </c>
      <c r="M127" s="184"/>
      <c r="N127" s="185">
        <f>ROUND($L$127*$K$127,2)</f>
        <v>0</v>
      </c>
      <c r="O127" s="184"/>
      <c r="P127" s="184"/>
      <c r="Q127" s="184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178">
        <v>0</v>
      </c>
      <c r="O128" s="179"/>
      <c r="P128" s="179"/>
      <c r="Q128" s="179"/>
      <c r="R128" s="103"/>
      <c r="T128" s="104"/>
      <c r="W128" s="105">
        <f>SUM($W$129:$W$135)</f>
        <v>13.671</v>
      </c>
      <c r="Y128" s="105">
        <f>SUM($Y$129:$Y$135)</f>
        <v>0.02764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147</v>
      </c>
      <c r="D129" s="109" t="s">
        <v>122</v>
      </c>
      <c r="E129" s="110" t="s">
        <v>148</v>
      </c>
      <c r="F129" s="183" t="s">
        <v>245</v>
      </c>
      <c r="G129" s="184"/>
      <c r="H129" s="184"/>
      <c r="I129" s="184"/>
      <c r="J129" s="111" t="s">
        <v>125</v>
      </c>
      <c r="K129" s="112">
        <v>5</v>
      </c>
      <c r="L129" s="185">
        <v>0</v>
      </c>
      <c r="M129" s="184"/>
      <c r="N129" s="185">
        <f>ROUND($L$129*$K$129,2)</f>
        <v>0</v>
      </c>
      <c r="O129" s="184"/>
      <c r="P129" s="184"/>
      <c r="Q129" s="184"/>
      <c r="R129" s="20"/>
      <c r="T129" s="113"/>
      <c r="U129" s="26" t="s">
        <v>39</v>
      </c>
      <c r="V129" s="114">
        <v>0.241</v>
      </c>
      <c r="W129" s="114">
        <f>$V$129*$K$129</f>
        <v>1.205</v>
      </c>
      <c r="X129" s="114">
        <v>0.00036</v>
      </c>
      <c r="Y129" s="114">
        <f>$X$129*$K$129</f>
        <v>0.0018000000000000002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149</v>
      </c>
      <c r="D130" s="109" t="s">
        <v>122</v>
      </c>
      <c r="E130" s="110" t="s">
        <v>150</v>
      </c>
      <c r="F130" s="183" t="s">
        <v>246</v>
      </c>
      <c r="G130" s="184"/>
      <c r="H130" s="184"/>
      <c r="I130" s="184"/>
      <c r="J130" s="111" t="s">
        <v>125</v>
      </c>
      <c r="K130" s="112">
        <v>28</v>
      </c>
      <c r="L130" s="185">
        <v>0</v>
      </c>
      <c r="M130" s="184"/>
      <c r="N130" s="185">
        <f>ROUND($L$130*$K$130,2)</f>
        <v>0</v>
      </c>
      <c r="O130" s="184"/>
      <c r="P130" s="184"/>
      <c r="Q130" s="184"/>
      <c r="R130" s="20"/>
      <c r="T130" s="113"/>
      <c r="U130" s="26" t="s">
        <v>39</v>
      </c>
      <c r="V130" s="114">
        <v>0.241</v>
      </c>
      <c r="W130" s="114">
        <f>$V$130*$K$130</f>
        <v>6.747999999999999</v>
      </c>
      <c r="X130" s="114">
        <v>0.00054</v>
      </c>
      <c r="Y130" s="114">
        <f>$X$130*$K$130</f>
        <v>0.01512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151</v>
      </c>
      <c r="F131" s="183" t="s">
        <v>247</v>
      </c>
      <c r="G131" s="184"/>
      <c r="H131" s="184"/>
      <c r="I131" s="184"/>
      <c r="J131" s="111" t="s">
        <v>125</v>
      </c>
      <c r="K131" s="112">
        <v>16</v>
      </c>
      <c r="L131" s="185">
        <v>0</v>
      </c>
      <c r="M131" s="184"/>
      <c r="N131" s="185">
        <f>ROUND($L$131*$K$131,2)</f>
        <v>0</v>
      </c>
      <c r="O131" s="184"/>
      <c r="P131" s="184"/>
      <c r="Q131" s="184"/>
      <c r="R131" s="20"/>
      <c r="T131" s="113"/>
      <c r="U131" s="26" t="s">
        <v>39</v>
      </c>
      <c r="V131" s="114">
        <v>0.241</v>
      </c>
      <c r="W131" s="114">
        <f>$V$131*$K$131</f>
        <v>3.856</v>
      </c>
      <c r="X131" s="114">
        <v>0.00067</v>
      </c>
      <c r="Y131" s="114">
        <f>$X$131*$K$131</f>
        <v>0.01072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251</v>
      </c>
      <c r="D132" s="137" t="s">
        <v>122</v>
      </c>
      <c r="E132" s="138" t="s">
        <v>252</v>
      </c>
      <c r="F132" s="192" t="s">
        <v>253</v>
      </c>
      <c r="G132" s="193"/>
      <c r="H132" s="193"/>
      <c r="I132" s="194"/>
      <c r="J132" s="139" t="s">
        <v>254</v>
      </c>
      <c r="K132" s="112">
        <v>1</v>
      </c>
      <c r="L132" s="185">
        <v>0</v>
      </c>
      <c r="M132" s="184"/>
      <c r="N132" s="185">
        <v>0</v>
      </c>
      <c r="O132" s="184"/>
      <c r="P132" s="184"/>
      <c r="Q132" s="184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152</v>
      </c>
      <c r="D133" s="109" t="s">
        <v>122</v>
      </c>
      <c r="E133" s="110" t="s">
        <v>153</v>
      </c>
      <c r="F133" s="186" t="s">
        <v>154</v>
      </c>
      <c r="G133" s="184"/>
      <c r="H133" s="184"/>
      <c r="I133" s="184"/>
      <c r="J133" s="111" t="s">
        <v>125</v>
      </c>
      <c r="K133" s="112">
        <v>49</v>
      </c>
      <c r="L133" s="185">
        <v>0</v>
      </c>
      <c r="M133" s="184"/>
      <c r="N133" s="185">
        <f>ROUND($L$133*$K$133,2)</f>
        <v>0</v>
      </c>
      <c r="O133" s="184"/>
      <c r="P133" s="184"/>
      <c r="Q133" s="184"/>
      <c r="R133" s="20"/>
      <c r="T133" s="113"/>
      <c r="U133" s="26" t="s">
        <v>39</v>
      </c>
      <c r="V133" s="114">
        <v>0.038</v>
      </c>
      <c r="W133" s="114">
        <f>$V$133*$K$133</f>
        <v>1.8619999999999999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90" t="s">
        <v>258</v>
      </c>
      <c r="G134" s="191"/>
      <c r="H134" s="191"/>
      <c r="I134" s="191"/>
      <c r="K134" s="123">
        <v>49</v>
      </c>
      <c r="R134" s="124"/>
      <c r="T134" s="125"/>
      <c r="AA134" s="126"/>
      <c r="AT134" s="122" t="s">
        <v>155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156</v>
      </c>
      <c r="D135" s="109" t="s">
        <v>122</v>
      </c>
      <c r="E135" s="110" t="s">
        <v>157</v>
      </c>
      <c r="F135" s="186" t="s">
        <v>158</v>
      </c>
      <c r="G135" s="184"/>
      <c r="H135" s="184"/>
      <c r="I135" s="184"/>
      <c r="J135" s="111" t="s">
        <v>129</v>
      </c>
      <c r="K135" s="112">
        <v>137.16</v>
      </c>
      <c r="L135" s="185">
        <v>0</v>
      </c>
      <c r="M135" s="184"/>
      <c r="N135" s="185">
        <f>ROUND($L$135*$K$135,2)</f>
        <v>0</v>
      </c>
      <c r="O135" s="184"/>
      <c r="P135" s="184"/>
      <c r="Q135" s="184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178">
        <v>0</v>
      </c>
      <c r="O136" s="179"/>
      <c r="P136" s="179"/>
      <c r="Q136" s="179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159</v>
      </c>
      <c r="D137" s="109" t="s">
        <v>122</v>
      </c>
      <c r="E137" s="110" t="s">
        <v>160</v>
      </c>
      <c r="F137" s="186" t="s">
        <v>161</v>
      </c>
      <c r="G137" s="184"/>
      <c r="H137" s="184"/>
      <c r="I137" s="184"/>
      <c r="J137" s="111" t="s">
        <v>137</v>
      </c>
      <c r="K137" s="112">
        <v>4</v>
      </c>
      <c r="L137" s="185">
        <v>0</v>
      </c>
      <c r="M137" s="184"/>
      <c r="N137" s="185">
        <f>ROUND($L$137*$K$137,2)</f>
        <v>0</v>
      </c>
      <c r="O137" s="184"/>
      <c r="P137" s="184"/>
      <c r="Q137" s="184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162</v>
      </c>
      <c r="D138" s="109" t="s">
        <v>122</v>
      </c>
      <c r="E138" s="110" t="s">
        <v>163</v>
      </c>
      <c r="F138" s="186" t="s">
        <v>164</v>
      </c>
      <c r="G138" s="184"/>
      <c r="H138" s="184"/>
      <c r="I138" s="184"/>
      <c r="J138" s="111" t="s">
        <v>137</v>
      </c>
      <c r="K138" s="112">
        <v>0</v>
      </c>
      <c r="L138" s="185">
        <v>0</v>
      </c>
      <c r="M138" s="184"/>
      <c r="N138" s="185">
        <f>ROUND($L$138*$K$138,2)</f>
        <v>0</v>
      </c>
      <c r="O138" s="184"/>
      <c r="P138" s="184"/>
      <c r="Q138" s="184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165</v>
      </c>
      <c r="F139" s="186" t="s">
        <v>166</v>
      </c>
      <c r="G139" s="184"/>
      <c r="H139" s="184"/>
      <c r="I139" s="184"/>
      <c r="J139" s="111" t="s">
        <v>137</v>
      </c>
      <c r="K139" s="112">
        <v>4</v>
      </c>
      <c r="L139" s="185">
        <v>0</v>
      </c>
      <c r="M139" s="184"/>
      <c r="N139" s="185">
        <f>ROUND($L$139*$K$139,2)</f>
        <v>0</v>
      </c>
      <c r="O139" s="184"/>
      <c r="P139" s="184"/>
      <c r="Q139" s="184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167</v>
      </c>
      <c r="F140" s="186" t="s">
        <v>168</v>
      </c>
      <c r="G140" s="184"/>
      <c r="H140" s="184"/>
      <c r="I140" s="184"/>
      <c r="J140" s="111" t="s">
        <v>137</v>
      </c>
      <c r="K140" s="112">
        <v>4</v>
      </c>
      <c r="L140" s="185">
        <v>0</v>
      </c>
      <c r="M140" s="184"/>
      <c r="N140" s="185">
        <f>ROUND($L$140*$K$140,2)</f>
        <v>0</v>
      </c>
      <c r="O140" s="184"/>
      <c r="P140" s="184"/>
      <c r="Q140" s="184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169</v>
      </c>
      <c r="D141" s="109" t="s">
        <v>122</v>
      </c>
      <c r="E141" s="110" t="s">
        <v>170</v>
      </c>
      <c r="F141" s="186" t="s">
        <v>171</v>
      </c>
      <c r="G141" s="184"/>
      <c r="H141" s="184"/>
      <c r="I141" s="184"/>
      <c r="J141" s="111" t="s">
        <v>137</v>
      </c>
      <c r="K141" s="112">
        <v>2</v>
      </c>
      <c r="L141" s="185">
        <v>0</v>
      </c>
      <c r="M141" s="184"/>
      <c r="N141" s="185">
        <f>ROUND($L$141*$K$141,2)</f>
        <v>0</v>
      </c>
      <c r="O141" s="184"/>
      <c r="P141" s="184"/>
      <c r="Q141" s="184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172</v>
      </c>
      <c r="D142" s="109" t="s">
        <v>122</v>
      </c>
      <c r="E142" s="110" t="s">
        <v>173</v>
      </c>
      <c r="F142" s="186" t="s">
        <v>174</v>
      </c>
      <c r="G142" s="184"/>
      <c r="H142" s="184"/>
      <c r="I142" s="184"/>
      <c r="J142" s="111" t="s">
        <v>137</v>
      </c>
      <c r="K142" s="112">
        <v>5</v>
      </c>
      <c r="L142" s="185">
        <v>0</v>
      </c>
      <c r="M142" s="184"/>
      <c r="N142" s="185">
        <f>ROUND($L$142*$K$142,2)</f>
        <v>0</v>
      </c>
      <c r="O142" s="184"/>
      <c r="P142" s="184"/>
      <c r="Q142" s="184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175</v>
      </c>
      <c r="D143" s="109" t="s">
        <v>122</v>
      </c>
      <c r="E143" s="110" t="s">
        <v>176</v>
      </c>
      <c r="F143" s="186" t="s">
        <v>177</v>
      </c>
      <c r="G143" s="184"/>
      <c r="H143" s="184"/>
      <c r="I143" s="184"/>
      <c r="J143" s="111" t="s">
        <v>137</v>
      </c>
      <c r="K143" s="112">
        <v>2</v>
      </c>
      <c r="L143" s="185">
        <v>0</v>
      </c>
      <c r="M143" s="184"/>
      <c r="N143" s="185">
        <f>ROUND($L$143*$K$143,2)</f>
        <v>0</v>
      </c>
      <c r="O143" s="184"/>
      <c r="P143" s="184"/>
      <c r="Q143" s="184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178</v>
      </c>
      <c r="D144" s="109" t="s">
        <v>122</v>
      </c>
      <c r="E144" s="110" t="s">
        <v>179</v>
      </c>
      <c r="F144" s="186" t="s">
        <v>180</v>
      </c>
      <c r="G144" s="184"/>
      <c r="H144" s="184"/>
      <c r="I144" s="184"/>
      <c r="J144" s="111" t="s">
        <v>129</v>
      </c>
      <c r="K144" s="112">
        <v>61.42</v>
      </c>
      <c r="L144" s="185">
        <v>0</v>
      </c>
      <c r="M144" s="184"/>
      <c r="N144" s="185">
        <f>ROUND($L$144*$K$144,2)</f>
        <v>0</v>
      </c>
      <c r="O144" s="184"/>
      <c r="P144" s="184"/>
      <c r="Q144" s="184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178">
        <v>0</v>
      </c>
      <c r="O145" s="179"/>
      <c r="P145" s="179"/>
      <c r="Q145" s="179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181</v>
      </c>
      <c r="F146" s="186" t="s">
        <v>182</v>
      </c>
      <c r="G146" s="184"/>
      <c r="H146" s="184"/>
      <c r="I146" s="184"/>
      <c r="J146" s="111" t="s">
        <v>137</v>
      </c>
      <c r="K146" s="112">
        <v>1</v>
      </c>
      <c r="L146" s="185">
        <v>0</v>
      </c>
      <c r="M146" s="184"/>
      <c r="N146" s="185">
        <f>ROUND($L$146*$K$146,2)</f>
        <v>0</v>
      </c>
      <c r="O146" s="184"/>
      <c r="P146" s="184"/>
      <c r="Q146" s="184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183</v>
      </c>
      <c r="D147" s="109" t="s">
        <v>122</v>
      </c>
      <c r="E147" s="110" t="s">
        <v>184</v>
      </c>
      <c r="F147" s="186" t="s">
        <v>185</v>
      </c>
      <c r="G147" s="184"/>
      <c r="H147" s="184"/>
      <c r="I147" s="184"/>
      <c r="J147" s="111" t="s">
        <v>137</v>
      </c>
      <c r="K147" s="112">
        <v>4</v>
      </c>
      <c r="L147" s="185">
        <v>0</v>
      </c>
      <c r="M147" s="184"/>
      <c r="N147" s="185">
        <f>ROUND($L$147*$K$147,2)</f>
        <v>0</v>
      </c>
      <c r="O147" s="184"/>
      <c r="P147" s="184"/>
      <c r="Q147" s="184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186</v>
      </c>
      <c r="D148" s="109" t="s">
        <v>122</v>
      </c>
      <c r="E148" s="110" t="s">
        <v>187</v>
      </c>
      <c r="F148" s="183" t="s">
        <v>248</v>
      </c>
      <c r="G148" s="184"/>
      <c r="H148" s="184"/>
      <c r="I148" s="184"/>
      <c r="J148" s="111" t="s">
        <v>137</v>
      </c>
      <c r="K148" s="112">
        <v>1</v>
      </c>
      <c r="L148" s="185">
        <v>0</v>
      </c>
      <c r="M148" s="184"/>
      <c r="N148" s="185">
        <f>ROUND($L$148*$K$148,2)</f>
        <v>0</v>
      </c>
      <c r="O148" s="184"/>
      <c r="P148" s="184"/>
      <c r="Q148" s="184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188</v>
      </c>
      <c r="D149" s="109" t="s">
        <v>122</v>
      </c>
      <c r="E149" s="110" t="s">
        <v>189</v>
      </c>
      <c r="F149" s="183" t="s">
        <v>249</v>
      </c>
      <c r="G149" s="184"/>
      <c r="H149" s="184"/>
      <c r="I149" s="184"/>
      <c r="J149" s="111" t="s">
        <v>137</v>
      </c>
      <c r="K149" s="112">
        <v>1</v>
      </c>
      <c r="L149" s="185">
        <v>0</v>
      </c>
      <c r="M149" s="184"/>
      <c r="N149" s="185">
        <f>ROUND($L$149*$K$149,2)</f>
        <v>0</v>
      </c>
      <c r="O149" s="184"/>
      <c r="P149" s="184"/>
      <c r="Q149" s="184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190</v>
      </c>
      <c r="D150" s="109" t="s">
        <v>122</v>
      </c>
      <c r="E150" s="110" t="s">
        <v>191</v>
      </c>
      <c r="F150" s="183" t="s">
        <v>250</v>
      </c>
      <c r="G150" s="184"/>
      <c r="H150" s="184"/>
      <c r="I150" s="184"/>
      <c r="J150" s="111" t="s">
        <v>137</v>
      </c>
      <c r="K150" s="112">
        <v>1</v>
      </c>
      <c r="L150" s="185">
        <v>0</v>
      </c>
      <c r="M150" s="184"/>
      <c r="N150" s="185">
        <f>ROUND($L$150*$K$150,2)</f>
        <v>0</v>
      </c>
      <c r="O150" s="184"/>
      <c r="P150" s="184"/>
      <c r="Q150" s="184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192</v>
      </c>
      <c r="D151" s="117" t="s">
        <v>135</v>
      </c>
      <c r="E151" s="118" t="s">
        <v>193</v>
      </c>
      <c r="F151" s="189" t="s">
        <v>241</v>
      </c>
      <c r="G151" s="188"/>
      <c r="H151" s="188"/>
      <c r="I151" s="188"/>
      <c r="J151" s="119" t="s">
        <v>137</v>
      </c>
      <c r="K151" s="120">
        <v>1</v>
      </c>
      <c r="L151" s="187">
        <v>0</v>
      </c>
      <c r="M151" s="188"/>
      <c r="N151" s="187">
        <f>ROUND($L$151*$K$151,2)</f>
        <v>0</v>
      </c>
      <c r="O151" s="184"/>
      <c r="P151" s="184"/>
      <c r="Q151" s="184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138</v>
      </c>
      <c r="AT151" s="6" t="s">
        <v>135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194</v>
      </c>
      <c r="D152" s="117" t="s">
        <v>135</v>
      </c>
      <c r="E152" s="118" t="s">
        <v>195</v>
      </c>
      <c r="F152" s="189" t="s">
        <v>240</v>
      </c>
      <c r="G152" s="188"/>
      <c r="H152" s="188"/>
      <c r="I152" s="188"/>
      <c r="J152" s="119" t="s">
        <v>137</v>
      </c>
      <c r="K152" s="120">
        <v>1</v>
      </c>
      <c r="L152" s="187">
        <v>0</v>
      </c>
      <c r="M152" s="188"/>
      <c r="N152" s="187">
        <f>ROUND($L$152*$K$152,2)</f>
        <v>0</v>
      </c>
      <c r="O152" s="184"/>
      <c r="P152" s="184"/>
      <c r="Q152" s="184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138</v>
      </c>
      <c r="AT152" s="6" t="s">
        <v>135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196</v>
      </c>
      <c r="D153" s="117" t="s">
        <v>135</v>
      </c>
      <c r="E153" s="118" t="s">
        <v>197</v>
      </c>
      <c r="F153" s="189" t="s">
        <v>239</v>
      </c>
      <c r="G153" s="188"/>
      <c r="H153" s="188"/>
      <c r="I153" s="188"/>
      <c r="J153" s="119" t="s">
        <v>137</v>
      </c>
      <c r="K153" s="120">
        <v>1</v>
      </c>
      <c r="L153" s="187">
        <v>0</v>
      </c>
      <c r="M153" s="188"/>
      <c r="N153" s="187">
        <f>ROUND($L$153*$K$153,2)</f>
        <v>0</v>
      </c>
      <c r="O153" s="184"/>
      <c r="P153" s="184"/>
      <c r="Q153" s="184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138</v>
      </c>
      <c r="AT153" s="6" t="s">
        <v>135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198</v>
      </c>
      <c r="D154" s="109" t="s">
        <v>122</v>
      </c>
      <c r="E154" s="110" t="s">
        <v>199</v>
      </c>
      <c r="F154" s="186" t="s">
        <v>200</v>
      </c>
      <c r="G154" s="184"/>
      <c r="H154" s="184"/>
      <c r="I154" s="184"/>
      <c r="J154" s="111" t="s">
        <v>137</v>
      </c>
      <c r="K154" s="112">
        <v>1</v>
      </c>
      <c r="L154" s="185">
        <v>0</v>
      </c>
      <c r="M154" s="184"/>
      <c r="N154" s="185">
        <f>ROUND($L$154*$K$154,2)</f>
        <v>0</v>
      </c>
      <c r="O154" s="184"/>
      <c r="P154" s="184"/>
      <c r="Q154" s="184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201</v>
      </c>
      <c r="D155" s="117" t="s">
        <v>135</v>
      </c>
      <c r="E155" s="118" t="s">
        <v>202</v>
      </c>
      <c r="F155" s="189" t="s">
        <v>242</v>
      </c>
      <c r="G155" s="188"/>
      <c r="H155" s="188"/>
      <c r="I155" s="188"/>
      <c r="J155" s="119" t="s">
        <v>137</v>
      </c>
      <c r="K155" s="120">
        <v>1</v>
      </c>
      <c r="L155" s="187">
        <v>0</v>
      </c>
      <c r="M155" s="188"/>
      <c r="N155" s="187">
        <f>ROUND($L$155*$K$155,2)</f>
        <v>0</v>
      </c>
      <c r="O155" s="184"/>
      <c r="P155" s="184"/>
      <c r="Q155" s="184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138</v>
      </c>
      <c r="AT155" s="6" t="s">
        <v>135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203</v>
      </c>
      <c r="D156" s="109" t="s">
        <v>122</v>
      </c>
      <c r="E156" s="110" t="s">
        <v>204</v>
      </c>
      <c r="F156" s="186" t="s">
        <v>205</v>
      </c>
      <c r="G156" s="184"/>
      <c r="H156" s="184"/>
      <c r="I156" s="184"/>
      <c r="J156" s="111" t="s">
        <v>129</v>
      </c>
      <c r="K156" s="112">
        <v>274.012</v>
      </c>
      <c r="L156" s="185">
        <v>0</v>
      </c>
      <c r="M156" s="184"/>
      <c r="N156" s="185">
        <f>ROUND($L$156*$K$156,2)</f>
        <v>0</v>
      </c>
      <c r="O156" s="184"/>
      <c r="P156" s="184"/>
      <c r="Q156" s="184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178">
        <f>$BK$157</f>
        <v>0</v>
      </c>
      <c r="O157" s="179"/>
      <c r="P157" s="179"/>
      <c r="Q157" s="179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138</v>
      </c>
      <c r="D158" s="109" t="s">
        <v>122</v>
      </c>
      <c r="E158" s="110" t="s">
        <v>206</v>
      </c>
      <c r="F158" s="186" t="s">
        <v>207</v>
      </c>
      <c r="G158" s="184"/>
      <c r="H158" s="184"/>
      <c r="I158" s="184"/>
      <c r="J158" s="111" t="s">
        <v>125</v>
      </c>
      <c r="K158" s="112">
        <v>8</v>
      </c>
      <c r="L158" s="185">
        <v>0</v>
      </c>
      <c r="M158" s="184"/>
      <c r="N158" s="185">
        <f>ROUND($L$158*$K$158,2)</f>
        <v>0</v>
      </c>
      <c r="O158" s="184"/>
      <c r="P158" s="184"/>
      <c r="Q158" s="184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182">
        <f>$BK$159</f>
        <v>0</v>
      </c>
      <c r="O159" s="179"/>
      <c r="P159" s="179"/>
      <c r="Q159" s="179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134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208</v>
      </c>
      <c r="D160" s="109" t="s">
        <v>122</v>
      </c>
      <c r="E160" s="110" t="s">
        <v>209</v>
      </c>
      <c r="F160" s="186" t="s">
        <v>210</v>
      </c>
      <c r="G160" s="184"/>
      <c r="H160" s="184"/>
      <c r="I160" s="184"/>
      <c r="J160" s="111" t="s">
        <v>211</v>
      </c>
      <c r="K160" s="112">
        <v>24</v>
      </c>
      <c r="L160" s="185">
        <v>0</v>
      </c>
      <c r="M160" s="184"/>
      <c r="N160" s="185">
        <f>ROUND($L$160*$K$160,2)</f>
        <v>0</v>
      </c>
      <c r="O160" s="184"/>
      <c r="P160" s="184"/>
      <c r="Q160" s="184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212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212</v>
      </c>
    </row>
    <row r="161" spans="2:64" s="6" customFormat="1" ht="27" customHeight="1">
      <c r="B161" s="19"/>
      <c r="C161" s="109" t="s">
        <v>213</v>
      </c>
      <c r="D161" s="109" t="s">
        <v>122</v>
      </c>
      <c r="E161" s="110" t="s">
        <v>214</v>
      </c>
      <c r="F161" s="186" t="s">
        <v>215</v>
      </c>
      <c r="G161" s="184"/>
      <c r="H161" s="184"/>
      <c r="I161" s="184"/>
      <c r="J161" s="111" t="s">
        <v>216</v>
      </c>
      <c r="K161" s="112">
        <v>1</v>
      </c>
      <c r="L161" s="185">
        <v>0</v>
      </c>
      <c r="M161" s="184"/>
      <c r="N161" s="185">
        <f>ROUND($L$161*$K$161,2)</f>
        <v>0</v>
      </c>
      <c r="O161" s="184"/>
      <c r="P161" s="184"/>
      <c r="Q161" s="184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212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212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3:I123"/>
    <mergeCell ref="L123:M123"/>
    <mergeCell ref="N123:Q123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34:I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2:Q152"/>
    <mergeCell ref="F149:I149"/>
    <mergeCell ref="L149:M149"/>
    <mergeCell ref="N149:Q149"/>
    <mergeCell ref="F150:I150"/>
    <mergeCell ref="L150:M150"/>
    <mergeCell ref="N150:Q150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P134" sqref="P13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234</v>
      </c>
      <c r="G1" s="134"/>
      <c r="H1" s="180" t="s">
        <v>235</v>
      </c>
      <c r="I1" s="180"/>
      <c r="J1" s="180"/>
      <c r="K1" s="180"/>
      <c r="L1" s="134" t="s">
        <v>236</v>
      </c>
      <c r="M1" s="132"/>
      <c r="N1" s="132"/>
      <c r="O1" s="133" t="s">
        <v>86</v>
      </c>
      <c r="P1" s="132"/>
      <c r="Q1" s="132"/>
      <c r="R1" s="132"/>
      <c r="S1" s="134" t="s">
        <v>237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51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62" t="s">
        <v>87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8" t="str">
        <f>'Rekapitulace stavby'!$K$6</f>
        <v>Stavba domovního plynovodu byt č. 4, 
ul. Obránců míru č.709, 742 21 Kopřivnice                                                                      
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R6" s="11"/>
    </row>
    <row r="7" spans="2:18" s="6" customFormat="1" ht="37.5" customHeight="1">
      <c r="B7" s="19"/>
      <c r="D7" s="15" t="s">
        <v>88</v>
      </c>
      <c r="F7" s="206" t="s">
        <v>217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9">
        <f>'Rekapitulace stavby'!$AN$8</f>
        <v>43008</v>
      </c>
      <c r="P9" s="14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3"/>
      <c r="P11" s="14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3"/>
      <c r="P12" s="14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3">
        <f>IF('Rekapitulace stavby'!$AN$13="","",'Rekapitulace stavby'!$AN$13)</f>
      </c>
      <c r="P14" s="14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3">
        <f>IF('Rekapitulace stavby'!$AN$14="","",'Rekapitulace stavby'!$AN$14)</f>
      </c>
      <c r="P15" s="14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3"/>
      <c r="P17" s="14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3"/>
      <c r="P18" s="14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3">
        <f>IF('Rekapitulace stavby'!$AN$19="","",'Rekapitulace stavby'!$AN$19)</f>
      </c>
      <c r="P20" s="14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3">
        <f>IF('Rekapitulace stavby'!$AN$20="","",'Rekapitulace stavby'!$AN$20)</f>
      </c>
      <c r="P21" s="14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7">
        <f>$N$88</f>
        <v>0</v>
      </c>
      <c r="N24" s="144"/>
      <c r="O24" s="144"/>
      <c r="P24" s="144"/>
      <c r="R24" s="20"/>
    </row>
    <row r="25" spans="2:18" s="6" customFormat="1" ht="15" customHeight="1">
      <c r="B25" s="19"/>
      <c r="D25" s="18" t="s">
        <v>91</v>
      </c>
      <c r="M25" s="177">
        <f>$N$94</f>
        <v>0</v>
      </c>
      <c r="N25" s="144"/>
      <c r="O25" s="144"/>
      <c r="P25" s="14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205">
        <f>ROUND($M$24+$M$25,2)</f>
        <v>0</v>
      </c>
      <c r="N27" s="144"/>
      <c r="O27" s="144"/>
      <c r="P27" s="14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204">
        <f>ROUND((SUM($BE$94:$BE$95)+SUM($BE$113:$BE$130)),2)</f>
        <v>0</v>
      </c>
      <c r="I29" s="144"/>
      <c r="J29" s="144"/>
      <c r="M29" s="204">
        <f>ROUND((SUM($BE$94:$BE$95)+SUM($BE$113:$BE$130))*$F$29,2)</f>
        <v>0</v>
      </c>
      <c r="N29" s="144"/>
      <c r="O29" s="144"/>
      <c r="P29" s="14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204">
        <f>ROUND((SUM($BF$94:$BF$95)+SUM($BF$113:$BF$130)),2)</f>
        <v>0</v>
      </c>
      <c r="I30" s="144"/>
      <c r="J30" s="144"/>
      <c r="M30" s="204">
        <v>0</v>
      </c>
      <c r="N30" s="144"/>
      <c r="O30" s="144"/>
      <c r="P30" s="14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204">
        <f>ROUND((SUM($BG$94:$BG$95)+SUM($BG$113:$BG$130)),2)</f>
        <v>0</v>
      </c>
      <c r="I31" s="144"/>
      <c r="J31" s="144"/>
      <c r="M31" s="204">
        <v>0</v>
      </c>
      <c r="N31" s="144"/>
      <c r="O31" s="144"/>
      <c r="P31" s="14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204">
        <f>ROUND((SUM($BH$94:$BH$95)+SUM($BH$113:$BH$130)),2)</f>
        <v>0</v>
      </c>
      <c r="I32" s="144"/>
      <c r="J32" s="144"/>
      <c r="M32" s="204">
        <v>0</v>
      </c>
      <c r="N32" s="144"/>
      <c r="O32" s="144"/>
      <c r="P32" s="14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204">
        <f>ROUND((SUM($BI$94:$BI$95)+SUM($BI$113:$BI$130)),2)</f>
        <v>0</v>
      </c>
      <c r="I33" s="144"/>
      <c r="J33" s="144"/>
      <c r="M33" s="204">
        <v>0</v>
      </c>
      <c r="N33" s="144"/>
      <c r="O33" s="144"/>
      <c r="P33" s="14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1">
        <v>0</v>
      </c>
      <c r="M35" s="157"/>
      <c r="N35" s="157"/>
      <c r="O35" s="157"/>
      <c r="P35" s="159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2" t="s">
        <v>92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8" t="str">
        <f>$F$6</f>
        <v>Stavba domovního plynovodu byt č. 4, 
ul. Obránců míru č.709, 742 21 Kopřivnice                                                                      
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0"/>
    </row>
    <row r="79" spans="2:18" s="6" customFormat="1" ht="37.5" customHeight="1">
      <c r="B79" s="19"/>
      <c r="C79" s="49" t="s">
        <v>88</v>
      </c>
      <c r="F79" s="155" t="str">
        <f>$F$7</f>
        <v>2 - Plynoinstalace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9">
        <f>IF($O$9="","",$O$9)</f>
        <v>43008</v>
      </c>
      <c r="N81" s="144"/>
      <c r="O81" s="144"/>
      <c r="P81" s="14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3" t="str">
        <f>$E$18</f>
        <v>Jiří Brožek, Obránců Míru 988, Kopřivnice</v>
      </c>
      <c r="N83" s="144"/>
      <c r="O83" s="144"/>
      <c r="P83" s="144"/>
      <c r="Q83" s="144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3" t="str">
        <f>$E$21</f>
        <v> </v>
      </c>
      <c r="N84" s="144"/>
      <c r="O84" s="144"/>
      <c r="P84" s="144"/>
      <c r="Q84" s="14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3" t="s">
        <v>93</v>
      </c>
      <c r="D86" s="146"/>
      <c r="E86" s="146"/>
      <c r="F86" s="146"/>
      <c r="G86" s="146"/>
      <c r="H86" s="28"/>
      <c r="I86" s="28"/>
      <c r="J86" s="28"/>
      <c r="K86" s="28"/>
      <c r="L86" s="28"/>
      <c r="M86" s="28"/>
      <c r="N86" s="203" t="s">
        <v>94</v>
      </c>
      <c r="O86" s="144"/>
      <c r="P86" s="144"/>
      <c r="Q86" s="14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3">
        <v>0</v>
      </c>
      <c r="O88" s="144"/>
      <c r="P88" s="144"/>
      <c r="Q88" s="14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202">
        <v>0</v>
      </c>
      <c r="O89" s="201"/>
      <c r="P89" s="201"/>
      <c r="Q89" s="201"/>
      <c r="R89" s="85"/>
    </row>
    <row r="90" spans="2:18" s="79" customFormat="1" ht="21" customHeight="1">
      <c r="B90" s="86"/>
      <c r="D90" s="87" t="s">
        <v>218</v>
      </c>
      <c r="N90" s="200">
        <v>0</v>
      </c>
      <c r="O90" s="201"/>
      <c r="P90" s="201"/>
      <c r="Q90" s="201"/>
      <c r="R90" s="88"/>
    </row>
    <row r="91" spans="2:18" s="79" customFormat="1" ht="21" customHeight="1">
      <c r="B91" s="86"/>
      <c r="D91" s="87" t="s">
        <v>103</v>
      </c>
      <c r="N91" s="200">
        <v>0</v>
      </c>
      <c r="O91" s="201"/>
      <c r="P91" s="201"/>
      <c r="Q91" s="201"/>
      <c r="R91" s="88"/>
    </row>
    <row r="92" spans="2:18" s="65" customFormat="1" ht="25.5" customHeight="1">
      <c r="B92" s="83"/>
      <c r="D92" s="84" t="s">
        <v>104</v>
      </c>
      <c r="N92" s="202">
        <v>0</v>
      </c>
      <c r="O92" s="201"/>
      <c r="P92" s="201"/>
      <c r="Q92" s="201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43">
        <v>0</v>
      </c>
      <c r="O94" s="144"/>
      <c r="P94" s="144"/>
      <c r="Q94" s="144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45">
        <v>0</v>
      </c>
      <c r="M96" s="146"/>
      <c r="N96" s="146"/>
      <c r="O96" s="146"/>
      <c r="P96" s="146"/>
      <c r="Q96" s="146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62" t="s">
        <v>106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98" t="str">
        <f>$F$6</f>
        <v>Stavba domovního plynovodu byt č. 4, 
ul. Obránců míru č.709, 742 21 Kopřivnice                                                                      
</v>
      </c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R104" s="20"/>
    </row>
    <row r="105" spans="2:18" s="6" customFormat="1" ht="37.5" customHeight="1">
      <c r="B105" s="19"/>
      <c r="C105" s="49" t="s">
        <v>88</v>
      </c>
      <c r="F105" s="155" t="str">
        <f>$F$7</f>
        <v>2 - Plynoinstalace</v>
      </c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99">
        <f>IF($O$9="","",$O$9)</f>
        <v>43008</v>
      </c>
      <c r="N107" s="144"/>
      <c r="O107" s="144"/>
      <c r="P107" s="144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63" t="str">
        <f>$E$18</f>
        <v>Jiří Brožek, Obránců Míru 988, Kopřivnice</v>
      </c>
      <c r="N109" s="144"/>
      <c r="O109" s="144"/>
      <c r="P109" s="144"/>
      <c r="Q109" s="144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63" t="str">
        <f>$E$21</f>
        <v> </v>
      </c>
      <c r="N110" s="144"/>
      <c r="O110" s="144"/>
      <c r="P110" s="144"/>
      <c r="Q110" s="144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95" t="s">
        <v>109</v>
      </c>
      <c r="G112" s="196"/>
      <c r="H112" s="196"/>
      <c r="I112" s="196"/>
      <c r="J112" s="94" t="s">
        <v>110</v>
      </c>
      <c r="K112" s="94" t="s">
        <v>111</v>
      </c>
      <c r="L112" s="195" t="s">
        <v>112</v>
      </c>
      <c r="M112" s="196"/>
      <c r="N112" s="195" t="s">
        <v>113</v>
      </c>
      <c r="O112" s="196"/>
      <c r="P112" s="196"/>
      <c r="Q112" s="197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181">
        <v>0</v>
      </c>
      <c r="O113" s="144"/>
      <c r="P113" s="144"/>
      <c r="Q113" s="144"/>
      <c r="R113" s="20"/>
      <c r="T113" s="59"/>
      <c r="U113" s="33"/>
      <c r="V113" s="33"/>
      <c r="W113" s="96">
        <f>$W$114+$W$127</f>
        <v>11.068999999999999</v>
      </c>
      <c r="X113" s="33"/>
      <c r="Y113" s="96">
        <f>$Y$114+$Y$127</f>
        <v>0.02452</v>
      </c>
      <c r="Z113" s="33"/>
      <c r="AA113" s="97">
        <f>$AA$114+$AA$127</f>
        <v>0</v>
      </c>
      <c r="AT113" s="6" t="s">
        <v>71</v>
      </c>
      <c r="AU113" s="6" t="s">
        <v>96</v>
      </c>
      <c r="BK113" s="98">
        <f>$BK$114+$BK$127</f>
        <v>0</v>
      </c>
    </row>
    <row r="114" spans="2:63" s="99" customFormat="1" ht="37.5" customHeight="1">
      <c r="B114" s="100"/>
      <c r="D114" s="101" t="s">
        <v>97</v>
      </c>
      <c r="N114" s="182">
        <v>0</v>
      </c>
      <c r="O114" s="179"/>
      <c r="P114" s="179"/>
      <c r="Q114" s="179"/>
      <c r="R114" s="103"/>
      <c r="T114" s="104"/>
      <c r="W114" s="105">
        <f>$W$115+$W$125</f>
        <v>11.068999999999999</v>
      </c>
      <c r="Y114" s="105">
        <f>$Y$115+$Y$125</f>
        <v>0.02452</v>
      </c>
      <c r="AA114" s="106">
        <f>$AA$115+$AA$125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$BK$115+$BK$125</f>
        <v>0</v>
      </c>
    </row>
    <row r="115" spans="2:63" s="99" customFormat="1" ht="21" customHeight="1">
      <c r="B115" s="100"/>
      <c r="D115" s="108" t="s">
        <v>218</v>
      </c>
      <c r="N115" s="178">
        <v>0</v>
      </c>
      <c r="O115" s="179"/>
      <c r="P115" s="179"/>
      <c r="Q115" s="179"/>
      <c r="R115" s="103"/>
      <c r="T115" s="104"/>
      <c r="W115" s="105">
        <f>SUM($W$116:$W$124)</f>
        <v>10.258999999999999</v>
      </c>
      <c r="Y115" s="105">
        <f>SUM($Y$116:$Y$124)</f>
        <v>0.02128</v>
      </c>
      <c r="AA115" s="106">
        <f>SUM($AA$116:$AA$124)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SUM($BK$116:$BK$124)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219</v>
      </c>
      <c r="F116" s="213" t="s">
        <v>260</v>
      </c>
      <c r="G116" s="184"/>
      <c r="H116" s="184"/>
      <c r="I116" s="184"/>
      <c r="J116" s="111" t="s">
        <v>125</v>
      </c>
      <c r="K116" s="112">
        <v>25</v>
      </c>
      <c r="L116" s="185">
        <v>0</v>
      </c>
      <c r="M116" s="184"/>
      <c r="N116" s="185">
        <f>ROUND($L$116*$K$116,2)</f>
        <v>0</v>
      </c>
      <c r="O116" s="184"/>
      <c r="P116" s="184"/>
      <c r="Q116" s="184"/>
      <c r="R116" s="20"/>
      <c r="T116" s="113"/>
      <c r="U116" s="26" t="s">
        <v>39</v>
      </c>
      <c r="V116" s="114">
        <v>0.241</v>
      </c>
      <c r="W116" s="114">
        <f>$V$116*$K$116</f>
        <v>6.0249999999999995</v>
      </c>
      <c r="X116" s="114">
        <v>0.00067</v>
      </c>
      <c r="Y116" s="114">
        <f>$X$116*$K$116</f>
        <v>0.01675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219</v>
      </c>
      <c r="F117" s="213" t="s">
        <v>259</v>
      </c>
      <c r="G117" s="184"/>
      <c r="H117" s="184"/>
      <c r="I117" s="184"/>
      <c r="J117" s="111" t="s">
        <v>125</v>
      </c>
      <c r="K117" s="112">
        <v>2</v>
      </c>
      <c r="L117" s="185">
        <v>0</v>
      </c>
      <c r="M117" s="184"/>
      <c r="N117" s="185">
        <v>0</v>
      </c>
      <c r="O117" s="184"/>
      <c r="P117" s="184"/>
      <c r="Q117" s="184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15.75" customHeight="1">
      <c r="B118" s="19"/>
      <c r="C118" s="109" t="s">
        <v>79</v>
      </c>
      <c r="D118" s="109" t="s">
        <v>122</v>
      </c>
      <c r="E118" s="110" t="s">
        <v>220</v>
      </c>
      <c r="F118" s="213" t="s">
        <v>243</v>
      </c>
      <c r="G118" s="184"/>
      <c r="H118" s="184"/>
      <c r="I118" s="184"/>
      <c r="J118" s="111" t="s">
        <v>133</v>
      </c>
      <c r="K118" s="112">
        <v>1</v>
      </c>
      <c r="L118" s="185">
        <v>0</v>
      </c>
      <c r="M118" s="184"/>
      <c r="N118" s="185">
        <f>ROUND($L$118*$K$118,2)</f>
        <v>0</v>
      </c>
      <c r="O118" s="184"/>
      <c r="P118" s="184"/>
      <c r="Q118" s="184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130</v>
      </c>
      <c r="D119" s="109" t="s">
        <v>122</v>
      </c>
      <c r="E119" s="110" t="s">
        <v>221</v>
      </c>
      <c r="F119" s="186" t="s">
        <v>222</v>
      </c>
      <c r="G119" s="184"/>
      <c r="H119" s="184"/>
      <c r="I119" s="184"/>
      <c r="J119" s="111" t="s">
        <v>137</v>
      </c>
      <c r="K119" s="112">
        <v>2</v>
      </c>
      <c r="L119" s="185">
        <v>0</v>
      </c>
      <c r="M119" s="184"/>
      <c r="N119" s="185">
        <f>ROUND($L$119*$K$119,2)</f>
        <v>0</v>
      </c>
      <c r="O119" s="184"/>
      <c r="P119" s="184"/>
      <c r="Q119" s="184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134</v>
      </c>
      <c r="D120" s="109" t="s">
        <v>122</v>
      </c>
      <c r="E120" s="110" t="s">
        <v>223</v>
      </c>
      <c r="F120" s="186" t="s">
        <v>224</v>
      </c>
      <c r="G120" s="184"/>
      <c r="H120" s="184"/>
      <c r="I120" s="184"/>
      <c r="J120" s="111" t="s">
        <v>125</v>
      </c>
      <c r="K120" s="112">
        <v>27</v>
      </c>
      <c r="L120" s="185">
        <v>0</v>
      </c>
      <c r="M120" s="184"/>
      <c r="N120" s="185">
        <f>ROUND($L$120*$K$120,2)</f>
        <v>0</v>
      </c>
      <c r="O120" s="184"/>
      <c r="P120" s="184"/>
      <c r="Q120" s="184"/>
      <c r="R120" s="20"/>
      <c r="T120" s="113"/>
      <c r="U120" s="26" t="s">
        <v>39</v>
      </c>
      <c r="V120" s="114">
        <v>0.062</v>
      </c>
      <c r="W120" s="114">
        <f>$V$120*$K$120</f>
        <v>1.674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139</v>
      </c>
      <c r="D121" s="109" t="s">
        <v>122</v>
      </c>
      <c r="E121" s="110" t="s">
        <v>225</v>
      </c>
      <c r="F121" s="186" t="s">
        <v>226</v>
      </c>
      <c r="G121" s="184"/>
      <c r="H121" s="184"/>
      <c r="I121" s="184"/>
      <c r="J121" s="111" t="s">
        <v>137</v>
      </c>
      <c r="K121" s="112">
        <v>1</v>
      </c>
      <c r="L121" s="185">
        <v>0</v>
      </c>
      <c r="M121" s="184"/>
      <c r="N121" s="185">
        <f>ROUND($L$121*$K$121,2)</f>
        <v>0</v>
      </c>
      <c r="O121" s="184"/>
      <c r="P121" s="184"/>
      <c r="Q121" s="184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6" customFormat="1" ht="15.75" customHeight="1">
      <c r="B122" s="19"/>
      <c r="C122" s="140" t="s">
        <v>262</v>
      </c>
      <c r="D122" s="140" t="s">
        <v>122</v>
      </c>
      <c r="E122" s="141" t="s">
        <v>18</v>
      </c>
      <c r="F122" s="207" t="s">
        <v>264</v>
      </c>
      <c r="G122" s="208"/>
      <c r="H122" s="208"/>
      <c r="I122" s="209"/>
      <c r="J122" s="142" t="s">
        <v>137</v>
      </c>
      <c r="K122" s="112">
        <v>1</v>
      </c>
      <c r="L122" s="210">
        <v>0</v>
      </c>
      <c r="M122" s="211"/>
      <c r="N122" s="210">
        <v>0</v>
      </c>
      <c r="O122" s="212"/>
      <c r="P122" s="212"/>
      <c r="Q122" s="211"/>
      <c r="R122" s="20"/>
      <c r="T122" s="113"/>
      <c r="U122" s="26"/>
      <c r="V122" s="114"/>
      <c r="W122" s="114"/>
      <c r="X122" s="114"/>
      <c r="Y122" s="114"/>
      <c r="Z122" s="114"/>
      <c r="AA122" s="115"/>
      <c r="BE122" s="116"/>
      <c r="BF122" s="116"/>
      <c r="BG122" s="116"/>
      <c r="BH122" s="116"/>
      <c r="BI122" s="116"/>
      <c r="BK122" s="116"/>
    </row>
    <row r="123" spans="2:63" s="6" customFormat="1" ht="15.75" customHeight="1">
      <c r="B123" s="19"/>
      <c r="C123" s="140" t="s">
        <v>263</v>
      </c>
      <c r="D123" s="140" t="s">
        <v>122</v>
      </c>
      <c r="E123" s="141" t="s">
        <v>79</v>
      </c>
      <c r="F123" s="207" t="s">
        <v>265</v>
      </c>
      <c r="G123" s="208"/>
      <c r="H123" s="208"/>
      <c r="I123" s="209"/>
      <c r="J123" s="142" t="s">
        <v>137</v>
      </c>
      <c r="K123" s="112">
        <v>1</v>
      </c>
      <c r="L123" s="210">
        <v>0</v>
      </c>
      <c r="M123" s="211"/>
      <c r="N123" s="210">
        <v>0</v>
      </c>
      <c r="O123" s="212"/>
      <c r="P123" s="212"/>
      <c r="Q123" s="211"/>
      <c r="R123" s="20"/>
      <c r="T123" s="113"/>
      <c r="U123" s="26"/>
      <c r="V123" s="114"/>
      <c r="W123" s="114"/>
      <c r="X123" s="114"/>
      <c r="Y123" s="114"/>
      <c r="Z123" s="114"/>
      <c r="AA123" s="115"/>
      <c r="BE123" s="116"/>
      <c r="BF123" s="116"/>
      <c r="BG123" s="116"/>
      <c r="BH123" s="116"/>
      <c r="BI123" s="116"/>
      <c r="BK123" s="116"/>
    </row>
    <row r="124" spans="2:64" s="6" customFormat="1" ht="15.75" customHeight="1">
      <c r="B124" s="19"/>
      <c r="C124" s="109" t="s">
        <v>142</v>
      </c>
      <c r="D124" s="109" t="s">
        <v>122</v>
      </c>
      <c r="E124" s="110" t="s">
        <v>227</v>
      </c>
      <c r="F124" s="213" t="s">
        <v>261</v>
      </c>
      <c r="G124" s="184"/>
      <c r="H124" s="184"/>
      <c r="I124" s="184"/>
      <c r="J124" s="111" t="s">
        <v>137</v>
      </c>
      <c r="K124" s="112">
        <v>1</v>
      </c>
      <c r="L124" s="185">
        <v>0</v>
      </c>
      <c r="M124" s="184"/>
      <c r="N124" s="185">
        <v>0</v>
      </c>
      <c r="O124" s="184"/>
      <c r="P124" s="184"/>
      <c r="Q124" s="184"/>
      <c r="R124" s="20"/>
      <c r="T124" s="113"/>
      <c r="U124" s="26" t="s">
        <v>39</v>
      </c>
      <c r="V124" s="114">
        <v>0.36</v>
      </c>
      <c r="W124" s="114">
        <f>$V$124*$K$124</f>
        <v>0.36</v>
      </c>
      <c r="X124" s="114">
        <v>0.00025</v>
      </c>
      <c r="Y124" s="114">
        <f>$X$124*$K$124</f>
        <v>0.00025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0.75" customHeight="1">
      <c r="B125" s="100"/>
      <c r="D125" s="108" t="s">
        <v>103</v>
      </c>
      <c r="N125" s="178">
        <f>$BK$125</f>
        <v>0</v>
      </c>
      <c r="O125" s="179"/>
      <c r="P125" s="179"/>
      <c r="Q125" s="179"/>
      <c r="R125" s="103"/>
      <c r="T125" s="104"/>
      <c r="W125" s="105">
        <f>$W$126</f>
        <v>0.8099999999999999</v>
      </c>
      <c r="Y125" s="105">
        <f>$Y$126</f>
        <v>0.0032400000000000003</v>
      </c>
      <c r="AA125" s="106">
        <f>$AA$126</f>
        <v>0</v>
      </c>
      <c r="AR125" s="102" t="s">
        <v>79</v>
      </c>
      <c r="AT125" s="102" t="s">
        <v>71</v>
      </c>
      <c r="AU125" s="102" t="s">
        <v>18</v>
      </c>
      <c r="AY125" s="102" t="s">
        <v>121</v>
      </c>
      <c r="BK125" s="107">
        <f>$BK$126</f>
        <v>0</v>
      </c>
    </row>
    <row r="126" spans="2:64" s="6" customFormat="1" ht="39" customHeight="1">
      <c r="B126" s="19"/>
      <c r="C126" s="109" t="s">
        <v>144</v>
      </c>
      <c r="D126" s="109" t="s">
        <v>122</v>
      </c>
      <c r="E126" s="110" t="s">
        <v>206</v>
      </c>
      <c r="F126" s="186" t="s">
        <v>207</v>
      </c>
      <c r="G126" s="184"/>
      <c r="H126" s="184"/>
      <c r="I126" s="184"/>
      <c r="J126" s="111" t="s">
        <v>125</v>
      </c>
      <c r="K126" s="112">
        <v>27</v>
      </c>
      <c r="L126" s="185">
        <v>0</v>
      </c>
      <c r="M126" s="184"/>
      <c r="N126" s="185">
        <f>ROUND($L$126*$K$126,2)</f>
        <v>0</v>
      </c>
      <c r="O126" s="184"/>
      <c r="P126" s="184"/>
      <c r="Q126" s="184"/>
      <c r="R126" s="20"/>
      <c r="T126" s="113"/>
      <c r="U126" s="26" t="s">
        <v>39</v>
      </c>
      <c r="V126" s="114">
        <v>0.03</v>
      </c>
      <c r="W126" s="114">
        <f>$V$126*$K$126</f>
        <v>0.8099999999999999</v>
      </c>
      <c r="X126" s="114">
        <v>0.00012</v>
      </c>
      <c r="Y126" s="114">
        <f>$X$126*$K$126</f>
        <v>0.0032400000000000003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3" s="99" customFormat="1" ht="37.5" customHeight="1">
      <c r="B127" s="100"/>
      <c r="D127" s="101" t="s">
        <v>104</v>
      </c>
      <c r="N127" s="182">
        <f>$BK$127</f>
        <v>0</v>
      </c>
      <c r="O127" s="179"/>
      <c r="P127" s="179"/>
      <c r="Q127" s="179"/>
      <c r="R127" s="103"/>
      <c r="T127" s="104"/>
      <c r="W127" s="105">
        <f>SUM($W$128:$W$130)</f>
        <v>0</v>
      </c>
      <c r="Y127" s="105">
        <f>SUM($Y$128:$Y$130)</f>
        <v>0</v>
      </c>
      <c r="AA127" s="106">
        <f>SUM($AA$128:$AA$130)</f>
        <v>0</v>
      </c>
      <c r="AR127" s="102" t="s">
        <v>134</v>
      </c>
      <c r="AT127" s="102" t="s">
        <v>71</v>
      </c>
      <c r="AU127" s="102" t="s">
        <v>72</v>
      </c>
      <c r="AY127" s="102" t="s">
        <v>121</v>
      </c>
      <c r="BK127" s="107">
        <f>SUM($BK$128:$BK$130)</f>
        <v>0</v>
      </c>
    </row>
    <row r="128" spans="2:64" s="6" customFormat="1" ht="15.75" customHeight="1">
      <c r="B128" s="19"/>
      <c r="C128" s="109" t="s">
        <v>147</v>
      </c>
      <c r="D128" s="109" t="s">
        <v>122</v>
      </c>
      <c r="E128" s="110" t="s">
        <v>209</v>
      </c>
      <c r="F128" s="183" t="s">
        <v>255</v>
      </c>
      <c r="G128" s="184"/>
      <c r="H128" s="184"/>
      <c r="I128" s="184"/>
      <c r="J128" s="111" t="s">
        <v>137</v>
      </c>
      <c r="K128" s="112">
        <v>1</v>
      </c>
      <c r="L128" s="185">
        <v>0</v>
      </c>
      <c r="M128" s="184"/>
      <c r="N128" s="185">
        <f>ROUND($L$128*$K$128,2)</f>
        <v>0</v>
      </c>
      <c r="O128" s="184"/>
      <c r="P128" s="184"/>
      <c r="Q128" s="184"/>
      <c r="R128" s="20"/>
      <c r="T128" s="113"/>
      <c r="U128" s="26" t="s">
        <v>39</v>
      </c>
      <c r="V128" s="114">
        <v>0</v>
      </c>
      <c r="W128" s="114">
        <f>$V$128*$K$128</f>
        <v>0</v>
      </c>
      <c r="X128" s="114">
        <v>0</v>
      </c>
      <c r="Y128" s="114">
        <f>$X$128*$K$128</f>
        <v>0</v>
      </c>
      <c r="Z128" s="114">
        <v>0</v>
      </c>
      <c r="AA128" s="115">
        <f>$Z$128*$K$128</f>
        <v>0</v>
      </c>
      <c r="AR128" s="6" t="s">
        <v>212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212</v>
      </c>
    </row>
    <row r="129" spans="2:64" s="6" customFormat="1" ht="27" customHeight="1">
      <c r="B129" s="19"/>
      <c r="C129" s="109" t="s">
        <v>149</v>
      </c>
      <c r="D129" s="109" t="s">
        <v>122</v>
      </c>
      <c r="E129" s="110" t="s">
        <v>228</v>
      </c>
      <c r="F129" s="213" t="s">
        <v>244</v>
      </c>
      <c r="G129" s="184"/>
      <c r="H129" s="184"/>
      <c r="I129" s="184"/>
      <c r="J129" s="111" t="s">
        <v>216</v>
      </c>
      <c r="K129" s="112">
        <v>1</v>
      </c>
      <c r="L129" s="185">
        <v>0</v>
      </c>
      <c r="M129" s="184"/>
      <c r="N129" s="185">
        <f>ROUND($L$129*$K$129,2)</f>
        <v>0</v>
      </c>
      <c r="O129" s="184"/>
      <c r="P129" s="184"/>
      <c r="Q129" s="184"/>
      <c r="R129" s="20"/>
      <c r="T129" s="113"/>
      <c r="U129" s="26" t="s">
        <v>39</v>
      </c>
      <c r="V129" s="114">
        <v>0</v>
      </c>
      <c r="W129" s="114">
        <f>$V$129*$K$129</f>
        <v>0</v>
      </c>
      <c r="X129" s="114">
        <v>0</v>
      </c>
      <c r="Y129" s="114">
        <f>$X$129*$K$129</f>
        <v>0</v>
      </c>
      <c r="Z129" s="114">
        <v>0</v>
      </c>
      <c r="AA129" s="115">
        <f>$Z$129*$K$129</f>
        <v>0</v>
      </c>
      <c r="AR129" s="6" t="s">
        <v>212</v>
      </c>
      <c r="AT129" s="6" t="s">
        <v>122</v>
      </c>
      <c r="AU129" s="6" t="s">
        <v>18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212</v>
      </c>
    </row>
    <row r="130" spans="2:64" s="6" customFormat="1" ht="15.75" customHeight="1">
      <c r="B130" s="19"/>
      <c r="C130" s="109" t="s">
        <v>22</v>
      </c>
      <c r="D130" s="109" t="s">
        <v>122</v>
      </c>
      <c r="E130" s="110" t="s">
        <v>229</v>
      </c>
      <c r="F130" s="186" t="s">
        <v>230</v>
      </c>
      <c r="G130" s="184"/>
      <c r="H130" s="184"/>
      <c r="I130" s="184"/>
      <c r="J130" s="111" t="s">
        <v>137</v>
      </c>
      <c r="K130" s="112">
        <v>1</v>
      </c>
      <c r="L130" s="185">
        <v>0</v>
      </c>
      <c r="M130" s="184"/>
      <c r="N130" s="185">
        <f>ROUND($L$130*$K$130,2)</f>
        <v>0</v>
      </c>
      <c r="O130" s="184"/>
      <c r="P130" s="184"/>
      <c r="Q130" s="184"/>
      <c r="R130" s="20"/>
      <c r="T130" s="113"/>
      <c r="U130" s="127" t="s">
        <v>39</v>
      </c>
      <c r="V130" s="128">
        <v>0</v>
      </c>
      <c r="W130" s="128">
        <f>$V$130*$K$130</f>
        <v>0</v>
      </c>
      <c r="X130" s="128">
        <v>0</v>
      </c>
      <c r="Y130" s="128">
        <f>$X$130*$K$130</f>
        <v>0</v>
      </c>
      <c r="Z130" s="128">
        <v>0</v>
      </c>
      <c r="AA130" s="129">
        <f>$Z$130*$K$130</f>
        <v>0</v>
      </c>
      <c r="AR130" s="6" t="s">
        <v>212</v>
      </c>
      <c r="AT130" s="6" t="s">
        <v>122</v>
      </c>
      <c r="AU130" s="6" t="s">
        <v>18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212</v>
      </c>
    </row>
    <row r="131" spans="2:18" s="6" customFormat="1" ht="7.5" customHeight="1"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65" s="2" customFormat="1" ht="14.25" customHeight="1"/>
  </sheetData>
  <sheetProtection/>
  <mergeCells count="97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L121:M121"/>
    <mergeCell ref="N121:Q121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H1:K1"/>
    <mergeCell ref="S2:AC2"/>
    <mergeCell ref="F130:I130"/>
    <mergeCell ref="L130:M130"/>
    <mergeCell ref="N130:Q130"/>
    <mergeCell ref="N113:Q113"/>
    <mergeCell ref="N114:Q114"/>
    <mergeCell ref="F126:I126"/>
    <mergeCell ref="L126:M126"/>
    <mergeCell ref="N126:Q126"/>
    <mergeCell ref="N115:Q115"/>
    <mergeCell ref="N125:Q125"/>
    <mergeCell ref="N127:Q127"/>
    <mergeCell ref="F129:I129"/>
    <mergeCell ref="L129:M129"/>
    <mergeCell ref="N129:Q129"/>
    <mergeCell ref="F128:I128"/>
    <mergeCell ref="L128:M128"/>
    <mergeCell ref="N128:Q128"/>
    <mergeCell ref="F121:I121"/>
    <mergeCell ref="F122:I122"/>
    <mergeCell ref="F123:I123"/>
    <mergeCell ref="L123:M123"/>
    <mergeCell ref="N123:Q123"/>
    <mergeCell ref="N122:Q122"/>
    <mergeCell ref="L122:M12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</cp:lastModifiedBy>
  <dcterms:created xsi:type="dcterms:W3CDTF">2014-11-10T19:06:03Z</dcterms:created>
  <dcterms:modified xsi:type="dcterms:W3CDTF">2017-09-24T13:57:55Z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