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Rozpočet" sheetId="2" r:id="rId2"/>
  </sheets>
  <definedNames>
    <definedName name="_xlnm.Print_Area" localSheetId="0">'Rekapitulace stavby'!$C$4:$AP$70,'Rekapitulace stavby'!$C$76:$AP$96</definedName>
    <definedName name="_xlnm.Print_Area" localSheetId="1">'01 - Rozpočet'!$C$4:$Q$70,'01 - Rozpočet'!$C$76:$Q$125,'01 - Rozpočet'!$C$131:$Q$718</definedName>
  </definedNames>
  <calcPr/>
</workbook>
</file>

<file path=xl/calcChain.xml><?xml version="1.0" encoding="utf-8"?>
<calcChain xmlns="http://schemas.openxmlformats.org/spreadsheetml/2006/main">
  <c i="2" r="N718"/>
  <c r="AA716"/>
  <c r="Y716"/>
  <c r="W716"/>
  <c r="N716"/>
  <c r="BK716"/>
  <c r="AA715"/>
  <c r="Y715"/>
  <c r="W715"/>
  <c r="N715"/>
  <c r="BK715"/>
  <c r="AA708"/>
  <c r="Y708"/>
  <c r="W708"/>
  <c r="N708"/>
  <c r="BK708"/>
  <c r="AA636"/>
  <c r="Y636"/>
  <c r="W636"/>
  <c r="N636"/>
  <c r="BK636"/>
  <c r="AA625"/>
  <c r="Y625"/>
  <c r="W625"/>
  <c r="N625"/>
  <c r="BK625"/>
  <c r="AA618"/>
  <c r="Y618"/>
  <c r="W618"/>
  <c r="N618"/>
  <c r="BK618"/>
  <c r="AA601"/>
  <c r="Y601"/>
  <c r="W601"/>
  <c r="N601"/>
  <c r="BK601"/>
  <c r="AA596"/>
  <c r="Y596"/>
  <c r="W596"/>
  <c r="N596"/>
  <c r="BK596"/>
  <c r="AA579"/>
  <c r="Y579"/>
  <c r="W579"/>
  <c r="N579"/>
  <c r="BK579"/>
  <c r="AA573"/>
  <c r="Y573"/>
  <c r="W573"/>
  <c r="N573"/>
  <c r="BK573"/>
  <c r="AA534"/>
  <c r="Y534"/>
  <c r="W534"/>
  <c r="N534"/>
  <c r="BK534"/>
  <c r="AA516"/>
  <c r="Y516"/>
  <c r="W516"/>
  <c r="N516"/>
  <c r="BK516"/>
  <c r="AA514"/>
  <c r="Y514"/>
  <c r="W514"/>
  <c r="N514"/>
  <c r="BK514"/>
  <c r="AA499"/>
  <c r="Y499"/>
  <c r="W499"/>
  <c r="N499"/>
  <c r="BK499"/>
  <c r="AA474"/>
  <c r="Y474"/>
  <c r="W474"/>
  <c r="N474"/>
  <c r="BK474"/>
  <c r="AA441"/>
  <c r="Y441"/>
  <c r="W441"/>
  <c r="N441"/>
  <c r="BK441"/>
  <c r="AA403"/>
  <c r="Y403"/>
  <c r="W403"/>
  <c r="N403"/>
  <c r="BK403"/>
  <c r="AA402"/>
  <c r="Y402"/>
  <c r="W402"/>
  <c r="N402"/>
  <c r="BK402"/>
  <c r="AA400"/>
  <c r="Y400"/>
  <c r="W400"/>
  <c r="N400"/>
  <c r="BK400"/>
  <c r="AA394"/>
  <c r="Y394"/>
  <c r="W394"/>
  <c r="N394"/>
  <c r="BK394"/>
  <c r="AA351"/>
  <c r="Y351"/>
  <c r="W351"/>
  <c r="N351"/>
  <c r="BK351"/>
  <c r="AA253"/>
  <c r="Y253"/>
  <c r="W253"/>
  <c r="N253"/>
  <c r="BK253"/>
  <c r="AA244"/>
  <c r="Y244"/>
  <c r="W244"/>
  <c r="N244"/>
  <c r="BK244"/>
  <c r="AA216"/>
  <c r="Y216"/>
  <c r="W216"/>
  <c r="N216"/>
  <c r="BK216"/>
  <c r="AA187"/>
  <c r="Y187"/>
  <c r="W187"/>
  <c r="N187"/>
  <c r="BK187"/>
  <c r="AA144"/>
  <c r="Y144"/>
  <c r="W144"/>
  <c r="N144"/>
  <c r="BK144"/>
  <c r="AA143"/>
  <c r="Y143"/>
  <c r="W143"/>
  <c r="N143"/>
  <c r="BK143"/>
  <c r="AA142"/>
  <c r="Y142"/>
  <c r="W142"/>
  <c r="N142"/>
  <c r="BK142"/>
  <c i="1" r="BD88"/>
  <c r="BC88"/>
  <c r="BB88"/>
  <c r="BA88"/>
  <c r="AZ88"/>
  <c r="AY88"/>
  <c r="AX88"/>
  <c r="AW88"/>
  <c r="AV88"/>
  <c r="AU88"/>
  <c r="AG88"/>
  <c r="AS88"/>
  <c i="2" r="N88"/>
  <c r="H36"/>
  <c r="H35"/>
  <c r="H34"/>
  <c r="M33"/>
  <c r="H33"/>
  <c r="M32"/>
  <c r="H32"/>
  <c r="BI717"/>
  <c r="BH717"/>
  <c r="BG717"/>
  <c r="BF717"/>
  <c r="BE717"/>
  <c r="AA717"/>
  <c r="Y717"/>
  <c r="W717"/>
  <c r="BK717"/>
  <c r="N717"/>
  <c r="N115"/>
  <c r="N114"/>
  <c r="BI709"/>
  <c r="BH709"/>
  <c r="BG709"/>
  <c r="BF709"/>
  <c r="BE709"/>
  <c r="AA709"/>
  <c r="Y709"/>
  <c r="W709"/>
  <c r="BK709"/>
  <c r="N709"/>
  <c r="N113"/>
  <c r="BI707"/>
  <c r="BH707"/>
  <c r="BG707"/>
  <c r="BF707"/>
  <c r="BE707"/>
  <c r="AA707"/>
  <c r="Y707"/>
  <c r="W707"/>
  <c r="BK707"/>
  <c r="N707"/>
  <c r="BI706"/>
  <c r="BH706"/>
  <c r="BG706"/>
  <c r="BF706"/>
  <c r="BE706"/>
  <c r="AA706"/>
  <c r="Y706"/>
  <c r="W706"/>
  <c r="BK706"/>
  <c r="N706"/>
  <c r="BI697"/>
  <c r="BH697"/>
  <c r="BG697"/>
  <c r="BF697"/>
  <c r="BE697"/>
  <c r="AA697"/>
  <c r="Y697"/>
  <c r="W697"/>
  <c r="BK697"/>
  <c r="N697"/>
  <c r="BI686"/>
  <c r="BH686"/>
  <c r="BG686"/>
  <c r="BF686"/>
  <c r="BE686"/>
  <c r="AA686"/>
  <c r="Y686"/>
  <c r="W686"/>
  <c r="BK686"/>
  <c r="N686"/>
  <c r="BI676"/>
  <c r="BH676"/>
  <c r="BG676"/>
  <c r="BF676"/>
  <c r="BE676"/>
  <c r="AA676"/>
  <c r="Y676"/>
  <c r="W676"/>
  <c r="BK676"/>
  <c r="N676"/>
  <c r="BI669"/>
  <c r="BH669"/>
  <c r="BG669"/>
  <c r="BF669"/>
  <c r="BE669"/>
  <c r="AA669"/>
  <c r="Y669"/>
  <c r="W669"/>
  <c r="BK669"/>
  <c r="N669"/>
  <c r="BI660"/>
  <c r="BH660"/>
  <c r="BG660"/>
  <c r="BF660"/>
  <c r="BE660"/>
  <c r="AA660"/>
  <c r="Y660"/>
  <c r="W660"/>
  <c r="BK660"/>
  <c r="N660"/>
  <c r="BI659"/>
  <c r="BH659"/>
  <c r="BG659"/>
  <c r="BF659"/>
  <c r="BE659"/>
  <c r="AA659"/>
  <c r="Y659"/>
  <c r="W659"/>
  <c r="BK659"/>
  <c r="N659"/>
  <c r="BI648"/>
  <c r="BH648"/>
  <c r="BG648"/>
  <c r="BF648"/>
  <c r="BE648"/>
  <c r="AA648"/>
  <c r="Y648"/>
  <c r="W648"/>
  <c r="BK648"/>
  <c r="N648"/>
  <c r="BI637"/>
  <c r="BH637"/>
  <c r="BG637"/>
  <c r="BF637"/>
  <c r="BE637"/>
  <c r="AA637"/>
  <c r="Y637"/>
  <c r="W637"/>
  <c r="BK637"/>
  <c r="N637"/>
  <c r="N112"/>
  <c r="BI635"/>
  <c r="BH635"/>
  <c r="BG635"/>
  <c r="BF635"/>
  <c r="BE635"/>
  <c r="AA635"/>
  <c r="Y635"/>
  <c r="W635"/>
  <c r="BK635"/>
  <c r="N635"/>
  <c r="BI634"/>
  <c r="BH634"/>
  <c r="BG634"/>
  <c r="BF634"/>
  <c r="BE634"/>
  <c r="AA634"/>
  <c r="Y634"/>
  <c r="W634"/>
  <c r="BK634"/>
  <c r="N634"/>
  <c r="BI626"/>
  <c r="BH626"/>
  <c r="BG626"/>
  <c r="BF626"/>
  <c r="BE626"/>
  <c r="AA626"/>
  <c r="Y626"/>
  <c r="W626"/>
  <c r="BK626"/>
  <c r="N626"/>
  <c r="N111"/>
  <c r="BI624"/>
  <c r="BH624"/>
  <c r="BG624"/>
  <c r="BF624"/>
  <c r="BE624"/>
  <c r="AA624"/>
  <c r="Y624"/>
  <c r="W624"/>
  <c r="BK624"/>
  <c r="N624"/>
  <c r="BI623"/>
  <c r="BH623"/>
  <c r="BG623"/>
  <c r="BF623"/>
  <c r="BE623"/>
  <c r="AA623"/>
  <c r="Y623"/>
  <c r="W623"/>
  <c r="BK623"/>
  <c r="N623"/>
  <c r="BI622"/>
  <c r="BH622"/>
  <c r="BG622"/>
  <c r="BF622"/>
  <c r="BE622"/>
  <c r="AA622"/>
  <c r="Y622"/>
  <c r="W622"/>
  <c r="BK622"/>
  <c r="N622"/>
  <c r="BI621"/>
  <c r="BH621"/>
  <c r="BG621"/>
  <c r="BF621"/>
  <c r="BE621"/>
  <c r="AA621"/>
  <c r="Y621"/>
  <c r="W621"/>
  <c r="BK621"/>
  <c r="N621"/>
  <c r="BI619"/>
  <c r="BH619"/>
  <c r="BG619"/>
  <c r="BF619"/>
  <c r="BE619"/>
  <c r="AA619"/>
  <c r="Y619"/>
  <c r="W619"/>
  <c r="BK619"/>
  <c r="N619"/>
  <c r="N110"/>
  <c r="BI617"/>
  <c r="BH617"/>
  <c r="BG617"/>
  <c r="BF617"/>
  <c r="BE617"/>
  <c r="AA617"/>
  <c r="Y617"/>
  <c r="W617"/>
  <c r="BK617"/>
  <c r="N617"/>
  <c r="BI613"/>
  <c r="BH613"/>
  <c r="BG613"/>
  <c r="BF613"/>
  <c r="BE613"/>
  <c r="AA613"/>
  <c r="Y613"/>
  <c r="W613"/>
  <c r="BK613"/>
  <c r="N613"/>
  <c r="BI609"/>
  <c r="BH609"/>
  <c r="BG609"/>
  <c r="BF609"/>
  <c r="BE609"/>
  <c r="AA609"/>
  <c r="Y609"/>
  <c r="W609"/>
  <c r="BK609"/>
  <c r="N609"/>
  <c r="BI608"/>
  <c r="BH608"/>
  <c r="BG608"/>
  <c r="BF608"/>
  <c r="BE608"/>
  <c r="AA608"/>
  <c r="Y608"/>
  <c r="W608"/>
  <c r="BK608"/>
  <c r="N608"/>
  <c r="BI607"/>
  <c r="BH607"/>
  <c r="BG607"/>
  <c r="BF607"/>
  <c r="BE607"/>
  <c r="AA607"/>
  <c r="Y607"/>
  <c r="W607"/>
  <c r="BK607"/>
  <c r="N607"/>
  <c r="BI606"/>
  <c r="BH606"/>
  <c r="BG606"/>
  <c r="BF606"/>
  <c r="BE606"/>
  <c r="AA606"/>
  <c r="Y606"/>
  <c r="W606"/>
  <c r="BK606"/>
  <c r="N606"/>
  <c r="BI605"/>
  <c r="BH605"/>
  <c r="BG605"/>
  <c r="BF605"/>
  <c r="BE605"/>
  <c r="AA605"/>
  <c r="Y605"/>
  <c r="W605"/>
  <c r="BK605"/>
  <c r="N605"/>
  <c r="BI604"/>
  <c r="BH604"/>
  <c r="BG604"/>
  <c r="BF604"/>
  <c r="BE604"/>
  <c r="AA604"/>
  <c r="Y604"/>
  <c r="W604"/>
  <c r="BK604"/>
  <c r="N604"/>
  <c r="BI602"/>
  <c r="BH602"/>
  <c r="BG602"/>
  <c r="BF602"/>
  <c r="BE602"/>
  <c r="AA602"/>
  <c r="Y602"/>
  <c r="W602"/>
  <c r="BK602"/>
  <c r="N602"/>
  <c r="N109"/>
  <c r="BI600"/>
  <c r="BH600"/>
  <c r="BG600"/>
  <c r="BF600"/>
  <c r="BE600"/>
  <c r="AA600"/>
  <c r="Y600"/>
  <c r="W600"/>
  <c r="BK600"/>
  <c r="N600"/>
  <c r="BI599"/>
  <c r="BH599"/>
  <c r="BG599"/>
  <c r="BF599"/>
  <c r="BE599"/>
  <c r="AA599"/>
  <c r="Y599"/>
  <c r="W599"/>
  <c r="BK599"/>
  <c r="N599"/>
  <c r="BI597"/>
  <c r="BH597"/>
  <c r="BG597"/>
  <c r="BF597"/>
  <c r="BE597"/>
  <c r="AA597"/>
  <c r="Y597"/>
  <c r="W597"/>
  <c r="BK597"/>
  <c r="N597"/>
  <c r="N108"/>
  <c r="BI594"/>
  <c r="BH594"/>
  <c r="BG594"/>
  <c r="BF594"/>
  <c r="BE594"/>
  <c r="AA594"/>
  <c r="Y594"/>
  <c r="W594"/>
  <c r="BK594"/>
  <c r="N594"/>
  <c r="BI593"/>
  <c r="BH593"/>
  <c r="BG593"/>
  <c r="BF593"/>
  <c r="BE593"/>
  <c r="AA593"/>
  <c r="Y593"/>
  <c r="W593"/>
  <c r="BK593"/>
  <c r="N593"/>
  <c r="BI591"/>
  <c r="BH591"/>
  <c r="BG591"/>
  <c r="BF591"/>
  <c r="BE591"/>
  <c r="AA591"/>
  <c r="Y591"/>
  <c r="W591"/>
  <c r="BK591"/>
  <c r="N591"/>
  <c r="BI589"/>
  <c r="BH589"/>
  <c r="BG589"/>
  <c r="BF589"/>
  <c r="BE589"/>
  <c r="AA589"/>
  <c r="Y589"/>
  <c r="W589"/>
  <c r="BK589"/>
  <c r="N589"/>
  <c r="BI585"/>
  <c r="BH585"/>
  <c r="BG585"/>
  <c r="BF585"/>
  <c r="BE585"/>
  <c r="AA585"/>
  <c r="Y585"/>
  <c r="W585"/>
  <c r="BK585"/>
  <c r="N585"/>
  <c r="BI582"/>
  <c r="BH582"/>
  <c r="BG582"/>
  <c r="BF582"/>
  <c r="BE582"/>
  <c r="AA582"/>
  <c r="Y582"/>
  <c r="W582"/>
  <c r="BK582"/>
  <c r="N582"/>
  <c r="BI580"/>
  <c r="BH580"/>
  <c r="BG580"/>
  <c r="BF580"/>
  <c r="BE580"/>
  <c r="AA580"/>
  <c r="Y580"/>
  <c r="W580"/>
  <c r="BK580"/>
  <c r="N580"/>
  <c r="N107"/>
  <c r="BI578"/>
  <c r="BH578"/>
  <c r="BG578"/>
  <c r="BF578"/>
  <c r="BE578"/>
  <c r="AA578"/>
  <c r="Y578"/>
  <c r="W578"/>
  <c r="BK578"/>
  <c r="N578"/>
  <c r="BI576"/>
  <c r="BH576"/>
  <c r="BG576"/>
  <c r="BF576"/>
  <c r="BE576"/>
  <c r="AA576"/>
  <c r="Y576"/>
  <c r="W576"/>
  <c r="BK576"/>
  <c r="N576"/>
  <c r="BI574"/>
  <c r="BH574"/>
  <c r="BG574"/>
  <c r="BF574"/>
  <c r="BE574"/>
  <c r="AA574"/>
  <c r="Y574"/>
  <c r="W574"/>
  <c r="BK574"/>
  <c r="N574"/>
  <c r="N106"/>
  <c r="BI572"/>
  <c r="BH572"/>
  <c r="BG572"/>
  <c r="BF572"/>
  <c r="BE572"/>
  <c r="AA572"/>
  <c r="Y572"/>
  <c r="W572"/>
  <c r="BK572"/>
  <c r="N572"/>
  <c r="BI566"/>
  <c r="BH566"/>
  <c r="BG566"/>
  <c r="BF566"/>
  <c r="BE566"/>
  <c r="AA566"/>
  <c r="Y566"/>
  <c r="W566"/>
  <c r="BK566"/>
  <c r="N566"/>
  <c r="BI564"/>
  <c r="BH564"/>
  <c r="BG564"/>
  <c r="BF564"/>
  <c r="BE564"/>
  <c r="AA564"/>
  <c r="Y564"/>
  <c r="W564"/>
  <c r="BK564"/>
  <c r="N564"/>
  <c r="BI550"/>
  <c r="BH550"/>
  <c r="BG550"/>
  <c r="BF550"/>
  <c r="BE550"/>
  <c r="AA550"/>
  <c r="Y550"/>
  <c r="W550"/>
  <c r="BK550"/>
  <c r="N550"/>
  <c r="BI547"/>
  <c r="BH547"/>
  <c r="BG547"/>
  <c r="BF547"/>
  <c r="BE547"/>
  <c r="AA547"/>
  <c r="Y547"/>
  <c r="W547"/>
  <c r="BK547"/>
  <c r="N547"/>
  <c r="BI535"/>
  <c r="BH535"/>
  <c r="BG535"/>
  <c r="BF535"/>
  <c r="BE535"/>
  <c r="AA535"/>
  <c r="Y535"/>
  <c r="W535"/>
  <c r="BK535"/>
  <c r="N535"/>
  <c r="N105"/>
  <c r="BI533"/>
  <c r="BH533"/>
  <c r="BG533"/>
  <c r="BF533"/>
  <c r="BE533"/>
  <c r="AA533"/>
  <c r="Y533"/>
  <c r="W533"/>
  <c r="BK533"/>
  <c r="N533"/>
  <c r="BI532"/>
  <c r="BH532"/>
  <c r="BG532"/>
  <c r="BF532"/>
  <c r="BE532"/>
  <c r="AA532"/>
  <c r="Y532"/>
  <c r="W532"/>
  <c r="BK532"/>
  <c r="N532"/>
  <c r="BI531"/>
  <c r="BH531"/>
  <c r="BG531"/>
  <c r="BF531"/>
  <c r="BE531"/>
  <c r="AA531"/>
  <c r="Y531"/>
  <c r="W531"/>
  <c r="BK531"/>
  <c r="N531"/>
  <c r="BI530"/>
  <c r="BH530"/>
  <c r="BG530"/>
  <c r="BF530"/>
  <c r="BE530"/>
  <c r="AA530"/>
  <c r="Y530"/>
  <c r="W530"/>
  <c r="BK530"/>
  <c r="N530"/>
  <c r="BI529"/>
  <c r="BH529"/>
  <c r="BG529"/>
  <c r="BF529"/>
  <c r="BE529"/>
  <c r="AA529"/>
  <c r="Y529"/>
  <c r="W529"/>
  <c r="BK529"/>
  <c r="N529"/>
  <c r="BI528"/>
  <c r="BH528"/>
  <c r="BG528"/>
  <c r="BF528"/>
  <c r="BE528"/>
  <c r="AA528"/>
  <c r="Y528"/>
  <c r="W528"/>
  <c r="BK528"/>
  <c r="N528"/>
  <c r="BI527"/>
  <c r="BH527"/>
  <c r="BG527"/>
  <c r="BF527"/>
  <c r="BE527"/>
  <c r="AA527"/>
  <c r="Y527"/>
  <c r="W527"/>
  <c r="BK527"/>
  <c r="N527"/>
  <c r="BI521"/>
  <c r="BH521"/>
  <c r="BG521"/>
  <c r="BF521"/>
  <c r="BE521"/>
  <c r="AA521"/>
  <c r="Y521"/>
  <c r="W521"/>
  <c r="BK521"/>
  <c r="N521"/>
  <c r="BI520"/>
  <c r="BH520"/>
  <c r="BG520"/>
  <c r="BF520"/>
  <c r="BE520"/>
  <c r="AA520"/>
  <c r="Y520"/>
  <c r="W520"/>
  <c r="BK520"/>
  <c r="N520"/>
  <c r="BI517"/>
  <c r="BH517"/>
  <c r="BG517"/>
  <c r="BF517"/>
  <c r="BE517"/>
  <c r="AA517"/>
  <c r="Y517"/>
  <c r="W517"/>
  <c r="BK517"/>
  <c r="N517"/>
  <c r="N104"/>
  <c r="BI515"/>
  <c r="BH515"/>
  <c r="BG515"/>
  <c r="BF515"/>
  <c r="BE515"/>
  <c r="AA515"/>
  <c r="Y515"/>
  <c r="W515"/>
  <c r="BK515"/>
  <c r="N515"/>
  <c r="N103"/>
  <c r="BI513"/>
  <c r="BH513"/>
  <c r="BG513"/>
  <c r="BF513"/>
  <c r="BE513"/>
  <c r="AA513"/>
  <c r="Y513"/>
  <c r="W513"/>
  <c r="BK513"/>
  <c r="N513"/>
  <c r="BI512"/>
  <c r="BH512"/>
  <c r="BG512"/>
  <c r="BF512"/>
  <c r="BE512"/>
  <c r="AA512"/>
  <c r="Y512"/>
  <c r="W512"/>
  <c r="BK512"/>
  <c r="N512"/>
  <c r="BI506"/>
  <c r="BH506"/>
  <c r="BG506"/>
  <c r="BF506"/>
  <c r="BE506"/>
  <c r="AA506"/>
  <c r="Y506"/>
  <c r="W506"/>
  <c r="BK506"/>
  <c r="N506"/>
  <c r="BI505"/>
  <c r="BH505"/>
  <c r="BG505"/>
  <c r="BF505"/>
  <c r="BE505"/>
  <c r="AA505"/>
  <c r="Y505"/>
  <c r="W505"/>
  <c r="BK505"/>
  <c r="N505"/>
  <c r="BI504"/>
  <c r="BH504"/>
  <c r="BG504"/>
  <c r="BF504"/>
  <c r="BE504"/>
  <c r="AA504"/>
  <c r="Y504"/>
  <c r="W504"/>
  <c r="BK504"/>
  <c r="N504"/>
  <c r="BI503"/>
  <c r="BH503"/>
  <c r="BG503"/>
  <c r="BF503"/>
  <c r="BE503"/>
  <c r="AA503"/>
  <c r="Y503"/>
  <c r="W503"/>
  <c r="BK503"/>
  <c r="N503"/>
  <c r="BI502"/>
  <c r="BH502"/>
  <c r="BG502"/>
  <c r="BF502"/>
  <c r="BE502"/>
  <c r="AA502"/>
  <c r="Y502"/>
  <c r="W502"/>
  <c r="BK502"/>
  <c r="N502"/>
  <c r="BI501"/>
  <c r="BH501"/>
  <c r="BG501"/>
  <c r="BF501"/>
  <c r="BE501"/>
  <c r="AA501"/>
  <c r="Y501"/>
  <c r="W501"/>
  <c r="BK501"/>
  <c r="N501"/>
  <c r="BI500"/>
  <c r="BH500"/>
  <c r="BG500"/>
  <c r="BF500"/>
  <c r="BE500"/>
  <c r="AA500"/>
  <c r="Y500"/>
  <c r="W500"/>
  <c r="BK500"/>
  <c r="N500"/>
  <c r="N102"/>
  <c r="BI498"/>
  <c r="BH498"/>
  <c r="BG498"/>
  <c r="BF498"/>
  <c r="BE498"/>
  <c r="AA498"/>
  <c r="Y498"/>
  <c r="W498"/>
  <c r="BK498"/>
  <c r="N498"/>
  <c r="BI497"/>
  <c r="BH497"/>
  <c r="BG497"/>
  <c r="BF497"/>
  <c r="BE497"/>
  <c r="AA497"/>
  <c r="Y497"/>
  <c r="W497"/>
  <c r="BK497"/>
  <c r="N497"/>
  <c r="BI491"/>
  <c r="BH491"/>
  <c r="BG491"/>
  <c r="BF491"/>
  <c r="BE491"/>
  <c r="AA491"/>
  <c r="Y491"/>
  <c r="W491"/>
  <c r="BK491"/>
  <c r="N491"/>
  <c r="BI485"/>
  <c r="BH485"/>
  <c r="BG485"/>
  <c r="BF485"/>
  <c r="BE485"/>
  <c r="AA485"/>
  <c r="Y485"/>
  <c r="W485"/>
  <c r="BK485"/>
  <c r="N485"/>
  <c r="BI480"/>
  <c r="BH480"/>
  <c r="BG480"/>
  <c r="BF480"/>
  <c r="BE480"/>
  <c r="AA480"/>
  <c r="Y480"/>
  <c r="W480"/>
  <c r="BK480"/>
  <c r="N480"/>
  <c r="BI475"/>
  <c r="BH475"/>
  <c r="BG475"/>
  <c r="BF475"/>
  <c r="BE475"/>
  <c r="AA475"/>
  <c r="Y475"/>
  <c r="W475"/>
  <c r="BK475"/>
  <c r="N475"/>
  <c r="N101"/>
  <c r="BI473"/>
  <c r="BH473"/>
  <c r="BG473"/>
  <c r="BF473"/>
  <c r="BE473"/>
  <c r="AA473"/>
  <c r="Y473"/>
  <c r="W473"/>
  <c r="BK473"/>
  <c r="N473"/>
  <c r="BI472"/>
  <c r="BH472"/>
  <c r="BG472"/>
  <c r="BF472"/>
  <c r="BE472"/>
  <c r="AA472"/>
  <c r="Y472"/>
  <c r="W472"/>
  <c r="BK472"/>
  <c r="N472"/>
  <c r="BI471"/>
  <c r="BH471"/>
  <c r="BG471"/>
  <c r="BF471"/>
  <c r="BE471"/>
  <c r="AA471"/>
  <c r="Y471"/>
  <c r="W471"/>
  <c r="BK471"/>
  <c r="N471"/>
  <c r="BI470"/>
  <c r="BH470"/>
  <c r="BG470"/>
  <c r="BF470"/>
  <c r="BE470"/>
  <c r="AA470"/>
  <c r="Y470"/>
  <c r="W470"/>
  <c r="BK470"/>
  <c r="N470"/>
  <c r="BI464"/>
  <c r="BH464"/>
  <c r="BG464"/>
  <c r="BF464"/>
  <c r="BE464"/>
  <c r="AA464"/>
  <c r="Y464"/>
  <c r="W464"/>
  <c r="BK464"/>
  <c r="N464"/>
  <c r="BI458"/>
  <c r="BH458"/>
  <c r="BG458"/>
  <c r="BF458"/>
  <c r="BE458"/>
  <c r="AA458"/>
  <c r="Y458"/>
  <c r="W458"/>
  <c r="BK458"/>
  <c r="N458"/>
  <c r="BI455"/>
  <c r="BH455"/>
  <c r="BG455"/>
  <c r="BF455"/>
  <c r="BE455"/>
  <c r="AA455"/>
  <c r="Y455"/>
  <c r="W455"/>
  <c r="BK455"/>
  <c r="N455"/>
  <c r="BI452"/>
  <c r="BH452"/>
  <c r="BG452"/>
  <c r="BF452"/>
  <c r="BE452"/>
  <c r="AA452"/>
  <c r="Y452"/>
  <c r="W452"/>
  <c r="BK452"/>
  <c r="N452"/>
  <c r="BI446"/>
  <c r="BH446"/>
  <c r="BG446"/>
  <c r="BF446"/>
  <c r="BE446"/>
  <c r="AA446"/>
  <c r="Y446"/>
  <c r="W446"/>
  <c r="BK446"/>
  <c r="N446"/>
  <c r="BI442"/>
  <c r="BH442"/>
  <c r="BG442"/>
  <c r="BF442"/>
  <c r="BE442"/>
  <c r="AA442"/>
  <c r="Y442"/>
  <c r="W442"/>
  <c r="BK442"/>
  <c r="N442"/>
  <c r="N100"/>
  <c r="BI440"/>
  <c r="BH440"/>
  <c r="BG440"/>
  <c r="BF440"/>
  <c r="BE440"/>
  <c r="AA440"/>
  <c r="Y440"/>
  <c r="W440"/>
  <c r="BK440"/>
  <c r="N440"/>
  <c r="BI429"/>
  <c r="BH429"/>
  <c r="BG429"/>
  <c r="BF429"/>
  <c r="BE429"/>
  <c r="AA429"/>
  <c r="Y429"/>
  <c r="W429"/>
  <c r="BK429"/>
  <c r="N429"/>
  <c r="BI428"/>
  <c r="BH428"/>
  <c r="BG428"/>
  <c r="BF428"/>
  <c r="BE428"/>
  <c r="AA428"/>
  <c r="Y428"/>
  <c r="W428"/>
  <c r="BK428"/>
  <c r="N428"/>
  <c r="BI426"/>
  <c r="BH426"/>
  <c r="BG426"/>
  <c r="BF426"/>
  <c r="BE426"/>
  <c r="AA426"/>
  <c r="Y426"/>
  <c r="W426"/>
  <c r="BK426"/>
  <c r="N426"/>
  <c r="BI424"/>
  <c r="BH424"/>
  <c r="BG424"/>
  <c r="BF424"/>
  <c r="BE424"/>
  <c r="AA424"/>
  <c r="Y424"/>
  <c r="W424"/>
  <c r="BK424"/>
  <c r="N424"/>
  <c r="BI423"/>
  <c r="BH423"/>
  <c r="BG423"/>
  <c r="BF423"/>
  <c r="BE423"/>
  <c r="AA423"/>
  <c r="Y423"/>
  <c r="W423"/>
  <c r="BK423"/>
  <c r="N423"/>
  <c r="BI416"/>
  <c r="BH416"/>
  <c r="BG416"/>
  <c r="BF416"/>
  <c r="BE416"/>
  <c r="AA416"/>
  <c r="Y416"/>
  <c r="W416"/>
  <c r="BK416"/>
  <c r="N416"/>
  <c r="BI414"/>
  <c r="BH414"/>
  <c r="BG414"/>
  <c r="BF414"/>
  <c r="BE414"/>
  <c r="AA414"/>
  <c r="Y414"/>
  <c r="W414"/>
  <c r="BK414"/>
  <c r="N414"/>
  <c r="BI413"/>
  <c r="BH413"/>
  <c r="BG413"/>
  <c r="BF413"/>
  <c r="BE413"/>
  <c r="AA413"/>
  <c r="Y413"/>
  <c r="W413"/>
  <c r="BK413"/>
  <c r="N413"/>
  <c r="BI406"/>
  <c r="BH406"/>
  <c r="BG406"/>
  <c r="BF406"/>
  <c r="BE406"/>
  <c r="AA406"/>
  <c r="Y406"/>
  <c r="W406"/>
  <c r="BK406"/>
  <c r="N406"/>
  <c r="BI404"/>
  <c r="BH404"/>
  <c r="BG404"/>
  <c r="BF404"/>
  <c r="BE404"/>
  <c r="AA404"/>
  <c r="Y404"/>
  <c r="W404"/>
  <c r="BK404"/>
  <c r="N404"/>
  <c r="N99"/>
  <c r="N98"/>
  <c r="BI401"/>
  <c r="BH401"/>
  <c r="BG401"/>
  <c r="BF401"/>
  <c r="BE401"/>
  <c r="AA401"/>
  <c r="Y401"/>
  <c r="W401"/>
  <c r="BK401"/>
  <c r="N401"/>
  <c r="N97"/>
  <c r="BI399"/>
  <c r="BH399"/>
  <c r="BG399"/>
  <c r="BF399"/>
  <c r="BE399"/>
  <c r="AA399"/>
  <c r="Y399"/>
  <c r="W399"/>
  <c r="BK399"/>
  <c r="N399"/>
  <c r="BI398"/>
  <c r="BH398"/>
  <c r="BG398"/>
  <c r="BF398"/>
  <c r="BE398"/>
  <c r="AA398"/>
  <c r="Y398"/>
  <c r="W398"/>
  <c r="BK398"/>
  <c r="N398"/>
  <c r="BI397"/>
  <c r="BH397"/>
  <c r="BG397"/>
  <c r="BF397"/>
  <c r="BE397"/>
  <c r="AA397"/>
  <c r="Y397"/>
  <c r="W397"/>
  <c r="BK397"/>
  <c r="N397"/>
  <c r="BI396"/>
  <c r="BH396"/>
  <c r="BG396"/>
  <c r="BF396"/>
  <c r="BE396"/>
  <c r="AA396"/>
  <c r="Y396"/>
  <c r="W396"/>
  <c r="BK396"/>
  <c r="N396"/>
  <c r="BI395"/>
  <c r="BH395"/>
  <c r="BG395"/>
  <c r="BF395"/>
  <c r="BE395"/>
  <c r="AA395"/>
  <c r="Y395"/>
  <c r="W395"/>
  <c r="BK395"/>
  <c r="N395"/>
  <c r="N96"/>
  <c r="BI388"/>
  <c r="BH388"/>
  <c r="BG388"/>
  <c r="BF388"/>
  <c r="BE388"/>
  <c r="AA388"/>
  <c r="Y388"/>
  <c r="W388"/>
  <c r="BK388"/>
  <c r="N388"/>
  <c r="BI387"/>
  <c r="BH387"/>
  <c r="BG387"/>
  <c r="BF387"/>
  <c r="BE387"/>
  <c r="AA387"/>
  <c r="Y387"/>
  <c r="W387"/>
  <c r="BK387"/>
  <c r="N387"/>
  <c r="BI385"/>
  <c r="BH385"/>
  <c r="BG385"/>
  <c r="BF385"/>
  <c r="BE385"/>
  <c r="AA385"/>
  <c r="Y385"/>
  <c r="W385"/>
  <c r="BK385"/>
  <c r="N385"/>
  <c r="BI383"/>
  <c r="BH383"/>
  <c r="BG383"/>
  <c r="BF383"/>
  <c r="BE383"/>
  <c r="AA383"/>
  <c r="Y383"/>
  <c r="W383"/>
  <c r="BK383"/>
  <c r="N383"/>
  <c r="BI380"/>
  <c r="BH380"/>
  <c r="BG380"/>
  <c r="BF380"/>
  <c r="BE380"/>
  <c r="AA380"/>
  <c r="Y380"/>
  <c r="W380"/>
  <c r="BK380"/>
  <c r="N380"/>
  <c r="BI374"/>
  <c r="BH374"/>
  <c r="BG374"/>
  <c r="BF374"/>
  <c r="BE374"/>
  <c r="AA374"/>
  <c r="Y374"/>
  <c r="W374"/>
  <c r="BK374"/>
  <c r="N374"/>
  <c r="BI368"/>
  <c r="BH368"/>
  <c r="BG368"/>
  <c r="BF368"/>
  <c r="BE368"/>
  <c r="AA368"/>
  <c r="Y368"/>
  <c r="W368"/>
  <c r="BK368"/>
  <c r="N368"/>
  <c r="BI365"/>
  <c r="BH365"/>
  <c r="BG365"/>
  <c r="BF365"/>
  <c r="BE365"/>
  <c r="AA365"/>
  <c r="Y365"/>
  <c r="W365"/>
  <c r="BK365"/>
  <c r="N365"/>
  <c r="BI362"/>
  <c r="BH362"/>
  <c r="BG362"/>
  <c r="BF362"/>
  <c r="BE362"/>
  <c r="AA362"/>
  <c r="Y362"/>
  <c r="W362"/>
  <c r="BK362"/>
  <c r="N362"/>
  <c r="BI355"/>
  <c r="BH355"/>
  <c r="BG355"/>
  <c r="BF355"/>
  <c r="BE355"/>
  <c r="AA355"/>
  <c r="Y355"/>
  <c r="W355"/>
  <c r="BK355"/>
  <c r="N355"/>
  <c r="BI352"/>
  <c r="BH352"/>
  <c r="BG352"/>
  <c r="BF352"/>
  <c r="BE352"/>
  <c r="AA352"/>
  <c r="Y352"/>
  <c r="W352"/>
  <c r="BK352"/>
  <c r="N352"/>
  <c r="N95"/>
  <c r="BI350"/>
  <c r="BH350"/>
  <c r="BG350"/>
  <c r="BF350"/>
  <c r="BE350"/>
  <c r="AA350"/>
  <c r="Y350"/>
  <c r="W350"/>
  <c r="BK350"/>
  <c r="N350"/>
  <c r="BI349"/>
  <c r="BH349"/>
  <c r="BG349"/>
  <c r="BF349"/>
  <c r="BE349"/>
  <c r="AA349"/>
  <c r="Y349"/>
  <c r="W349"/>
  <c r="BK349"/>
  <c r="N349"/>
  <c r="BI347"/>
  <c r="BH347"/>
  <c r="BG347"/>
  <c r="BF347"/>
  <c r="BE347"/>
  <c r="AA347"/>
  <c r="Y347"/>
  <c r="W347"/>
  <c r="BK347"/>
  <c r="N347"/>
  <c r="BI339"/>
  <c r="BH339"/>
  <c r="BG339"/>
  <c r="BF339"/>
  <c r="BE339"/>
  <c r="AA339"/>
  <c r="Y339"/>
  <c r="W339"/>
  <c r="BK339"/>
  <c r="N339"/>
  <c r="BI336"/>
  <c r="BH336"/>
  <c r="BG336"/>
  <c r="BF336"/>
  <c r="BE336"/>
  <c r="AA336"/>
  <c r="Y336"/>
  <c r="W336"/>
  <c r="BK336"/>
  <c r="N336"/>
  <c r="BI334"/>
  <c r="BH334"/>
  <c r="BG334"/>
  <c r="BF334"/>
  <c r="BE334"/>
  <c r="AA334"/>
  <c r="Y334"/>
  <c r="W334"/>
  <c r="BK334"/>
  <c r="N334"/>
  <c r="BI333"/>
  <c r="BH333"/>
  <c r="BG333"/>
  <c r="BF333"/>
  <c r="BE333"/>
  <c r="AA333"/>
  <c r="Y333"/>
  <c r="W333"/>
  <c r="BK333"/>
  <c r="N333"/>
  <c r="BI332"/>
  <c r="BH332"/>
  <c r="BG332"/>
  <c r="BF332"/>
  <c r="BE332"/>
  <c r="AA332"/>
  <c r="Y332"/>
  <c r="W332"/>
  <c r="BK332"/>
  <c r="N332"/>
  <c r="BI329"/>
  <c r="BH329"/>
  <c r="BG329"/>
  <c r="BF329"/>
  <c r="BE329"/>
  <c r="AA329"/>
  <c r="Y329"/>
  <c r="W329"/>
  <c r="BK329"/>
  <c r="N329"/>
  <c r="BI328"/>
  <c r="BH328"/>
  <c r="BG328"/>
  <c r="BF328"/>
  <c r="BE328"/>
  <c r="AA328"/>
  <c r="Y328"/>
  <c r="W328"/>
  <c r="BK328"/>
  <c r="N328"/>
  <c r="BI321"/>
  <c r="BH321"/>
  <c r="BG321"/>
  <c r="BF321"/>
  <c r="BE321"/>
  <c r="AA321"/>
  <c r="Y321"/>
  <c r="W321"/>
  <c r="BK321"/>
  <c r="N321"/>
  <c r="BI311"/>
  <c r="BH311"/>
  <c r="BG311"/>
  <c r="BF311"/>
  <c r="BE311"/>
  <c r="AA311"/>
  <c r="Y311"/>
  <c r="W311"/>
  <c r="BK311"/>
  <c r="N311"/>
  <c r="BI300"/>
  <c r="BH300"/>
  <c r="BG300"/>
  <c r="BF300"/>
  <c r="BE300"/>
  <c r="AA300"/>
  <c r="Y300"/>
  <c r="W300"/>
  <c r="BK300"/>
  <c r="N300"/>
  <c r="BI285"/>
  <c r="BH285"/>
  <c r="BG285"/>
  <c r="BF285"/>
  <c r="BE285"/>
  <c r="AA285"/>
  <c r="Y285"/>
  <c r="W285"/>
  <c r="BK285"/>
  <c r="N285"/>
  <c r="BI280"/>
  <c r="BH280"/>
  <c r="BG280"/>
  <c r="BF280"/>
  <c r="BE280"/>
  <c r="AA280"/>
  <c r="Y280"/>
  <c r="W280"/>
  <c r="BK280"/>
  <c r="N280"/>
  <c r="BI266"/>
  <c r="BH266"/>
  <c r="BG266"/>
  <c r="BF266"/>
  <c r="BE266"/>
  <c r="AA266"/>
  <c r="Y266"/>
  <c r="W266"/>
  <c r="BK266"/>
  <c r="N266"/>
  <c r="BI260"/>
  <c r="BH260"/>
  <c r="BG260"/>
  <c r="BF260"/>
  <c r="BE260"/>
  <c r="AA260"/>
  <c r="Y260"/>
  <c r="W260"/>
  <c r="BK260"/>
  <c r="N260"/>
  <c r="BI254"/>
  <c r="BH254"/>
  <c r="BG254"/>
  <c r="BF254"/>
  <c r="BE254"/>
  <c r="AA254"/>
  <c r="Y254"/>
  <c r="W254"/>
  <c r="BK254"/>
  <c r="N254"/>
  <c r="N94"/>
  <c r="BI247"/>
  <c r="BH247"/>
  <c r="BG247"/>
  <c r="BF247"/>
  <c r="BE247"/>
  <c r="AA247"/>
  <c r="Y247"/>
  <c r="W247"/>
  <c r="BK247"/>
  <c r="N247"/>
  <c r="BI245"/>
  <c r="BH245"/>
  <c r="BG245"/>
  <c r="BF245"/>
  <c r="BE245"/>
  <c r="AA245"/>
  <c r="Y245"/>
  <c r="W245"/>
  <c r="BK245"/>
  <c r="N245"/>
  <c r="N93"/>
  <c r="BI238"/>
  <c r="BH238"/>
  <c r="BG238"/>
  <c r="BF238"/>
  <c r="BE238"/>
  <c r="AA238"/>
  <c r="Y238"/>
  <c r="W238"/>
  <c r="BK238"/>
  <c r="N238"/>
  <c r="BI234"/>
  <c r="BH234"/>
  <c r="BG234"/>
  <c r="BF234"/>
  <c r="BE234"/>
  <c r="AA234"/>
  <c r="Y234"/>
  <c r="W234"/>
  <c r="BK234"/>
  <c r="N234"/>
  <c r="BI224"/>
  <c r="BH224"/>
  <c r="BG224"/>
  <c r="BF224"/>
  <c r="BE224"/>
  <c r="AA224"/>
  <c r="Y224"/>
  <c r="W224"/>
  <c r="BK224"/>
  <c r="N224"/>
  <c r="BI217"/>
  <c r="BH217"/>
  <c r="BG217"/>
  <c r="BF217"/>
  <c r="BE217"/>
  <c r="AA217"/>
  <c r="Y217"/>
  <c r="W217"/>
  <c r="BK217"/>
  <c r="N217"/>
  <c r="N92"/>
  <c r="BI213"/>
  <c r="BH213"/>
  <c r="BG213"/>
  <c r="BF213"/>
  <c r="BE213"/>
  <c r="AA213"/>
  <c r="Y213"/>
  <c r="W213"/>
  <c r="BK213"/>
  <c r="N213"/>
  <c r="BI210"/>
  <c r="BH210"/>
  <c r="BG210"/>
  <c r="BF210"/>
  <c r="BE210"/>
  <c r="AA210"/>
  <c r="Y210"/>
  <c r="W210"/>
  <c r="BK210"/>
  <c r="N210"/>
  <c r="BI209"/>
  <c r="BH209"/>
  <c r="BG209"/>
  <c r="BF209"/>
  <c r="BE209"/>
  <c r="AA209"/>
  <c r="Y209"/>
  <c r="W209"/>
  <c r="BK209"/>
  <c r="N209"/>
  <c r="BI202"/>
  <c r="BH202"/>
  <c r="BG202"/>
  <c r="BF202"/>
  <c r="BE202"/>
  <c r="AA202"/>
  <c r="Y202"/>
  <c r="W202"/>
  <c r="BK202"/>
  <c r="N202"/>
  <c r="BI195"/>
  <c r="BH195"/>
  <c r="BG195"/>
  <c r="BF195"/>
  <c r="BE195"/>
  <c r="AA195"/>
  <c r="Y195"/>
  <c r="W195"/>
  <c r="BK195"/>
  <c r="N195"/>
  <c r="BI192"/>
  <c r="BH192"/>
  <c r="BG192"/>
  <c r="BF192"/>
  <c r="BE192"/>
  <c r="AA192"/>
  <c r="Y192"/>
  <c r="W192"/>
  <c r="BK192"/>
  <c r="N192"/>
  <c r="BI190"/>
  <c r="BH190"/>
  <c r="BG190"/>
  <c r="BF190"/>
  <c r="BE190"/>
  <c r="AA190"/>
  <c r="Y190"/>
  <c r="W190"/>
  <c r="BK190"/>
  <c r="N190"/>
  <c r="BI188"/>
  <c r="BH188"/>
  <c r="BG188"/>
  <c r="BF188"/>
  <c r="BE188"/>
  <c r="AA188"/>
  <c r="Y188"/>
  <c r="W188"/>
  <c r="BK188"/>
  <c r="N188"/>
  <c r="N91"/>
  <c r="BI186"/>
  <c r="BH186"/>
  <c r="BG186"/>
  <c r="BF186"/>
  <c r="BE186"/>
  <c r="AA186"/>
  <c r="Y186"/>
  <c r="W186"/>
  <c r="BK186"/>
  <c r="N186"/>
  <c r="BI180"/>
  <c r="BH180"/>
  <c r="BG180"/>
  <c r="BF180"/>
  <c r="BE180"/>
  <c r="AA180"/>
  <c r="Y180"/>
  <c r="W180"/>
  <c r="BK180"/>
  <c r="N180"/>
  <c r="BI178"/>
  <c r="BH178"/>
  <c r="BG178"/>
  <c r="BF178"/>
  <c r="BE178"/>
  <c r="AA178"/>
  <c r="Y178"/>
  <c r="W178"/>
  <c r="BK178"/>
  <c r="N178"/>
  <c r="BI177"/>
  <c r="BH177"/>
  <c r="BG177"/>
  <c r="BF177"/>
  <c r="BE177"/>
  <c r="AA177"/>
  <c r="Y177"/>
  <c r="W177"/>
  <c r="BK177"/>
  <c r="N177"/>
  <c r="BI171"/>
  <c r="BH171"/>
  <c r="BG171"/>
  <c r="BF171"/>
  <c r="BE171"/>
  <c r="AA171"/>
  <c r="Y171"/>
  <c r="W171"/>
  <c r="BK171"/>
  <c r="N171"/>
  <c r="BI163"/>
  <c r="BH163"/>
  <c r="BG163"/>
  <c r="BF163"/>
  <c r="BE163"/>
  <c r="AA163"/>
  <c r="Y163"/>
  <c r="W163"/>
  <c r="BK163"/>
  <c r="N163"/>
  <c r="BI162"/>
  <c r="BH162"/>
  <c r="BG162"/>
  <c r="BF162"/>
  <c r="BE162"/>
  <c r="AA162"/>
  <c r="Y162"/>
  <c r="W162"/>
  <c r="BK162"/>
  <c r="N162"/>
  <c r="BI156"/>
  <c r="BH156"/>
  <c r="BG156"/>
  <c r="BF156"/>
  <c r="BE156"/>
  <c r="AA156"/>
  <c r="Y156"/>
  <c r="W156"/>
  <c r="BK156"/>
  <c r="N156"/>
  <c r="BI147"/>
  <c r="BH147"/>
  <c r="BG147"/>
  <c r="BF147"/>
  <c r="BE147"/>
  <c r="AA147"/>
  <c r="Y147"/>
  <c r="W147"/>
  <c r="BK147"/>
  <c r="N147"/>
  <c r="BI145"/>
  <c r="BH145"/>
  <c r="BG145"/>
  <c r="BF145"/>
  <c r="BE145"/>
  <c r="AA145"/>
  <c r="Y145"/>
  <c r="W145"/>
  <c r="BK145"/>
  <c r="N145"/>
  <c r="N90"/>
  <c r="N89"/>
  <c r="M139"/>
  <c r="F139"/>
  <c r="M138"/>
  <c r="F138"/>
  <c r="M136"/>
  <c r="F136"/>
  <c r="F134"/>
  <c r="F133"/>
  <c r="L125"/>
  <c r="N117"/>
  <c r="BI123"/>
  <c r="BH123"/>
  <c r="BG123"/>
  <c r="BF123"/>
  <c r="BE123"/>
  <c r="N123"/>
  <c r="BI122"/>
  <c r="BH122"/>
  <c r="BG122"/>
  <c r="BF122"/>
  <c r="BE122"/>
  <c r="N122"/>
  <c r="BI121"/>
  <c r="BH121"/>
  <c r="BG121"/>
  <c r="BF121"/>
  <c r="BE121"/>
  <c r="N121"/>
  <c r="BI120"/>
  <c r="BH120"/>
  <c r="BG120"/>
  <c r="BF120"/>
  <c r="BE120"/>
  <c r="N120"/>
  <c r="BI119"/>
  <c r="BH119"/>
  <c r="BG119"/>
  <c r="BF119"/>
  <c r="BE119"/>
  <c r="N119"/>
  <c r="BI118"/>
  <c r="BH118"/>
  <c r="BG118"/>
  <c r="BF118"/>
  <c r="BE118"/>
  <c r="N118"/>
  <c r="M28"/>
  <c r="M27"/>
  <c r="M84"/>
  <c r="F84"/>
  <c r="M83"/>
  <c r="F83"/>
  <c r="M81"/>
  <c r="F81"/>
  <c r="F79"/>
  <c r="F78"/>
  <c r="L38"/>
  <c r="M30"/>
  <c r="O21"/>
  <c r="E21"/>
  <c r="O20"/>
  <c r="O15"/>
  <c r="E15"/>
  <c r="O14"/>
  <c r="O9"/>
  <c r="F6"/>
  <c i="1" r="W35"/>
  <c r="W34"/>
  <c r="W33"/>
  <c r="AK32"/>
  <c r="W32"/>
  <c r="AK31"/>
  <c r="W31"/>
  <c r="AK27"/>
  <c r="AK26"/>
  <c r="AN96"/>
  <c r="AG96"/>
  <c r="AN90"/>
  <c r="AG90"/>
  <c r="CK94"/>
  <c r="CJ94"/>
  <c r="CI94"/>
  <c r="CC94"/>
  <c r="CH94"/>
  <c r="CB94"/>
  <c r="CG94"/>
  <c r="CA94"/>
  <c r="CF94"/>
  <c r="BZ94"/>
  <c r="CE94"/>
  <c r="BY94"/>
  <c r="CD94"/>
  <c r="AV94"/>
  <c r="AN94"/>
  <c r="AG94"/>
  <c r="CK93"/>
  <c r="CJ93"/>
  <c r="CI93"/>
  <c r="CC93"/>
  <c r="CH93"/>
  <c r="CB93"/>
  <c r="CG93"/>
  <c r="CA93"/>
  <c r="CF93"/>
  <c r="BZ93"/>
  <c r="CE93"/>
  <c r="BY93"/>
  <c r="CD93"/>
  <c r="AV93"/>
  <c r="AN93"/>
  <c r="AG93"/>
  <c r="CK92"/>
  <c r="CJ92"/>
  <c r="CI92"/>
  <c r="CC92"/>
  <c r="CH92"/>
  <c r="CB92"/>
  <c r="CG92"/>
  <c r="CA92"/>
  <c r="CF92"/>
  <c r="BZ92"/>
  <c r="CE92"/>
  <c r="BY92"/>
  <c r="CD92"/>
  <c r="AV92"/>
  <c r="AN92"/>
  <c r="AG92"/>
  <c r="CK91"/>
  <c r="CJ91"/>
  <c r="CI91"/>
  <c r="CH91"/>
  <c r="CG91"/>
  <c r="CF91"/>
  <c r="BZ91"/>
  <c r="CE91"/>
  <c r="BY91"/>
  <c r="CD91"/>
  <c r="AV91"/>
  <c r="AN91"/>
  <c r="AG91"/>
  <c r="BD87"/>
  <c r="BC87"/>
  <c r="BB87"/>
  <c r="BA87"/>
  <c r="AZ87"/>
  <c r="AY87"/>
  <c r="AX87"/>
  <c r="AW87"/>
  <c r="AV87"/>
  <c r="AU87"/>
  <c r="AT87"/>
  <c r="AS87"/>
  <c r="AG87"/>
  <c r="AT88"/>
  <c r="AN88"/>
  <c r="AN87"/>
  <c r="AM83"/>
  <c r="L83"/>
  <c r="AM82"/>
  <c r="L82"/>
  <c r="AM80"/>
  <c r="L80"/>
  <c r="L78"/>
  <c r="L77"/>
  <c r="AK37"/>
  <c r="AK29"/>
</calcChain>
</file>

<file path=xl/sharedStrings.xml><?xml version="1.0" encoding="utf-8"?>
<sst xmlns="http://schemas.openxmlformats.org/spreadsheetml/2006/main">
  <si>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</si>
  <si>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</si>
  <si>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</si>
  <si>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</si>
  <si>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</si>
  <si>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</si>
  <si>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</si>
  <si>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</si>
  <si>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 xml:space="preserve">&gt;&gt;  skryté sloupce  &lt;&lt;</t>
  </si>
  <si>
    <t>0,1</t>
  </si>
  <si>
    <t>21</t>
  </si>
  <si>
    <t>15</t>
  </si>
  <si>
    <t>SOUHRNNÝ LIST STAVBY</t>
  </si>
  <si>
    <t xml:space="preserve">v ---  níže se nacházejí doplnkové a pomocné údaje k sestavám  --- v</t>
  </si>
  <si>
    <t>Návod na vyplnění</t>
  </si>
  <si>
    <t>0,001</t>
  </si>
  <si>
    <t>Kód:</t>
  </si>
  <si>
    <t>10b/2017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</si>
  <si>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</si>
  <si>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</si>
  <si>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Přístavba umýváren - Kletné</t>
  </si>
  <si>
    <t>JKSO:</t>
  </si>
  <si>
    <t/>
  </si>
  <si>
    <t>CC-CZ:</t>
  </si>
  <si>
    <t>Místo:</t>
  </si>
  <si>
    <t xml:space="preserve"> </t>
  </si>
  <si>
    <t>Datum:</t>
  </si>
  <si>
    <t>2. 12. 2017</t>
  </si>
  <si>
    <t>Objednatel:</t>
  </si>
  <si>
    <t>IČ:</t>
  </si>
  <si>
    <t>Město Kopřivnice</t>
  </si>
  <si>
    <t>DIČ:</t>
  </si>
  <si>
    <t>Zhotovitel:</t>
  </si>
  <si>
    <t>Vyplň údaj</t>
  </si>
  <si>
    <t>Projektant:</t>
  </si>
  <si>
    <t>05950589</t>
  </si>
  <si>
    <t>Ing. Daniel Smolka</t>
  </si>
  <si>
    <t>True</t>
  </si>
  <si>
    <t>1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</si>
  <si>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</si>
  <si>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</si>
  <si>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</si>
  <si>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</si>
  <si>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</si>
  <si>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</si>
  <si>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</si>
  <si>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</si>
  <si>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</si>
  <si>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</si>
  <si>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</si>
  <si>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</si>
  <si>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</si>
  <si>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</si>
  <si>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</si>
  <si>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</si>
  <si>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</si>
  <si>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</si>
  <si>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</si>
  <si>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</si>
  <si>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</si>
  <si>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</si>
  <si>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</si>
  <si>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</si>
  <si>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</si>
  <si>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</si>
  <si>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</si>
  <si>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</si>
  <si>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</si>
  <si>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</si>
  <si>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</si>
  <si>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</si>
  <si>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</si>
  <si>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</si>
  <si>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</si>
  <si>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</si>
  <si>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</si>
  <si>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</si>
  <si>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</si>
  <si>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</si>
  <si>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</si>
  <si>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</si>
  <si>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</si>
  <si>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</si>
  <si>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{3d8366e8-daf3-414c-840a-a128ed7f6be4}</t>
  </si>
  <si>
    <t>{00000000-0000-0000-0000-000000000000}</t>
  </si>
  <si>
    <t>/</t>
  </si>
  <si>
    <t>01</t>
  </si>
  <si>
    <t>Rozpočet</t>
  </si>
  <si>
    <t>{c2ca1a5f-1e11-4012-84a6-71c2faca573b}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</si>
  <si>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</si>
  <si>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</si>
  <si>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</si>
  <si>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</si>
  <si>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</si>
  <si>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</si>
  <si>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</si>
  <si>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</si>
  <si>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</si>
  <si>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</si>
  <si>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</si>
  <si>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</si>
  <si>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</si>
  <si>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</si>
  <si>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</si>
  <si>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</si>
  <si>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</si>
  <si>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Rozpočet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</si>
  <si>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</si>
  <si>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</si>
  <si>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</si>
  <si>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</si>
  <si>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</si>
  <si>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</si>
  <si>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</si>
  <si>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</si>
  <si>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</si>
  <si>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</si>
  <si>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</si>
  <si>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</si>
  <si>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</si>
  <si>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</si>
  <si>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</si>
  <si>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</si>
  <si>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</si>
  <si>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</si>
  <si>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</si>
  <si>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</si>
  <si>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</si>
  <si>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</si>
  <si>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</si>
  <si>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</si>
  <si>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</si>
  <si>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</si>
  <si>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</si>
  <si>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</si>
  <si>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</si>
  <si>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</si>
  <si>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</si>
  <si>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</si>
  <si>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VRN3 - Zařízení staveniště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</si>
  <si>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</si>
  <si>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</si>
  <si>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</si>
  <si>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</si>
  <si>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</si>
  <si>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</si>
  <si>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</si>
  <si>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</si>
  <si>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</si>
  <si>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</si>
  <si>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</si>
  <si>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</si>
  <si>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</si>
  <si>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</si>
  <si>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</si>
  <si>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</si>
  <si>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</si>
  <si>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</si>
  <si>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</si>
  <si>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</si>
  <si>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</si>
  <si>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</si>
  <si>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</si>
  <si>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</si>
  <si>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</si>
  <si>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121112012</t>
  </si>
  <si>
    <t>Sejmutí ornice tl vrstvy přes 150 mm ručně s odhozením do 3 m bez vodorovného přemístění</t>
  </si>
  <si>
    <t>m3</t>
  </si>
  <si>
    <t>4</t>
  </si>
  <si>
    <t>1695200486</t>
  </si>
  <si>
    <t>8,5*6,0*0,3</t>
  </si>
  <si>
    <t>VV</t>
  </si>
  <si>
    <t>132201401</t>
  </si>
  <si>
    <t>Hloubená vykopávka pod základy v hornině tř. 3</t>
  </si>
  <si>
    <t>1567493100</t>
  </si>
  <si>
    <t>8,5*0,45*1,25</t>
  </si>
  <si>
    <t>3,0*0,45*1,25</t>
  </si>
  <si>
    <t>3,0*0,45*1,5</t>
  </si>
  <si>
    <t>8,5/2*0,45*1,5</t>
  </si>
  <si>
    <t>8,5/2*0,45*1,75</t>
  </si>
  <si>
    <t>schod</t>
  </si>
  <si>
    <t>2,0*0,3*1,25</t>
  </si>
  <si>
    <t>Součet</t>
  </si>
  <si>
    <t>3</t>
  </si>
  <si>
    <t>132212101</t>
  </si>
  <si>
    <t>Hloubení rýh š do 600 mm ručním nebo pneum nářadím v soudržných horninách tř. 3</t>
  </si>
  <si>
    <t>-1186988913</t>
  </si>
  <si>
    <t>kanalizace dešťová</t>
  </si>
  <si>
    <t>9,062*0,6*1,2</t>
  </si>
  <si>
    <t>kanalizace splašková</t>
  </si>
  <si>
    <t>13,188*0,6*1,2</t>
  </si>
  <si>
    <t>161101601</t>
  </si>
  <si>
    <t>Vytažení výkopku těženého z prostoru pod základy z hl do 2 m v hornině tř. 1 až 4</t>
  </si>
  <si>
    <t>-1265922006</t>
  </si>
  <si>
    <t>5</t>
  </si>
  <si>
    <t>162201102</t>
  </si>
  <si>
    <t>Vodorovné přemístění do 50 m výkopku/sypaniny z horniny tř. 1 až 4</t>
  </si>
  <si>
    <t>-72574431</t>
  </si>
  <si>
    <t>Ornice</t>
  </si>
  <si>
    <t>15,3</t>
  </si>
  <si>
    <t>pod základy</t>
  </si>
  <si>
    <t>14,71</t>
  </si>
  <si>
    <t>kanalizace</t>
  </si>
  <si>
    <t>16,02</t>
  </si>
  <si>
    <t>6</t>
  </si>
  <si>
    <t>162701105</t>
  </si>
  <si>
    <t>Vodorovné přemístění do 10000 m výkopku/sypaniny z horniny tř. 1 až 4</t>
  </si>
  <si>
    <t>1187601287</t>
  </si>
  <si>
    <t>15,46</t>
  </si>
  <si>
    <t>lože pod potrubí</t>
  </si>
  <si>
    <t>2,002</t>
  </si>
  <si>
    <t>7</t>
  </si>
  <si>
    <t>171201201</t>
  </si>
  <si>
    <t>Uložení sypaniny na skládky</t>
  </si>
  <si>
    <t>-1147990747</t>
  </si>
  <si>
    <t>8</t>
  </si>
  <si>
    <t>171201211</t>
  </si>
  <si>
    <t>Poplatek za uložení odpadu ze sypaniny na skládce (skládkovné)</t>
  </si>
  <si>
    <t>t</t>
  </si>
  <si>
    <t>604626708</t>
  </si>
  <si>
    <t>17,462*1,8</t>
  </si>
  <si>
    <t>9</t>
  </si>
  <si>
    <t>175111101</t>
  </si>
  <si>
    <t>Obsypání potrubí ručně sypaninou bez prohození, uloženou do 3 m</t>
  </si>
  <si>
    <t>12912632</t>
  </si>
  <si>
    <t>9,062*0,6*1,05</t>
  </si>
  <si>
    <t>13,188*0,6*1,05</t>
  </si>
  <si>
    <t>10</t>
  </si>
  <si>
    <t>175111109</t>
  </si>
  <si>
    <t>Příplatek k obsypání potrubí za ruční prohození sypaniny, uložené do 3 m</t>
  </si>
  <si>
    <t>-1216998998</t>
  </si>
  <si>
    <t>11</t>
  </si>
  <si>
    <t>213311142</t>
  </si>
  <si>
    <t>Polštáře zhutněné pod základy ze štěrkopísku netříděného</t>
  </si>
  <si>
    <t>-1713080135</t>
  </si>
  <si>
    <t>8,05*5,1*(0,1+0,45)/2</t>
  </si>
  <si>
    <t>12</t>
  </si>
  <si>
    <t>273321411</t>
  </si>
  <si>
    <t>Základové desky ze ŽB bez zvýšených nároků na prostředí tř. C 20/25</t>
  </si>
  <si>
    <t>121882356</t>
  </si>
  <si>
    <t>8,5*6,0*0,15</t>
  </si>
  <si>
    <t>13</t>
  </si>
  <si>
    <t>273362021</t>
  </si>
  <si>
    <t>Výztuž základových desek svařovanými sítěmi Kari</t>
  </si>
  <si>
    <t>-743537306</t>
  </si>
  <si>
    <t>výztuž sítí 8x150x150, 5,4kg/m2</t>
  </si>
  <si>
    <t>8,5*6,0*5,4/1000</t>
  </si>
  <si>
    <t>14</t>
  </si>
  <si>
    <t>274321311</t>
  </si>
  <si>
    <t>Základové pasy ze ŽB bez zvýšených nároků na prostředí tř. C 16/20</t>
  </si>
  <si>
    <t>-338332888</t>
  </si>
  <si>
    <t>274351215</t>
  </si>
  <si>
    <t>Zřízení bednění stěn základových pasů</t>
  </si>
  <si>
    <t>m2</t>
  </si>
  <si>
    <t>-1027403013</t>
  </si>
  <si>
    <t>8,5*1,25*2</t>
  </si>
  <si>
    <t>3,0*1,25*2</t>
  </si>
  <si>
    <t>3,0*1,5*2</t>
  </si>
  <si>
    <t>8,5/2*1,5*2</t>
  </si>
  <si>
    <t>8,5/2*1,75*2</t>
  </si>
  <si>
    <t>16</t>
  </si>
  <si>
    <t>274351216</t>
  </si>
  <si>
    <t>Odstranění bednění stěn základových pasů</t>
  </si>
  <si>
    <t>97108442</t>
  </si>
  <si>
    <t>17</t>
  </si>
  <si>
    <t>274361821</t>
  </si>
  <si>
    <t>Výztuž základových pásů betonářskou ocelí 10 505 (R)</t>
  </si>
  <si>
    <t>1563399483</t>
  </si>
  <si>
    <t>odhad R12 0,888kg/m, cca 12 ks/m pásu</t>
  </si>
  <si>
    <t>(8,5+6,0)*2*12*0,888/1000</t>
  </si>
  <si>
    <t>18</t>
  </si>
  <si>
    <t>279362990K00</t>
  </si>
  <si>
    <t>Prostup základovou konstrukcí</t>
  </si>
  <si>
    <t>934930317</t>
  </si>
  <si>
    <t>19</t>
  </si>
  <si>
    <t>311238116</t>
  </si>
  <si>
    <t>Zdivo nosné vnitřní POROTHERM tl 300 mm pevnosti P 15 na MVC</t>
  </si>
  <si>
    <t>575067803</t>
  </si>
  <si>
    <t>výška zdiva 2,25m</t>
  </si>
  <si>
    <t>(2*8,55+6,1)*2,25*0,3</t>
  </si>
  <si>
    <t>odpočet oken</t>
  </si>
  <si>
    <t>-4*2,1*0,6*0,3</t>
  </si>
  <si>
    <t>-2*1,0*0,6*0,3</t>
  </si>
  <si>
    <t>20</t>
  </si>
  <si>
    <t>342248110</t>
  </si>
  <si>
    <t>Příčky POROTHERM tl 80 mm pevnosti P 10 na MVC</t>
  </si>
  <si>
    <t>92659910</t>
  </si>
  <si>
    <t>místnost 1.02</t>
  </si>
  <si>
    <t>(1,6+2,1)*2,41</t>
  </si>
  <si>
    <t>místnost 1.03</t>
  </si>
  <si>
    <t>(1,0+1,7)*2,41</t>
  </si>
  <si>
    <t>mezi 1.02 a 1.03</t>
  </si>
  <si>
    <t>(2,1+2,1)*2,41</t>
  </si>
  <si>
    <t>odpočet dveří</t>
  </si>
  <si>
    <t>-3*0,1*1,97</t>
  </si>
  <si>
    <t>342248112</t>
  </si>
  <si>
    <t>Příčky POROTHERM tl 115 mm pevnosti P 10 na MVC</t>
  </si>
  <si>
    <t>234179664</t>
  </si>
  <si>
    <t>2*1,0*1,2</t>
  </si>
  <si>
    <t>0,9*1,2</t>
  </si>
  <si>
    <t>22</t>
  </si>
  <si>
    <t>342248113</t>
  </si>
  <si>
    <t>Příčky POROTHERM tl 140 mm pevnosti P 10 na MVC</t>
  </si>
  <si>
    <t>310504631</t>
  </si>
  <si>
    <t>2*5,5*2,41</t>
  </si>
  <si>
    <t>5,5*1,23/2</t>
  </si>
  <si>
    <t>-4*0,7*1,97</t>
  </si>
  <si>
    <t>23</t>
  </si>
  <si>
    <t>430321515</t>
  </si>
  <si>
    <t>Schodišťová konstrukce a rampa ze ŽB tř. C 20/25</t>
  </si>
  <si>
    <t>-1281908657</t>
  </si>
  <si>
    <t>2,0*0,3*0,3</t>
  </si>
  <si>
    <t>24</t>
  </si>
  <si>
    <t>451541111</t>
  </si>
  <si>
    <t>Lože pod potrubí otevřený výkop ze štěrkodrtě</t>
  </si>
  <si>
    <t>1507359651</t>
  </si>
  <si>
    <t>9,062*0,6*0,15</t>
  </si>
  <si>
    <t>13,188*0,6*0,15</t>
  </si>
  <si>
    <t>25</t>
  </si>
  <si>
    <t>612135101</t>
  </si>
  <si>
    <t>Hrubá výplň rýh ve stěnách maltou jakékoli šířky rýhy</t>
  </si>
  <si>
    <t>488442820</t>
  </si>
  <si>
    <t>22,0*0,07 "elektro</t>
  </si>
  <si>
    <t>47,6*0,1</t>
  </si>
  <si>
    <t>19,65*0,1</t>
  </si>
  <si>
    <t>4,0*0,15</t>
  </si>
  <si>
    <t>26</t>
  </si>
  <si>
    <t>612142001</t>
  </si>
  <si>
    <t>Potažení vnitřních stěn sklovláknitým pletivem vtlačeným do tenkovrstvé hmoty</t>
  </si>
  <si>
    <t>393805867</t>
  </si>
  <si>
    <t>nosné stěny</t>
  </si>
  <si>
    <t>(3,75+1,0+1,0+2,1+2,7)*2*2,35</t>
  </si>
  <si>
    <t>příčky oboustranně</t>
  </si>
  <si>
    <t>(24,955+3,48+24,377)*2</t>
  </si>
  <si>
    <t>27</t>
  </si>
  <si>
    <t>612321141</t>
  </si>
  <si>
    <t>Vápenocementová omítka štuková dvouvrstvá vnitřních stěn nanášená ručně</t>
  </si>
  <si>
    <t>-1228685028</t>
  </si>
  <si>
    <t>(3,75*2+5,5)*2,35</t>
  </si>
  <si>
    <t>2*5,5*1,23/2-0,7*0,7*2</t>
  </si>
  <si>
    <t>-2*0,7*1,97</t>
  </si>
  <si>
    <t>odpočet obkladu</t>
  </si>
  <si>
    <t>-(3,75+1,25)*2*1,55</t>
  </si>
  <si>
    <t>2*((1,6*2+1,0)*0,8+1,0*2,35-0,7*1,97)</t>
  </si>
  <si>
    <t>(2,1+1,0)*2*2,35-4*0,7*1,97</t>
  </si>
  <si>
    <t>(1,6*2+0,9+1,7+1,1+1,8)*0,8</t>
  </si>
  <si>
    <t>(1,0+2,1+0,9)*2,35-2*0,7*1,97</t>
  </si>
  <si>
    <t>28</t>
  </si>
  <si>
    <t>622142001</t>
  </si>
  <si>
    <t>Potažení vnějších stěn sklovláknitým pletivem vtlačeným do tenkovrstvé hmoty</t>
  </si>
  <si>
    <t>28263375</t>
  </si>
  <si>
    <t>(0,3+8,55)*2*2,5</t>
  </si>
  <si>
    <t>sokl</t>
  </si>
  <si>
    <t>(8,55*2+6,1)*0,7</t>
  </si>
  <si>
    <t>29</t>
  </si>
  <si>
    <t>622143003</t>
  </si>
  <si>
    <t>Montáž omítkových plastových nebo pozinkovaných rohových profilů s tkaninou</t>
  </si>
  <si>
    <t>m</t>
  </si>
  <si>
    <t>-329279244</t>
  </si>
  <si>
    <t>rohovníky</t>
  </si>
  <si>
    <t>rohy budovy</t>
  </si>
  <si>
    <t>4*2,5</t>
  </si>
  <si>
    <t>okna</t>
  </si>
  <si>
    <t>6*2*0,6</t>
  </si>
  <si>
    <t>dveře</t>
  </si>
  <si>
    <t>2*2,0*2</t>
  </si>
  <si>
    <t>LT s okapnicí</t>
  </si>
  <si>
    <t>4*2,1</t>
  </si>
  <si>
    <t>2*1,0</t>
  </si>
  <si>
    <t>2*0,7</t>
  </si>
  <si>
    <t>30</t>
  </si>
  <si>
    <t>M</t>
  </si>
  <si>
    <t>590514840</t>
  </si>
  <si>
    <t>lišta rohová PVC 10/10 cm s tkaninou bal. 2,5 m</t>
  </si>
  <si>
    <t>1823523829</t>
  </si>
  <si>
    <t>Mezisoučet</t>
  </si>
  <si>
    <t>25,2*0,1</t>
  </si>
  <si>
    <t>31</t>
  </si>
  <si>
    <t>590515100</t>
  </si>
  <si>
    <t>profil okenní s nepřiznanou okapnicí LTU plast 2,0 m</t>
  </si>
  <si>
    <t>-208386427</t>
  </si>
  <si>
    <t>11,8*0,1</t>
  </si>
  <si>
    <t>32</t>
  </si>
  <si>
    <t>622143004</t>
  </si>
  <si>
    <t>Montáž omítkových samolepících začišťovacích profilů (APU lišt)</t>
  </si>
  <si>
    <t>-879078404</t>
  </si>
  <si>
    <t>4*(2,1+0,6*2)</t>
  </si>
  <si>
    <t>2*(1,0+0,6*2)</t>
  </si>
  <si>
    <t>33</t>
  </si>
  <si>
    <t>590514750</t>
  </si>
  <si>
    <t>profil okenní začišťovací s tkaninou -Thermospoj 6 mm/2,4 m</t>
  </si>
  <si>
    <t>1811691438</t>
  </si>
  <si>
    <t>34</t>
  </si>
  <si>
    <t>622211001</t>
  </si>
  <si>
    <t>Montáž kontaktního zateplení vnějších stěn z polystyrénových desek tl do 40 mm</t>
  </si>
  <si>
    <t>566985875</t>
  </si>
  <si>
    <t>základy XPS</t>
  </si>
  <si>
    <t>(8,55*2+6,1)*1,2</t>
  </si>
  <si>
    <t>35</t>
  </si>
  <si>
    <t>283764150</t>
  </si>
  <si>
    <t>deska z extrudovaného polystyrénu XPS 30 mm</t>
  </si>
  <si>
    <t>-778273256</t>
  </si>
  <si>
    <t>36</t>
  </si>
  <si>
    <t>622531021</t>
  </si>
  <si>
    <t>Tenkovrstvá silikonová zrnitá omítka tl. 2,0 mm včetně penetrace vnějších stěn</t>
  </si>
  <si>
    <t>1254910712</t>
  </si>
  <si>
    <t>37</t>
  </si>
  <si>
    <t>631311114</t>
  </si>
  <si>
    <t>Mazanina tl do 80 mm z betonu prostého bez zvýšených nároků na prostředí tř. C 16/20</t>
  </si>
  <si>
    <t>1194634357</t>
  </si>
  <si>
    <t>8,25*5,5*0,08</t>
  </si>
  <si>
    <t>38</t>
  </si>
  <si>
    <t>631362021</t>
  </si>
  <si>
    <t>Výztuž mazanin svařovanými sítěmi Kari</t>
  </si>
  <si>
    <t>1547568336</t>
  </si>
  <si>
    <t>8,25*5,5*5,4/1000</t>
  </si>
  <si>
    <t>39</t>
  </si>
  <si>
    <t>632451101</t>
  </si>
  <si>
    <t>Cementový samonivelační potěr ze suchých směsí tloušťky do 5 mm</t>
  </si>
  <si>
    <t>-772249349</t>
  </si>
  <si>
    <t>M 1.01</t>
  </si>
  <si>
    <t>20,63</t>
  </si>
  <si>
    <t>M 1.02</t>
  </si>
  <si>
    <t>11,07</t>
  </si>
  <si>
    <t>M 1.03</t>
  </si>
  <si>
    <t>40</t>
  </si>
  <si>
    <t>642944121</t>
  </si>
  <si>
    <t>Osazování ocelových zárubní dodatečné pl do 2,5 m2</t>
  </si>
  <si>
    <t>kus</t>
  </si>
  <si>
    <t>-523162871</t>
  </si>
  <si>
    <t>41</t>
  </si>
  <si>
    <t>553311020</t>
  </si>
  <si>
    <t>zárubeň ocelová pro běžné zdění H 95 700 L/P</t>
  </si>
  <si>
    <t>-1146896351</t>
  </si>
  <si>
    <t>42</t>
  </si>
  <si>
    <t>553311150</t>
  </si>
  <si>
    <t>zárubeň ocelová pro běžné zdění H 110 700 L/P</t>
  </si>
  <si>
    <t>403269351</t>
  </si>
  <si>
    <t>43</t>
  </si>
  <si>
    <t>931992119K00</t>
  </si>
  <si>
    <t>Výplň dilatačních spár z pěnového polystyrénu tl 100 mm</t>
  </si>
  <si>
    <t>145760655</t>
  </si>
  <si>
    <t>Dilatace sousedního objektu</t>
  </si>
  <si>
    <t>6,1*(1,5+2,41)</t>
  </si>
  <si>
    <t>44</t>
  </si>
  <si>
    <t>949101112</t>
  </si>
  <si>
    <t>Lešení pomocné pro objekty pozemních staveb s lešeňovou podlahou v do 3,5 m zatížení do 150 kg/m2</t>
  </si>
  <si>
    <t>-205418755</t>
  </si>
  <si>
    <t>fasáda</t>
  </si>
  <si>
    <t>(9,5*2+8,1)*1,2</t>
  </si>
  <si>
    <t>vnitřní</t>
  </si>
  <si>
    <t>3,75*5,5</t>
  </si>
  <si>
    <t>4*2,1*2,7</t>
  </si>
  <si>
    <t>45</t>
  </si>
  <si>
    <t>974031122</t>
  </si>
  <si>
    <t>Vysekání rýh ve zdivu cihelném hl do 30 mm š do 70 mm</t>
  </si>
  <si>
    <t>1570120588</t>
  </si>
  <si>
    <t>elektroinstalace</t>
  </si>
  <si>
    <t>10,0+8*1,5</t>
  </si>
  <si>
    <t>46</t>
  </si>
  <si>
    <t>974031143</t>
  </si>
  <si>
    <t>Vysekání rýh ve zdivu cihelném hl do 70 mm š do 100 mm</t>
  </si>
  <si>
    <t>-228137131</t>
  </si>
  <si>
    <t>TUV a SUV</t>
  </si>
  <si>
    <t>24,1+23,5</t>
  </si>
  <si>
    <t>47</t>
  </si>
  <si>
    <t>974031153</t>
  </si>
  <si>
    <t>Vysekání rýh ve zdivu cihelném hl do 100 mm š do 100 mm</t>
  </si>
  <si>
    <t>-511664242</t>
  </si>
  <si>
    <t>kanalizace DN 50</t>
  </si>
  <si>
    <t>umyvadla, pisoáry</t>
  </si>
  <si>
    <t>5,5+8,55+2,1+0,5</t>
  </si>
  <si>
    <t>3,0</t>
  </si>
  <si>
    <t>48</t>
  </si>
  <si>
    <t>974031164</t>
  </si>
  <si>
    <t>Vysekání rýh ve zdivu cihelném hl do 150 mm š do 150 mm</t>
  </si>
  <si>
    <t>926364652</t>
  </si>
  <si>
    <t>kanalizace DN 100</t>
  </si>
  <si>
    <t>WC</t>
  </si>
  <si>
    <t>1,0</t>
  </si>
  <si>
    <t>49</t>
  </si>
  <si>
    <t>981011112</t>
  </si>
  <si>
    <t>Demolice budov dřevěných ostatních oboustranně obitých nebo omítnutých postupným rozebíráním</t>
  </si>
  <si>
    <t>637232706</t>
  </si>
  <si>
    <t>původní objekt</t>
  </si>
  <si>
    <t>5,2*3,7*2,885</t>
  </si>
  <si>
    <t>50</t>
  </si>
  <si>
    <t>985671113</t>
  </si>
  <si>
    <t>Ztužující věnce obrubní a příčné ze ŽB tř. C 20/25</t>
  </si>
  <si>
    <t>623275887</t>
  </si>
  <si>
    <t>(8,55+6,1)*2*0,3*0,2</t>
  </si>
  <si>
    <t>51</t>
  </si>
  <si>
    <t>985675111</t>
  </si>
  <si>
    <t>Bednění ztužujících věnců - zřízení</t>
  </si>
  <si>
    <t>-1801924751</t>
  </si>
  <si>
    <t>(8,55+6,1)*2*0,2*2</t>
  </si>
  <si>
    <t>52</t>
  </si>
  <si>
    <t>985675121</t>
  </si>
  <si>
    <t>Bednění ztužujících věnců - odstranění</t>
  </si>
  <si>
    <t>-116680559</t>
  </si>
  <si>
    <t>53</t>
  </si>
  <si>
    <t>985676112</t>
  </si>
  <si>
    <t>Výztuž ztužujících věnců z oceli 10 505</t>
  </si>
  <si>
    <t>-65894957</t>
  </si>
  <si>
    <t>4xR14 / m - 1,21kg/m</t>
  </si>
  <si>
    <t>(8,55+6,1)*2*4*1,21/1000</t>
  </si>
  <si>
    <t>třmínky R6 á 250mm</t>
  </si>
  <si>
    <t>(8,55+6,1)*2*4*1,0*0,222/1000</t>
  </si>
  <si>
    <t>54</t>
  </si>
  <si>
    <t>997002611</t>
  </si>
  <si>
    <t>Nakládání suti a vybouraných hmot</t>
  </si>
  <si>
    <t>1634730710</t>
  </si>
  <si>
    <t>55</t>
  </si>
  <si>
    <t>997013211</t>
  </si>
  <si>
    <t>Vnitrostaveništní doprava suti a vybouraných hmot pro budovy v do 6 m ručně</t>
  </si>
  <si>
    <t>-895888414</t>
  </si>
  <si>
    <t>56</t>
  </si>
  <si>
    <t>997013501</t>
  </si>
  <si>
    <t>Odvoz suti a vybouraných hmot na skládku nebo meziskládku do 1 km se složením</t>
  </si>
  <si>
    <t>724716012</t>
  </si>
  <si>
    <t>57</t>
  </si>
  <si>
    <t>997013509</t>
  </si>
  <si>
    <t>Příplatek k odvozu suti a vybouraných hmot na skládku ZKD 1 km přes 1 km</t>
  </si>
  <si>
    <t>-1676799517</t>
  </si>
  <si>
    <t>58</t>
  </si>
  <si>
    <t>997013831</t>
  </si>
  <si>
    <t>Poplatek za uložení stavebního směsného odpadu na skládce (skládkovné)</t>
  </si>
  <si>
    <t>1328753095</t>
  </si>
  <si>
    <t>59</t>
  </si>
  <si>
    <t>998018001</t>
  </si>
  <si>
    <t>Přesun hmot ruční pro budovy v do 6 m</t>
  </si>
  <si>
    <t>1944182626</t>
  </si>
  <si>
    <t>60</t>
  </si>
  <si>
    <t>711111011</t>
  </si>
  <si>
    <t>Provedení izolace proti zemní vlhkosti vodorovné za studena suspenzí asfaltovou</t>
  </si>
  <si>
    <t>1086642576</t>
  </si>
  <si>
    <t>8,5*6,0</t>
  </si>
  <si>
    <t>61</t>
  </si>
  <si>
    <t>711112002</t>
  </si>
  <si>
    <t>Provedení izolace proti zemní vlhkosti svislé za studena lakem asfaltovým</t>
  </si>
  <si>
    <t>-584458696</t>
  </si>
  <si>
    <t>8,5*1,25</t>
  </si>
  <si>
    <t>3,0*1,25</t>
  </si>
  <si>
    <t>3,0*1,5</t>
  </si>
  <si>
    <t>8,5/2*1,5</t>
  </si>
  <si>
    <t>8,5/2*1,75</t>
  </si>
  <si>
    <t>62</t>
  </si>
  <si>
    <t>111631520</t>
  </si>
  <si>
    <t>lak asfaltový RENOLAK ALN bal. 160 kg</t>
  </si>
  <si>
    <t>-2048120428</t>
  </si>
  <si>
    <t>63</t>
  </si>
  <si>
    <t>711141559</t>
  </si>
  <si>
    <t>Provedení izolace proti zemní vlhkosti pásy přitavením vodorovné NAIP</t>
  </si>
  <si>
    <t>-1993710203</t>
  </si>
  <si>
    <t>64</t>
  </si>
  <si>
    <t>711142559</t>
  </si>
  <si>
    <t>Provedení izolace proti zemní vlhkosti pásy přitavením svislé NAIP</t>
  </si>
  <si>
    <t>1743954256</t>
  </si>
  <si>
    <t>65</t>
  </si>
  <si>
    <t>628321340</t>
  </si>
  <si>
    <t>pás těžký asfaltovaný BITAGIT 40 MINERÁL (V60S40)</t>
  </si>
  <si>
    <t>-825187001</t>
  </si>
  <si>
    <t>66</t>
  </si>
  <si>
    <t>711161306</t>
  </si>
  <si>
    <t>Izolace proti zemní vlhkosti stěn foliemi nopovými pro běžné podmínky tl. 0,5 mm šířky 1,0 m</t>
  </si>
  <si>
    <t>883864847</t>
  </si>
  <si>
    <t>(8,55*2+6,1)*1,0</t>
  </si>
  <si>
    <t>67</t>
  </si>
  <si>
    <t>711161381</t>
  </si>
  <si>
    <t>Izolace proti zemní vlhkosti foliemi nopovými ukončené horní lištou</t>
  </si>
  <si>
    <t>-1340135765</t>
  </si>
  <si>
    <t>8,55*2+6,1</t>
  </si>
  <si>
    <t>68</t>
  </si>
  <si>
    <t>711493112</t>
  </si>
  <si>
    <t>Izolace proti podpovrchové a tlakové vodě vodorovná SCHOMBURG těsnicí stěrkou AQUAFIN-1K</t>
  </si>
  <si>
    <t>1266264868</t>
  </si>
  <si>
    <t>69</t>
  </si>
  <si>
    <t>711493122</t>
  </si>
  <si>
    <t>Izolace proti podpovrchové a tlakové vodě svislá SCHOMBURG těsnicí stěrkou AQUAFIN-1K</t>
  </si>
  <si>
    <t>1908424096</t>
  </si>
  <si>
    <t>místnost 1.01</t>
  </si>
  <si>
    <t>(3,75+1,25)*2*1,55</t>
  </si>
  <si>
    <t>2*(1,6*2+1,0)*0,5</t>
  </si>
  <si>
    <t>(1,85+2,1*2+2,7)*0,5</t>
  </si>
  <si>
    <t>(1,6*2+0,9)*0,5</t>
  </si>
  <si>
    <t>(1,7+1,1+1,8)*0,5</t>
  </si>
  <si>
    <t>70</t>
  </si>
  <si>
    <t>998711201</t>
  </si>
  <si>
    <t>Přesun hmot procentní pro izolace proti vodě, vlhkosti a plynům v objektech v do 6 m</t>
  </si>
  <si>
    <t>%</t>
  </si>
  <si>
    <t>1796800729</t>
  </si>
  <si>
    <t>71</t>
  </si>
  <si>
    <t>721173316</t>
  </si>
  <si>
    <t>Potrubí kanalizační plastové dešťové systém KG DN 125</t>
  </si>
  <si>
    <t>1471514854</t>
  </si>
  <si>
    <t>0,25+0,4+6,034+0,765</t>
  </si>
  <si>
    <t>0,613+1,0</t>
  </si>
  <si>
    <t>72</t>
  </si>
  <si>
    <t>721173402</t>
  </si>
  <si>
    <t>Potrubí kanalizační plastové svodné systém KG DN 125</t>
  </si>
  <si>
    <t>1438165404</t>
  </si>
  <si>
    <t>0,335+0,74+0,5</t>
  </si>
  <si>
    <t>0,55+0,5+1,55</t>
  </si>
  <si>
    <t>0,55+0,5+2,346+0,5</t>
  </si>
  <si>
    <t>0,575+4,542</t>
  </si>
  <si>
    <t>73</t>
  </si>
  <si>
    <t>721174024</t>
  </si>
  <si>
    <t>Potrubí kanalizační z PP odpadní systém HT DN 70</t>
  </si>
  <si>
    <t>-2021260577</t>
  </si>
  <si>
    <t>Svodné potrubí - umyvadla</t>
  </si>
  <si>
    <t>2*2,0</t>
  </si>
  <si>
    <t>74</t>
  </si>
  <si>
    <t>721174026</t>
  </si>
  <si>
    <t>Potrubí kanalizační z PP odpadní systém HT DN 125</t>
  </si>
  <si>
    <t>-997982576</t>
  </si>
  <si>
    <t>svodné potrubí DN125</t>
  </si>
  <si>
    <t>75</t>
  </si>
  <si>
    <t>721174043</t>
  </si>
  <si>
    <t>Potrubí kanalizační z PP připojovací systém HT DN 50</t>
  </si>
  <si>
    <t>1315716160</t>
  </si>
  <si>
    <t>76</t>
  </si>
  <si>
    <t>721174045</t>
  </si>
  <si>
    <t>Potrubí kanalizační z PP připojovací systém HT DN 100</t>
  </si>
  <si>
    <t>-1598406207</t>
  </si>
  <si>
    <t>77</t>
  </si>
  <si>
    <t>721212112</t>
  </si>
  <si>
    <t>Odtokový sprchový žlab délky 800 mm s krycím roštem a zápachovou uzávěrkou</t>
  </si>
  <si>
    <t>220806211</t>
  </si>
  <si>
    <t>78</t>
  </si>
  <si>
    <t>721242116</t>
  </si>
  <si>
    <t>Lapač střešních splavenin z PP se zápachovou klapkou a lapacím košem DN 125</t>
  </si>
  <si>
    <t>-1099920570</t>
  </si>
  <si>
    <t>79</t>
  </si>
  <si>
    <t>721242190K00</t>
  </si>
  <si>
    <t>Napojení na původní kanalizaci</t>
  </si>
  <si>
    <t>2026657785</t>
  </si>
  <si>
    <t>80</t>
  </si>
  <si>
    <t>998721201</t>
  </si>
  <si>
    <t>Přesun hmot procentní pro vnitřní kanalizace v objektech v do 6 m</t>
  </si>
  <si>
    <t>1756717528</t>
  </si>
  <si>
    <t>81</t>
  </si>
  <si>
    <t>722174003</t>
  </si>
  <si>
    <t>Potrubí vodovodní plastové PPR svar polyfuze PN 16 D 25 x 3,5 mm</t>
  </si>
  <si>
    <t>-2018554436</t>
  </si>
  <si>
    <t>SUV</t>
  </si>
  <si>
    <t>8,55*2+5,5</t>
  </si>
  <si>
    <t>1,5</t>
  </si>
  <si>
    <t>82</t>
  </si>
  <si>
    <t>722174023</t>
  </si>
  <si>
    <t>Potrubí vodovodní plastové PPR svar polyfuze PN 20 D 25 x 4,2 mm</t>
  </si>
  <si>
    <t>635401024</t>
  </si>
  <si>
    <t>TUV</t>
  </si>
  <si>
    <t>2*0,45</t>
  </si>
  <si>
    <t>83</t>
  </si>
  <si>
    <t>722190401</t>
  </si>
  <si>
    <t>Vyvedení a upevnění výpustku do DN 25</t>
  </si>
  <si>
    <t>1103620521</t>
  </si>
  <si>
    <t>umyvadla</t>
  </si>
  <si>
    <t>sprchy</t>
  </si>
  <si>
    <t>84</t>
  </si>
  <si>
    <t>722231141</t>
  </si>
  <si>
    <t>Ventil závitový pojistný rohový G 1/2</t>
  </si>
  <si>
    <t>1295691359</t>
  </si>
  <si>
    <t>pisoáry</t>
  </si>
  <si>
    <t>85</t>
  </si>
  <si>
    <t>722231190K00</t>
  </si>
  <si>
    <t>Napojení na původní rozvod vody</t>
  </si>
  <si>
    <t>-2040946404</t>
  </si>
  <si>
    <t>86</t>
  </si>
  <si>
    <t>998722201</t>
  </si>
  <si>
    <t>Přesun hmot procentní pro vnitřní vodovod v objektech v do 6 m</t>
  </si>
  <si>
    <t>408127322</t>
  </si>
  <si>
    <t>87</t>
  </si>
  <si>
    <t>725112022</t>
  </si>
  <si>
    <t>Klozet keramický závěsný na nosné stěny s hlubokým splachováním odpad vodorovný</t>
  </si>
  <si>
    <t>soubor</t>
  </si>
  <si>
    <t>-610948389</t>
  </si>
  <si>
    <t>88</t>
  </si>
  <si>
    <t>725121511</t>
  </si>
  <si>
    <t>Pisoárový záchodek keramický bez splachovací nádrže s odsáváním a s vodorovným přívodem vody</t>
  </si>
  <si>
    <t>-862694783</t>
  </si>
  <si>
    <t>89</t>
  </si>
  <si>
    <t>725211603</t>
  </si>
  <si>
    <t>Umyvadlo keramické připevněné na stěnu šrouby bílé bez krytu na sifon 600 mm</t>
  </si>
  <si>
    <t>-872236460</t>
  </si>
  <si>
    <t>90</t>
  </si>
  <si>
    <t>725211690K00</t>
  </si>
  <si>
    <t>Umývací žlab dl. 3,75m</t>
  </si>
  <si>
    <t>-759022974</t>
  </si>
  <si>
    <t>91</t>
  </si>
  <si>
    <t>725822633</t>
  </si>
  <si>
    <t>Baterie umyvadlové stojánkové klasické s výpusti</t>
  </si>
  <si>
    <t>-938374589</t>
  </si>
  <si>
    <t>92</t>
  </si>
  <si>
    <t>725841311</t>
  </si>
  <si>
    <t>Baterie sprchové nástěnné pákové</t>
  </si>
  <si>
    <t>-1696758496</t>
  </si>
  <si>
    <t>93</t>
  </si>
  <si>
    <t>725861102</t>
  </si>
  <si>
    <t>Zápachová uzávěrka pro umyvadla DN 40</t>
  </si>
  <si>
    <t>1944274628</t>
  </si>
  <si>
    <t>žlab</t>
  </si>
  <si>
    <t>umyvadlo</t>
  </si>
  <si>
    <t>94</t>
  </si>
  <si>
    <t>725865411</t>
  </si>
  <si>
    <t>Zápachová uzávěrka pisoárová DN 32/40</t>
  </si>
  <si>
    <t>-80199510</t>
  </si>
  <si>
    <t>95</t>
  </si>
  <si>
    <t>998725201</t>
  </si>
  <si>
    <t>Přesun hmot procentní pro zařizovací předměty v objektech v do 6 m</t>
  </si>
  <si>
    <t>202323332</t>
  </si>
  <si>
    <t>96</t>
  </si>
  <si>
    <t>726111031</t>
  </si>
  <si>
    <t>Instalační předstěna - klozet s ovládáním zepředu v 1080 mm závěsný do masivní zděné kce</t>
  </si>
  <si>
    <t>479139377</t>
  </si>
  <si>
    <t>97</t>
  </si>
  <si>
    <t>741112001</t>
  </si>
  <si>
    <t>Montáž krabice zapuštěná plastová kruhová</t>
  </si>
  <si>
    <t>-1262636569</t>
  </si>
  <si>
    <t>vypínače</t>
  </si>
  <si>
    <t>98</t>
  </si>
  <si>
    <t>345715120</t>
  </si>
  <si>
    <t>krabice přístrojová instalační KP 67x67</t>
  </si>
  <si>
    <t>-1022813162</t>
  </si>
  <si>
    <t>99</t>
  </si>
  <si>
    <t>741122016</t>
  </si>
  <si>
    <t>Montáž kabel Cu bez ukončení uložený pod omítku plný kulatý 3x2,5 až 6 mm2 (CYKY)</t>
  </si>
  <si>
    <t>1241223839</t>
  </si>
  <si>
    <t>odhad délky kabelů k vypínačům a zásuvkám</t>
  </si>
  <si>
    <t>8*10,0</t>
  </si>
  <si>
    <t>kabely ke svítidlům</t>
  </si>
  <si>
    <t>8*3,0</t>
  </si>
  <si>
    <t>100</t>
  </si>
  <si>
    <t>341110360</t>
  </si>
  <si>
    <t>kabel silový s Cu jádrem CYKY 3x2,5 mm2</t>
  </si>
  <si>
    <t>-415160151</t>
  </si>
  <si>
    <t>101</t>
  </si>
  <si>
    <t>741231090K00</t>
  </si>
  <si>
    <t>Zapojení do rozvaděčů - vč. jističů</t>
  </si>
  <si>
    <t>-471007825</t>
  </si>
  <si>
    <t>102</t>
  </si>
  <si>
    <t>741310031</t>
  </si>
  <si>
    <t>Montáž vypínač nástěnný 1-jednopólový prostředí venkovní/mokré</t>
  </si>
  <si>
    <t>1658238464</t>
  </si>
  <si>
    <t>103</t>
  </si>
  <si>
    <t>345357110</t>
  </si>
  <si>
    <t>přepínač křížový řazení 7 10A Swing bílý</t>
  </si>
  <si>
    <t>-1542888050</t>
  </si>
  <si>
    <t>104</t>
  </si>
  <si>
    <t>741370101</t>
  </si>
  <si>
    <t>Montáž svítidlo žárovkové průmyslové stropní přisazené 1 zdroj bez koše</t>
  </si>
  <si>
    <t>-1668294450</t>
  </si>
  <si>
    <t>105</t>
  </si>
  <si>
    <t>3482127SV</t>
  </si>
  <si>
    <t>svítidlo žárovkové IP 44</t>
  </si>
  <si>
    <t>-677677828</t>
  </si>
  <si>
    <t>106</t>
  </si>
  <si>
    <t>998741201</t>
  </si>
  <si>
    <t>Přesun hmot procentní pro silnoproud v objektech v do 6 m</t>
  </si>
  <si>
    <t>508685097</t>
  </si>
  <si>
    <t>107</t>
  </si>
  <si>
    <t>762332132</t>
  </si>
  <si>
    <t>Montáž vázaných kcí krovů pravidelných z hraněného řeziva průřezové plochy do 224 cm2</t>
  </si>
  <si>
    <t>2132890333</t>
  </si>
  <si>
    <t>Kleštiny 80x180</t>
  </si>
  <si>
    <t>9*2*6,1</t>
  </si>
  <si>
    <t>krokve 100x140</t>
  </si>
  <si>
    <t>9*3,617*2</t>
  </si>
  <si>
    <t>šikmé vaznice 140x100</t>
  </si>
  <si>
    <t>2*5,0</t>
  </si>
  <si>
    <t>Pozednice 140x100</t>
  </si>
  <si>
    <t>2*8,55</t>
  </si>
  <si>
    <t>Sloup 120x120</t>
  </si>
  <si>
    <t>2*2,55</t>
  </si>
  <si>
    <t>108</t>
  </si>
  <si>
    <t>762332133</t>
  </si>
  <si>
    <t>Montáž vázaných kcí krovů pravidelných z hraněného řeziva průřezové plochy do 288 cm2</t>
  </si>
  <si>
    <t>-555612498</t>
  </si>
  <si>
    <t>Pozednice 140x180</t>
  </si>
  <si>
    <t>6,1</t>
  </si>
  <si>
    <t>109</t>
  </si>
  <si>
    <t>605121210</t>
  </si>
  <si>
    <t>řezivo jehličnaté hranol jakost I-II délka 4 - 5 m</t>
  </si>
  <si>
    <t>1659690816</t>
  </si>
  <si>
    <t>9*2*6,1*0,08*0,18</t>
  </si>
  <si>
    <t>9*3,617*2*0,1*0,14</t>
  </si>
  <si>
    <t>2*5,0*0,14*0,1</t>
  </si>
  <si>
    <t>2*8,55*0,14*0,1</t>
  </si>
  <si>
    <t>6,1*0,14*0,18</t>
  </si>
  <si>
    <t>2*2,55*0,12*0,12</t>
  </si>
  <si>
    <t>110</t>
  </si>
  <si>
    <t>762341016</t>
  </si>
  <si>
    <t>Bednění střech rovných z desek OSB tl 22 mm na sraz šroubovaných na krokve</t>
  </si>
  <si>
    <t>1780753182</t>
  </si>
  <si>
    <t>8,95*3,617*2</t>
  </si>
  <si>
    <t>111</t>
  </si>
  <si>
    <t>762395000</t>
  </si>
  <si>
    <t>Spojovací prostředky pro montáž krovu, bednění, laťování, světlíky, klíny</t>
  </si>
  <si>
    <t>-350728783</t>
  </si>
  <si>
    <t>krov</t>
  </si>
  <si>
    <t>3,098</t>
  </si>
  <si>
    <t>bednění</t>
  </si>
  <si>
    <t>64,744*0,022</t>
  </si>
  <si>
    <t>112</t>
  </si>
  <si>
    <t>998762201</t>
  </si>
  <si>
    <t>Přesun hmot procentní pro kce tesařské v objektech v do 6 m</t>
  </si>
  <si>
    <t>601935214</t>
  </si>
  <si>
    <t>113</t>
  </si>
  <si>
    <t>763131414</t>
  </si>
  <si>
    <t>SDK podhled desky 1xA 15 bez TI dvouvrstvá spodní kce profil CD+UD</t>
  </si>
  <si>
    <t>-2056060308</t>
  </si>
  <si>
    <t>2,35*5,5</t>
  </si>
  <si>
    <t>114</t>
  </si>
  <si>
    <t>763411215</t>
  </si>
  <si>
    <t>Dělící přepážky k pisoárům, kompaktní desky tl 10 mm</t>
  </si>
  <si>
    <t>1067793598</t>
  </si>
  <si>
    <t>2*0,4*1,3</t>
  </si>
  <si>
    <t>115</t>
  </si>
  <si>
    <t>998763201</t>
  </si>
  <si>
    <t>Přesun hmot procentní pro dřevostavby v objektech v do 12 m</t>
  </si>
  <si>
    <t>-401546850</t>
  </si>
  <si>
    <t>116</t>
  </si>
  <si>
    <t>764111641</t>
  </si>
  <si>
    <t>Krytina střechy rovné drážkováním ze svitků z Pz plechu s povrchovou úpravou rš 670 mm sklonu do 30°</t>
  </si>
  <si>
    <t>-980526075</t>
  </si>
  <si>
    <t>117</t>
  </si>
  <si>
    <t>764212663</t>
  </si>
  <si>
    <t>Oplechování rovné okapové hrany z Pz s povrchovou úpravou rš 250 mm</t>
  </si>
  <si>
    <t>683981142</t>
  </si>
  <si>
    <t>okraj střechy</t>
  </si>
  <si>
    <t>2*8,95+6,7</t>
  </si>
  <si>
    <t>118</t>
  </si>
  <si>
    <t>764216643</t>
  </si>
  <si>
    <t>Oplechování rovných parapetů celoplošně lepené z Pz s povrchovou úpravou rš 250 mm</t>
  </si>
  <si>
    <t>1718010217</t>
  </si>
  <si>
    <t>119</t>
  </si>
  <si>
    <t>764311604</t>
  </si>
  <si>
    <t xml:space="preserve">Lemování rovných zdí střech s krytinou prejzovou nebo vlnitou  z Pz s povrchovou úpravou rš 330 mm</t>
  </si>
  <si>
    <t>481509229</t>
  </si>
  <si>
    <t>2*3,617</t>
  </si>
  <si>
    <t>120</t>
  </si>
  <si>
    <t>764511602</t>
  </si>
  <si>
    <t>Žlab podokapní půlkruhový z Pz s povrchovou úpravou rš 330 mm</t>
  </si>
  <si>
    <t>-214799715</t>
  </si>
  <si>
    <t>2*9,1+7,0</t>
  </si>
  <si>
    <t>121</t>
  </si>
  <si>
    <t>764511642</t>
  </si>
  <si>
    <t>Kotlík oválný (trychtýřový) pro podokapní žlaby z Pz s povrchovou úpravou 330/100 mm</t>
  </si>
  <si>
    <t>1421519492</t>
  </si>
  <si>
    <t>122</t>
  </si>
  <si>
    <t>764518622</t>
  </si>
  <si>
    <t>Svody kruhové včetně objímek, kolen, odskoků z Pz s povrchovou úpravou průměru 100 mm</t>
  </si>
  <si>
    <t>-1232250319</t>
  </si>
  <si>
    <t>2,5+3,3</t>
  </si>
  <si>
    <t>123</t>
  </si>
  <si>
    <t>765191023</t>
  </si>
  <si>
    <t>Montáž pojistné hydroizolační fólie kladené ve sklonu přes 20° s lepenými spoji na bednění</t>
  </si>
  <si>
    <t>641918876</t>
  </si>
  <si>
    <t>124</t>
  </si>
  <si>
    <t>283292950</t>
  </si>
  <si>
    <t>membrána podstřešní JUTADACH 150 g/m2 s aplikovanou spojovací páskou</t>
  </si>
  <si>
    <t>-1060493356</t>
  </si>
  <si>
    <t>125</t>
  </si>
  <si>
    <t>998765201</t>
  </si>
  <si>
    <t>Přesun hmot procentní pro krytiny skládané v objektech v do 6 m</t>
  </si>
  <si>
    <t>-279989910</t>
  </si>
  <si>
    <t>126</t>
  </si>
  <si>
    <t>766622131</t>
  </si>
  <si>
    <t>Montáž plastových oken plochy přes 1 m2 otevíravých výšky do 1,5 m s rámem do zdiva</t>
  </si>
  <si>
    <t>-1488725943</t>
  </si>
  <si>
    <t>4*2,1*0,6</t>
  </si>
  <si>
    <t>127</t>
  </si>
  <si>
    <t>611305900</t>
  </si>
  <si>
    <t>okno dvoukřídlové sklápěcí 2xS 210x60 cm</t>
  </si>
  <si>
    <t>-697394418</t>
  </si>
  <si>
    <t>128</t>
  </si>
  <si>
    <t>766622216</t>
  </si>
  <si>
    <t>Montáž plastových oken plochy do 1 m2 otevíravých s rámem do zdiva</t>
  </si>
  <si>
    <t>-1085667827</t>
  </si>
  <si>
    <t>129</t>
  </si>
  <si>
    <t>611305100</t>
  </si>
  <si>
    <t>okno jednokřídlové sklápěcí S 100x60 cm</t>
  </si>
  <si>
    <t>-218765408</t>
  </si>
  <si>
    <t>130</t>
  </si>
  <si>
    <t>766660001</t>
  </si>
  <si>
    <t>Montáž dveřních křídel otvíravých 1křídlových š do 0,8 m do ocelové zárubně</t>
  </si>
  <si>
    <t>506789553</t>
  </si>
  <si>
    <t>131</t>
  </si>
  <si>
    <t>611601580</t>
  </si>
  <si>
    <t>dveře dřevěné vnitřní hladké plné 1křídlové standardní provedení 70x197cm</t>
  </si>
  <si>
    <t>1188930021</t>
  </si>
  <si>
    <t>132</t>
  </si>
  <si>
    <t>766694111</t>
  </si>
  <si>
    <t>Montáž parapetních desek dřevěných nebo plastových šířky do 30 cm délky do 1,0 m</t>
  </si>
  <si>
    <t>969006815</t>
  </si>
  <si>
    <t>133</t>
  </si>
  <si>
    <t>611444010</t>
  </si>
  <si>
    <t>parapet plastový vnitřní - Deceuninck komůrkový 25 x 2 x 100 cm</t>
  </si>
  <si>
    <t>765059073</t>
  </si>
  <si>
    <t>134</t>
  </si>
  <si>
    <t>998766201</t>
  </si>
  <si>
    <t>Přesun hmot procentní pro konstrukce truhlářské v objektech v do 6 m</t>
  </si>
  <si>
    <t>-2070819691</t>
  </si>
  <si>
    <t>135</t>
  </si>
  <si>
    <t>767161214</t>
  </si>
  <si>
    <t>Montáž zábradlí rovného z profilové oceli do zdi do hmotnosti 30 kg</t>
  </si>
  <si>
    <t>-750466406</t>
  </si>
  <si>
    <t>1,75*2</t>
  </si>
  <si>
    <t>136</t>
  </si>
  <si>
    <t>154110ZAB</t>
  </si>
  <si>
    <t>zábradlí z ocelových profilů, povrchová úprava Pz</t>
  </si>
  <si>
    <t>-1804686432</t>
  </si>
  <si>
    <t>137</t>
  </si>
  <si>
    <t>767646401</t>
  </si>
  <si>
    <t>Montáž revizních dvířek 1křídlových s rámem výšky do 1000 mm</t>
  </si>
  <si>
    <t>-288403749</t>
  </si>
  <si>
    <t>138</t>
  </si>
  <si>
    <t>55343517R</t>
  </si>
  <si>
    <t>dvířka revizní 700x700 mm</t>
  </si>
  <si>
    <t>750292763</t>
  </si>
  <si>
    <t>139</t>
  </si>
  <si>
    <t>998767201</t>
  </si>
  <si>
    <t>Přesun hmot procentní pro zámečnické konstrukce v objektech v do 6 m</t>
  </si>
  <si>
    <t>-1067331697</t>
  </si>
  <si>
    <t>140</t>
  </si>
  <si>
    <t>771571113</t>
  </si>
  <si>
    <t>Montáž podlah z keramických dlaždic režných hladkých do malty do 12 ks/m2</t>
  </si>
  <si>
    <t>1894676762</t>
  </si>
  <si>
    <t>141</t>
  </si>
  <si>
    <t>597612900</t>
  </si>
  <si>
    <t>dlaždice keramické RAKO - podlahy BRICK (barevné) 30 x 30 x 0,8 cm I. j. (cen.skup. 74)</t>
  </si>
  <si>
    <t>324134129</t>
  </si>
  <si>
    <t>142</t>
  </si>
  <si>
    <t>998771201</t>
  </si>
  <si>
    <t>Přesun hmot procentní pro podlahy z dlaždic v objektech v do 6 m</t>
  </si>
  <si>
    <t>-921686390</t>
  </si>
  <si>
    <t>143</t>
  </si>
  <si>
    <t>781419297</t>
  </si>
  <si>
    <t>Příplatek k montáži obkladů vnitřních z dekorů pórovinových za spárování silikonem</t>
  </si>
  <si>
    <t>-695445764</t>
  </si>
  <si>
    <t>(3,75+1,25)*2</t>
  </si>
  <si>
    <t>2*(1,6*2+1,0)</t>
  </si>
  <si>
    <t>(1,85+2,1*2+2,7)</t>
  </si>
  <si>
    <t>(1,6*2+0,9)</t>
  </si>
  <si>
    <t>(1,7+1,1+1,8)</t>
  </si>
  <si>
    <t>144</t>
  </si>
  <si>
    <t>781474115</t>
  </si>
  <si>
    <t>Montáž obkladů vnitřních keramických hladkých do 25 ks/m2 lepených flexibilním lepidlem</t>
  </si>
  <si>
    <t>1050010933</t>
  </si>
  <si>
    <t>2*(1,6*2+1,0)*1,55</t>
  </si>
  <si>
    <t>(1,85+2,1*2+2,7)*2,35</t>
  </si>
  <si>
    <t>(1,6*2+0,9)*1,55</t>
  </si>
  <si>
    <t>(1,7+1,1+1,8)*1,55</t>
  </si>
  <si>
    <t>145</t>
  </si>
  <si>
    <t>597611180</t>
  </si>
  <si>
    <t xml:space="preserve">dlaždice keramické RAKO - koupelny LUCIE  (barevné) 20 x 20 x 0,8 cm I. j.</t>
  </si>
  <si>
    <t>-221843844</t>
  </si>
  <si>
    <t>146</t>
  </si>
  <si>
    <t>781479191</t>
  </si>
  <si>
    <t>Příplatek k montáži obkladů vnitřních keramických hladkých za plochu do 10 m2</t>
  </si>
  <si>
    <t>-2018166209</t>
  </si>
  <si>
    <t>147</t>
  </si>
  <si>
    <t>781479192</t>
  </si>
  <si>
    <t>Příplatek k montáži obkladů vnitřních keramických hladkých za omezený prostor</t>
  </si>
  <si>
    <t>-7638605</t>
  </si>
  <si>
    <t>148</t>
  </si>
  <si>
    <t>781494111</t>
  </si>
  <si>
    <t>Plastové profily rohové lepené flexibilním lepidlem</t>
  </si>
  <si>
    <t>-1437610233</t>
  </si>
  <si>
    <t>2*1,55</t>
  </si>
  <si>
    <t>1,55*4</t>
  </si>
  <si>
    <t>2,35*3</t>
  </si>
  <si>
    <t>149</t>
  </si>
  <si>
    <t>781494511</t>
  </si>
  <si>
    <t>Plastové profily ukončovací lepené flexibilním lepidlem</t>
  </si>
  <si>
    <t>1996693269</t>
  </si>
  <si>
    <t>(1,55+3,75+1,25+1,55)*2</t>
  </si>
  <si>
    <t>2*(1,55*2+1,6*2+1,0)</t>
  </si>
  <si>
    <t>2,35*2+1,3+2,1*2+2,7</t>
  </si>
  <si>
    <t>1,55*2+1,6*2+0,9</t>
  </si>
  <si>
    <t>1,55*2+1,7+1,1+1,3</t>
  </si>
  <si>
    <t>150</t>
  </si>
  <si>
    <t>781744127</t>
  </si>
  <si>
    <t>Montáž obkladů vnějších z obkladaček hutných do 85 ks/m2 lepených flexibilním lepidlem</t>
  </si>
  <si>
    <t>-701220274</t>
  </si>
  <si>
    <t>8,55*0,1</t>
  </si>
  <si>
    <t>6,1*(0,1+0,35)/2</t>
  </si>
  <si>
    <t>8,55*(0,35+1,2)/2</t>
  </si>
  <si>
    <t>(0,3+2,0+0,3)*0,3</t>
  </si>
  <si>
    <t>2,0*0,3</t>
  </si>
  <si>
    <t>151</t>
  </si>
  <si>
    <t>597610OBK</t>
  </si>
  <si>
    <t>obkládačky keramické mrazuvzdorné - dekor kámen</t>
  </si>
  <si>
    <t>416608646</t>
  </si>
  <si>
    <t>152</t>
  </si>
  <si>
    <t>998781201</t>
  </si>
  <si>
    <t>Přesun hmot procentní pro obklady keramické v objektech v do 6 m</t>
  </si>
  <si>
    <t>-1905409934</t>
  </si>
  <si>
    <t>153</t>
  </si>
  <si>
    <t>784211101</t>
  </si>
  <si>
    <t>Dvojnásobné bílé malby ze směsí za mokra výborně otěruvzdorných v místnostech výšky do 3,80 m</t>
  </si>
  <si>
    <t>437192307</t>
  </si>
  <si>
    <t>omítky</t>
  </si>
  <si>
    <t>49,395</t>
  </si>
  <si>
    <t>sdk podhled</t>
  </si>
  <si>
    <t>154</t>
  </si>
  <si>
    <t>030001000</t>
  </si>
  <si>
    <t>1024</t>
  </si>
  <si>
    <t>1668265106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</si>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</sst>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Border="1" applyProtection="1"/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21" fillId="0" borderId="0" xfId="0" applyFont="1" applyBorder="1" applyAlignment="1" applyProtection="1">
      <alignment horizontal="left" vertical="center"/>
    </xf>
    <xf numFmtId="4" fontId="13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22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3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4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4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9" fillId="0" borderId="22" xfId="0" applyFont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horizontal="right" vertical="center"/>
    </xf>
    <xf numFmtId="4" fontId="27" fillId="0" borderId="0" xfId="0" applyNumberFormat="1" applyFont="1" applyBorder="1" applyAlignment="1" applyProtection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 wrapText="1"/>
    </xf>
    <xf numFmtId="0" fontId="31" fillId="0" borderId="0" xfId="0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2" fillId="0" borderId="16" xfId="0" applyNumberFormat="1" applyFont="1" applyBorder="1" applyAlignment="1" applyProtection="1">
      <alignment vertical="center"/>
    </xf>
    <xf numFmtId="4" fontId="32" fillId="0" borderId="17" xfId="0" applyNumberFormat="1" applyFont="1" applyBorder="1" applyAlignment="1" applyProtection="1">
      <alignment vertical="center"/>
    </xf>
    <xf numFmtId="166" fontId="32" fillId="0" borderId="17" xfId="0" applyNumberFormat="1" applyFont="1" applyBorder="1" applyAlignment="1" applyProtection="1">
      <alignment vertical="center"/>
    </xf>
    <xf numFmtId="4" fontId="32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 applyProtection="1">
      <alignment vertical="center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vertical="center"/>
    </xf>
    <xf numFmtId="0" fontId="27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7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5" fillId="2" borderId="0" xfId="1" applyFont="1" applyFill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left" vertical="center"/>
    </xf>
    <xf numFmtId="4" fontId="34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35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9" fillId="0" borderId="2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4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4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36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27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166" fontId="37" fillId="0" borderId="12" xfId="0" applyNumberFormat="1" applyFont="1" applyBorder="1" applyAlignment="1" applyProtection="1"/>
    <xf numFmtId="166" fontId="37" fillId="0" borderId="13" xfId="0" applyNumberFormat="1" applyFont="1" applyBorder="1" applyAlignment="1" applyProtection="1"/>
    <xf numFmtId="4" fontId="38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40" fillId="0" borderId="0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0" fontId="41" fillId="0" borderId="25" xfId="0" applyFont="1" applyBorder="1" applyAlignment="1" applyProtection="1">
      <alignment horizontal="center" vertical="center"/>
    </xf>
    <xf numFmtId="49" fontId="41" fillId="0" borderId="25" xfId="0" applyNumberFormat="1" applyFont="1" applyBorder="1" applyAlignment="1" applyProtection="1">
      <alignment horizontal="left" vertical="center" wrapText="1"/>
    </xf>
    <xf numFmtId="0" fontId="41" fillId="0" borderId="25" xfId="0" applyFont="1" applyBorder="1" applyAlignment="1" applyProtection="1">
      <alignment horizontal="left" vertical="center" wrapText="1"/>
    </xf>
    <xf numFmtId="0" fontId="41" fillId="0" borderId="25" xfId="0" applyFont="1" applyBorder="1" applyAlignment="1" applyProtection="1">
      <alignment horizontal="center" vertical="center" wrapText="1"/>
    </xf>
    <xf numFmtId="167" fontId="41" fillId="0" borderId="25" xfId="0" applyNumberFormat="1" applyFont="1" applyBorder="1" applyAlignment="1" applyProtection="1">
      <alignment vertical="center"/>
    </xf>
    <xf numFmtId="4" fontId="41" fillId="4" borderId="25" xfId="0" applyNumberFormat="1" applyFont="1" applyFill="1" applyBorder="1" applyAlignment="1" applyProtection="1">
      <alignment vertical="center"/>
      <protection locked="0"/>
    </xf>
    <xf numFmtId="4" fontId="41" fillId="4" borderId="25" xfId="0" applyNumberFormat="1" applyFont="1" applyFill="1" applyBorder="1" applyAlignment="1" applyProtection="1">
      <alignment vertical="center"/>
    </xf>
    <xf numFmtId="4" fontId="41" fillId="0" borderId="25" xfId="0" applyNumberFormat="1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167" fontId="11" fillId="0" borderId="0" xfId="0" applyNumberFormat="1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ht="36.96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R2" s="23" t="s">
        <v>8</v>
      </c>
      <c r="BS2" s="24" t="s">
        <v>9</v>
      </c>
      <c r="BT2" s="24" t="s">
        <v>10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ht="36.96" customHeight="1">
      <c r="B4" s="28"/>
      <c r="C4" s="29" t="s">
        <v>12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1"/>
      <c r="AS4" s="32" t="s">
        <v>13</v>
      </c>
      <c r="BE4" s="33" t="s">
        <v>14</v>
      </c>
      <c r="BS4" s="24" t="s">
        <v>15</v>
      </c>
    </row>
    <row r="5" ht="14.4" customHeight="1">
      <c r="B5" s="28"/>
      <c r="C5" s="34"/>
      <c r="D5" s="35" t="s">
        <v>16</v>
      </c>
      <c r="E5" s="34"/>
      <c r="F5" s="34"/>
      <c r="G5" s="34"/>
      <c r="H5" s="34"/>
      <c r="I5" s="34"/>
      <c r="J5" s="34"/>
      <c r="K5" s="36" t="s">
        <v>17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1"/>
      <c r="BE5" s="37" t="s">
        <v>18</v>
      </c>
      <c r="BS5" s="24" t="s">
        <v>9</v>
      </c>
    </row>
    <row r="6" ht="36.96" customHeight="1">
      <c r="B6" s="28"/>
      <c r="C6" s="34"/>
      <c r="D6" s="38" t="s">
        <v>19</v>
      </c>
      <c r="E6" s="34"/>
      <c r="F6" s="34"/>
      <c r="G6" s="34"/>
      <c r="H6" s="34"/>
      <c r="I6" s="34"/>
      <c r="J6" s="34"/>
      <c r="K6" s="39" t="s">
        <v>20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1"/>
      <c r="BE6" s="40"/>
      <c r="BS6" s="24" t="s">
        <v>9</v>
      </c>
    </row>
    <row r="7" ht="14.4" customHeight="1">
      <c r="B7" s="28"/>
      <c r="C7" s="34"/>
      <c r="D7" s="41" t="s">
        <v>21</v>
      </c>
      <c r="E7" s="34"/>
      <c r="F7" s="34"/>
      <c r="G7" s="34"/>
      <c r="H7" s="34"/>
      <c r="I7" s="34"/>
      <c r="J7" s="34"/>
      <c r="K7" s="36" t="s">
        <v>22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41" t="s">
        <v>23</v>
      </c>
      <c r="AL7" s="34"/>
      <c r="AM7" s="34"/>
      <c r="AN7" s="36" t="s">
        <v>22</v>
      </c>
      <c r="AO7" s="34"/>
      <c r="AP7" s="34"/>
      <c r="AQ7" s="31"/>
      <c r="BE7" s="40"/>
      <c r="BS7" s="24" t="s">
        <v>9</v>
      </c>
    </row>
    <row r="8" ht="14.4" customHeight="1">
      <c r="B8" s="28"/>
      <c r="C8" s="34"/>
      <c r="D8" s="41" t="s">
        <v>24</v>
      </c>
      <c r="E8" s="34"/>
      <c r="F8" s="34"/>
      <c r="G8" s="34"/>
      <c r="H8" s="34"/>
      <c r="I8" s="34"/>
      <c r="J8" s="34"/>
      <c r="K8" s="36" t="s">
        <v>25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41" t="s">
        <v>26</v>
      </c>
      <c r="AL8" s="34"/>
      <c r="AM8" s="34"/>
      <c r="AN8" s="42" t="s">
        <v>27</v>
      </c>
      <c r="AO8" s="34"/>
      <c r="AP8" s="34"/>
      <c r="AQ8" s="31"/>
      <c r="BE8" s="40"/>
      <c r="BS8" s="24" t="s">
        <v>9</v>
      </c>
    </row>
    <row r="9" ht="14.4" customHeight="1">
      <c r="B9" s="28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1"/>
      <c r="BE9" s="40"/>
      <c r="BS9" s="24" t="s">
        <v>9</v>
      </c>
    </row>
    <row r="10" ht="14.4" customHeight="1">
      <c r="B10" s="28"/>
      <c r="C10" s="34"/>
      <c r="D10" s="41" t="s">
        <v>28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41" t="s">
        <v>29</v>
      </c>
      <c r="AL10" s="34"/>
      <c r="AM10" s="34"/>
      <c r="AN10" s="36" t="s">
        <v>22</v>
      </c>
      <c r="AO10" s="34"/>
      <c r="AP10" s="34"/>
      <c r="AQ10" s="31"/>
      <c r="BE10" s="40"/>
      <c r="BS10" s="24" t="s">
        <v>9</v>
      </c>
    </row>
    <row r="11" ht="18.48" customHeight="1">
      <c r="B11" s="28"/>
      <c r="C11" s="34"/>
      <c r="D11" s="34"/>
      <c r="E11" s="36" t="s">
        <v>30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41" t="s">
        <v>31</v>
      </c>
      <c r="AL11" s="34"/>
      <c r="AM11" s="34"/>
      <c r="AN11" s="36" t="s">
        <v>22</v>
      </c>
      <c r="AO11" s="34"/>
      <c r="AP11" s="34"/>
      <c r="AQ11" s="31"/>
      <c r="BE11" s="40"/>
      <c r="BS11" s="24" t="s">
        <v>9</v>
      </c>
    </row>
    <row r="12" ht="6.96" customHeight="1">
      <c r="B12" s="28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1"/>
      <c r="BE12" s="40"/>
      <c r="BS12" s="24" t="s">
        <v>9</v>
      </c>
    </row>
    <row r="13" ht="14.4" customHeight="1">
      <c r="B13" s="28"/>
      <c r="C13" s="34"/>
      <c r="D13" s="41" t="s">
        <v>32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41" t="s">
        <v>29</v>
      </c>
      <c r="AL13" s="34"/>
      <c r="AM13" s="34"/>
      <c r="AN13" s="43" t="s">
        <v>33</v>
      </c>
      <c r="AO13" s="34"/>
      <c r="AP13" s="34"/>
      <c r="AQ13" s="31"/>
      <c r="BE13" s="40"/>
      <c r="BS13" s="24" t="s">
        <v>9</v>
      </c>
    </row>
    <row r="14">
      <c r="B14" s="28"/>
      <c r="C14" s="34"/>
      <c r="D14" s="34"/>
      <c r="E14" s="43" t="s">
        <v>33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31</v>
      </c>
      <c r="AL14" s="34"/>
      <c r="AM14" s="34"/>
      <c r="AN14" s="43" t="s">
        <v>33</v>
      </c>
      <c r="AO14" s="34"/>
      <c r="AP14" s="34"/>
      <c r="AQ14" s="31"/>
      <c r="BE14" s="40"/>
      <c r="BS14" s="24" t="s">
        <v>9</v>
      </c>
    </row>
    <row r="15" ht="6.96" customHeight="1">
      <c r="B15" s="28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1"/>
      <c r="BE15" s="40"/>
      <c r="BS15" s="24" t="s">
        <v>6</v>
      </c>
    </row>
    <row r="16" ht="14.4" customHeight="1">
      <c r="B16" s="28"/>
      <c r="C16" s="34"/>
      <c r="D16" s="41" t="s">
        <v>34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41" t="s">
        <v>29</v>
      </c>
      <c r="AL16" s="34"/>
      <c r="AM16" s="34"/>
      <c r="AN16" s="36" t="s">
        <v>35</v>
      </c>
      <c r="AO16" s="34"/>
      <c r="AP16" s="34"/>
      <c r="AQ16" s="31"/>
      <c r="BE16" s="40"/>
      <c r="BS16" s="24" t="s">
        <v>6</v>
      </c>
    </row>
    <row r="17" ht="18.48" customHeight="1">
      <c r="B17" s="28"/>
      <c r="C17" s="34"/>
      <c r="D17" s="34"/>
      <c r="E17" s="36" t="s">
        <v>36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41" t="s">
        <v>31</v>
      </c>
      <c r="AL17" s="34"/>
      <c r="AM17" s="34"/>
      <c r="AN17" s="36" t="s">
        <v>22</v>
      </c>
      <c r="AO17" s="34"/>
      <c r="AP17" s="34"/>
      <c r="AQ17" s="31"/>
      <c r="BE17" s="40"/>
      <c r="BS17" s="24" t="s">
        <v>37</v>
      </c>
    </row>
    <row r="18" ht="6.96" customHeight="1">
      <c r="B18" s="2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1"/>
      <c r="BE18" s="40"/>
      <c r="BS18" s="24" t="s">
        <v>38</v>
      </c>
    </row>
    <row r="19" ht="14.4" customHeight="1">
      <c r="B19" s="28"/>
      <c r="C19" s="34"/>
      <c r="D19" s="41" t="s">
        <v>39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41" t="s">
        <v>29</v>
      </c>
      <c r="AL19" s="34"/>
      <c r="AM19" s="34"/>
      <c r="AN19" s="36" t="s">
        <v>22</v>
      </c>
      <c r="AO19" s="34"/>
      <c r="AP19" s="34"/>
      <c r="AQ19" s="31"/>
      <c r="BE19" s="40"/>
      <c r="BS19" s="24" t="s">
        <v>38</v>
      </c>
    </row>
    <row r="20" ht="18.48" customHeight="1">
      <c r="B20" s="28"/>
      <c r="C20" s="34"/>
      <c r="D20" s="34"/>
      <c r="E20" s="36" t="s">
        <v>25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41" t="s">
        <v>31</v>
      </c>
      <c r="AL20" s="34"/>
      <c r="AM20" s="34"/>
      <c r="AN20" s="36" t="s">
        <v>22</v>
      </c>
      <c r="AO20" s="34"/>
      <c r="AP20" s="34"/>
      <c r="AQ20" s="31"/>
      <c r="BE20" s="40"/>
    </row>
    <row r="21" ht="6.96" customHeight="1">
      <c r="B21" s="28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1"/>
      <c r="BE21" s="40"/>
    </row>
    <row r="22">
      <c r="B22" s="28"/>
      <c r="C22" s="34"/>
      <c r="D22" s="41" t="s">
        <v>40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1"/>
      <c r="BE22" s="40"/>
    </row>
    <row r="23" ht="16.5" customHeight="1">
      <c r="B23" s="28"/>
      <c r="C23" s="34"/>
      <c r="D23" s="34"/>
      <c r="E23" s="45" t="s">
        <v>22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34"/>
      <c r="AP23" s="34"/>
      <c r="AQ23" s="31"/>
      <c r="BE23" s="40"/>
    </row>
    <row r="24" ht="6.96" customHeight="1">
      <c r="B24" s="28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1"/>
      <c r="BE24" s="40"/>
    </row>
    <row r="25" ht="6.96" customHeight="1">
      <c r="B25" s="28"/>
      <c r="C25" s="34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34"/>
      <c r="AQ25" s="31"/>
      <c r="BE25" s="40"/>
    </row>
    <row r="26" ht="14.4" customHeight="1">
      <c r="B26" s="28"/>
      <c r="C26" s="34"/>
      <c r="D26" s="47" t="s">
        <v>41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48">
        <f>ROUND(AG87,0)</f>
        <v>0</v>
      </c>
      <c r="AL26" s="34"/>
      <c r="AM26" s="34"/>
      <c r="AN26" s="34"/>
      <c r="AO26" s="34"/>
      <c r="AP26" s="34"/>
      <c r="AQ26" s="31"/>
      <c r="BE26" s="40"/>
    </row>
    <row r="27" ht="14.4" customHeight="1">
      <c r="B27" s="28"/>
      <c r="C27" s="34"/>
      <c r="D27" s="47" t="s">
        <v>42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48">
        <f>ROUND(AG90,0)</f>
        <v>0</v>
      </c>
      <c r="AL27" s="48"/>
      <c r="AM27" s="48"/>
      <c r="AN27" s="48"/>
      <c r="AO27" s="48"/>
      <c r="AP27" s="34"/>
      <c r="AQ27" s="31"/>
      <c r="BE27" s="40"/>
    </row>
    <row r="28" s="1" customFormat="1" ht="6.96" customHeight="1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1"/>
      <c r="BE28" s="40"/>
    </row>
    <row r="29" s="1" customFormat="1" ht="25.92" customHeight="1">
      <c r="B29" s="49"/>
      <c r="C29" s="50"/>
      <c r="D29" s="52" t="s">
        <v>43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4">
        <f>ROUND(AK26+AK27,0)</f>
        <v>0</v>
      </c>
      <c r="AL29" s="53"/>
      <c r="AM29" s="53"/>
      <c r="AN29" s="53"/>
      <c r="AO29" s="53"/>
      <c r="AP29" s="50"/>
      <c r="AQ29" s="51"/>
      <c r="BE29" s="40"/>
    </row>
    <row r="30" s="1" customFormat="1" ht="6.96" customHeight="1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1"/>
      <c r="BE30" s="40"/>
    </row>
    <row r="31" s="2" customFormat="1" ht="14.4" customHeight="1">
      <c r="B31" s="55"/>
      <c r="C31" s="56"/>
      <c r="D31" s="57" t="s">
        <v>44</v>
      </c>
      <c r="E31" s="56"/>
      <c r="F31" s="57" t="s">
        <v>45</v>
      </c>
      <c r="G31" s="56"/>
      <c r="H31" s="56"/>
      <c r="I31" s="56"/>
      <c r="J31" s="56"/>
      <c r="K31" s="56"/>
      <c r="L31" s="58">
        <v>0.20999999999999999</v>
      </c>
      <c r="M31" s="56"/>
      <c r="N31" s="56"/>
      <c r="O31" s="56"/>
      <c r="P31" s="56"/>
      <c r="Q31" s="56"/>
      <c r="R31" s="56"/>
      <c r="S31" s="56"/>
      <c r="T31" s="59" t="s">
        <v>46</v>
      </c>
      <c r="U31" s="56"/>
      <c r="V31" s="56"/>
      <c r="W31" s="60">
        <f>ROUND(AZ87+SUM(CD91:CD95),0)</f>
        <v>0</v>
      </c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60">
        <f>ROUND(AV87+SUM(BY91:BY95),0)</f>
        <v>0</v>
      </c>
      <c r="AL31" s="56"/>
      <c r="AM31" s="56"/>
      <c r="AN31" s="56"/>
      <c r="AO31" s="56"/>
      <c r="AP31" s="56"/>
      <c r="AQ31" s="61"/>
      <c r="BE31" s="40"/>
    </row>
    <row r="32" s="2" customFormat="1" ht="14.4" customHeight="1">
      <c r="B32" s="55"/>
      <c r="C32" s="56"/>
      <c r="D32" s="56"/>
      <c r="E32" s="56"/>
      <c r="F32" s="57" t="s">
        <v>47</v>
      </c>
      <c r="G32" s="56"/>
      <c r="H32" s="56"/>
      <c r="I32" s="56"/>
      <c r="J32" s="56"/>
      <c r="K32" s="56"/>
      <c r="L32" s="58">
        <v>0.14999999999999999</v>
      </c>
      <c r="M32" s="56"/>
      <c r="N32" s="56"/>
      <c r="O32" s="56"/>
      <c r="P32" s="56"/>
      <c r="Q32" s="56"/>
      <c r="R32" s="56"/>
      <c r="S32" s="56"/>
      <c r="T32" s="59" t="s">
        <v>46</v>
      </c>
      <c r="U32" s="56"/>
      <c r="V32" s="56"/>
      <c r="W32" s="60">
        <f>ROUND(BA87+SUM(CE91:CE95),0)</f>
        <v>0</v>
      </c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60">
        <f>ROUND(AW87+SUM(BZ91:BZ95),0)</f>
        <v>0</v>
      </c>
      <c r="AL32" s="56"/>
      <c r="AM32" s="56"/>
      <c r="AN32" s="56"/>
      <c r="AO32" s="56"/>
      <c r="AP32" s="56"/>
      <c r="AQ32" s="61"/>
      <c r="BE32" s="40"/>
    </row>
    <row r="33" hidden="1" s="2" customFormat="1" ht="14.4" customHeight="1">
      <c r="B33" s="55"/>
      <c r="C33" s="56"/>
      <c r="D33" s="56"/>
      <c r="E33" s="56"/>
      <c r="F33" s="57" t="s">
        <v>48</v>
      </c>
      <c r="G33" s="56"/>
      <c r="H33" s="56"/>
      <c r="I33" s="56"/>
      <c r="J33" s="56"/>
      <c r="K33" s="56"/>
      <c r="L33" s="58">
        <v>0.20999999999999999</v>
      </c>
      <c r="M33" s="56"/>
      <c r="N33" s="56"/>
      <c r="O33" s="56"/>
      <c r="P33" s="56"/>
      <c r="Q33" s="56"/>
      <c r="R33" s="56"/>
      <c r="S33" s="56"/>
      <c r="T33" s="59" t="s">
        <v>46</v>
      </c>
      <c r="U33" s="56"/>
      <c r="V33" s="56"/>
      <c r="W33" s="60">
        <f>ROUND(BB87+SUM(CF91:CF95),0)</f>
        <v>0</v>
      </c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60">
        <v>0</v>
      </c>
      <c r="AL33" s="56"/>
      <c r="AM33" s="56"/>
      <c r="AN33" s="56"/>
      <c r="AO33" s="56"/>
      <c r="AP33" s="56"/>
      <c r="AQ33" s="61"/>
      <c r="BE33" s="40"/>
    </row>
    <row r="34" hidden="1" s="2" customFormat="1" ht="14.4" customHeight="1">
      <c r="B34" s="55"/>
      <c r="C34" s="56"/>
      <c r="D34" s="56"/>
      <c r="E34" s="56"/>
      <c r="F34" s="57" t="s">
        <v>49</v>
      </c>
      <c r="G34" s="56"/>
      <c r="H34" s="56"/>
      <c r="I34" s="56"/>
      <c r="J34" s="56"/>
      <c r="K34" s="56"/>
      <c r="L34" s="58">
        <v>0.14999999999999999</v>
      </c>
      <c r="M34" s="56"/>
      <c r="N34" s="56"/>
      <c r="O34" s="56"/>
      <c r="P34" s="56"/>
      <c r="Q34" s="56"/>
      <c r="R34" s="56"/>
      <c r="S34" s="56"/>
      <c r="T34" s="59" t="s">
        <v>46</v>
      </c>
      <c r="U34" s="56"/>
      <c r="V34" s="56"/>
      <c r="W34" s="60">
        <f>ROUND(BC87+SUM(CG91:CG95),0)</f>
        <v>0</v>
      </c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60">
        <v>0</v>
      </c>
      <c r="AL34" s="56"/>
      <c r="AM34" s="56"/>
      <c r="AN34" s="56"/>
      <c r="AO34" s="56"/>
      <c r="AP34" s="56"/>
      <c r="AQ34" s="61"/>
      <c r="BE34" s="40"/>
    </row>
    <row r="35" hidden="1" s="2" customFormat="1" ht="14.4" customHeight="1">
      <c r="B35" s="55"/>
      <c r="C35" s="56"/>
      <c r="D35" s="56"/>
      <c r="E35" s="56"/>
      <c r="F35" s="57" t="s">
        <v>50</v>
      </c>
      <c r="G35" s="56"/>
      <c r="H35" s="56"/>
      <c r="I35" s="56"/>
      <c r="J35" s="56"/>
      <c r="K35" s="56"/>
      <c r="L35" s="58">
        <v>0</v>
      </c>
      <c r="M35" s="56"/>
      <c r="N35" s="56"/>
      <c r="O35" s="56"/>
      <c r="P35" s="56"/>
      <c r="Q35" s="56"/>
      <c r="R35" s="56"/>
      <c r="S35" s="56"/>
      <c r="T35" s="59" t="s">
        <v>46</v>
      </c>
      <c r="U35" s="56"/>
      <c r="V35" s="56"/>
      <c r="W35" s="60">
        <f>ROUND(BD87+SUM(CH91:CH95),0)</f>
        <v>0</v>
      </c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60">
        <v>0</v>
      </c>
      <c r="AL35" s="56"/>
      <c r="AM35" s="56"/>
      <c r="AN35" s="56"/>
      <c r="AO35" s="56"/>
      <c r="AP35" s="56"/>
      <c r="AQ35" s="61"/>
    </row>
    <row r="36" s="1" customFormat="1" ht="6.96" customHeight="1"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1"/>
    </row>
    <row r="37" s="1" customFormat="1" ht="25.92" customHeight="1">
      <c r="B37" s="49"/>
      <c r="C37" s="62"/>
      <c r="D37" s="63" t="s">
        <v>51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5" t="s">
        <v>52</v>
      </c>
      <c r="U37" s="64"/>
      <c r="V37" s="64"/>
      <c r="W37" s="64"/>
      <c r="X37" s="66" t="s">
        <v>53</v>
      </c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7">
        <f>SUM(AK29:AK35)</f>
        <v>0</v>
      </c>
      <c r="AL37" s="64"/>
      <c r="AM37" s="64"/>
      <c r="AN37" s="64"/>
      <c r="AO37" s="68"/>
      <c r="AP37" s="62"/>
      <c r="AQ37" s="51"/>
    </row>
    <row r="38" s="1" customFormat="1" ht="14.4" customHeight="1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1"/>
    </row>
    <row r="39">
      <c r="B39" s="28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1"/>
    </row>
    <row r="40">
      <c r="B40" s="28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1"/>
    </row>
    <row r="41">
      <c r="B41" s="2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1"/>
    </row>
    <row r="42">
      <c r="B42" s="28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1"/>
    </row>
    <row r="43">
      <c r="B43" s="2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1"/>
    </row>
    <row r="44">
      <c r="B44" s="2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1"/>
    </row>
    <row r="45">
      <c r="B45" s="2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1"/>
    </row>
    <row r="46">
      <c r="B46" s="2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1"/>
    </row>
    <row r="47">
      <c r="B47" s="28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1"/>
    </row>
    <row r="48">
      <c r="B48" s="28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1"/>
    </row>
    <row r="49" s="1" customFormat="1">
      <c r="B49" s="49"/>
      <c r="C49" s="50"/>
      <c r="D49" s="69" t="s">
        <v>54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1"/>
      <c r="AA49" s="50"/>
      <c r="AB49" s="50"/>
      <c r="AC49" s="69" t="s">
        <v>55</v>
      </c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1"/>
      <c r="AP49" s="50"/>
      <c r="AQ49" s="51"/>
    </row>
    <row r="50">
      <c r="B50" s="28"/>
      <c r="C50" s="34"/>
      <c r="D50" s="72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73"/>
      <c r="AA50" s="34"/>
      <c r="AB50" s="34"/>
      <c r="AC50" s="72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73"/>
      <c r="AP50" s="34"/>
      <c r="AQ50" s="31"/>
    </row>
    <row r="51">
      <c r="B51" s="28"/>
      <c r="C51" s="34"/>
      <c r="D51" s="72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73"/>
      <c r="AA51" s="34"/>
      <c r="AB51" s="34"/>
      <c r="AC51" s="72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73"/>
      <c r="AP51" s="34"/>
      <c r="AQ51" s="31"/>
    </row>
    <row r="52">
      <c r="B52" s="28"/>
      <c r="C52" s="34"/>
      <c r="D52" s="72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73"/>
      <c r="AA52" s="34"/>
      <c r="AB52" s="34"/>
      <c r="AC52" s="72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73"/>
      <c r="AP52" s="34"/>
      <c r="AQ52" s="31"/>
    </row>
    <row r="53">
      <c r="B53" s="28"/>
      <c r="C53" s="34"/>
      <c r="D53" s="72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73"/>
      <c r="AA53" s="34"/>
      <c r="AB53" s="34"/>
      <c r="AC53" s="72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73"/>
      <c r="AP53" s="34"/>
      <c r="AQ53" s="31"/>
    </row>
    <row r="54">
      <c r="B54" s="28"/>
      <c r="C54" s="34"/>
      <c r="D54" s="72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73"/>
      <c r="AA54" s="34"/>
      <c r="AB54" s="34"/>
      <c r="AC54" s="72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73"/>
      <c r="AP54" s="34"/>
      <c r="AQ54" s="31"/>
    </row>
    <row r="55">
      <c r="B55" s="28"/>
      <c r="C55" s="34"/>
      <c r="D55" s="72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73"/>
      <c r="AA55" s="34"/>
      <c r="AB55" s="34"/>
      <c r="AC55" s="72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73"/>
      <c r="AP55" s="34"/>
      <c r="AQ55" s="31"/>
    </row>
    <row r="56">
      <c r="B56" s="28"/>
      <c r="C56" s="34"/>
      <c r="D56" s="72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73"/>
      <c r="AA56" s="34"/>
      <c r="AB56" s="34"/>
      <c r="AC56" s="72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73"/>
      <c r="AP56" s="34"/>
      <c r="AQ56" s="31"/>
    </row>
    <row r="57">
      <c r="B57" s="28"/>
      <c r="C57" s="34"/>
      <c r="D57" s="72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73"/>
      <c r="AA57" s="34"/>
      <c r="AB57" s="34"/>
      <c r="AC57" s="72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73"/>
      <c r="AP57" s="34"/>
      <c r="AQ57" s="31"/>
    </row>
    <row r="58" s="1" customFormat="1">
      <c r="B58" s="49"/>
      <c r="C58" s="50"/>
      <c r="D58" s="74" t="s">
        <v>56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6" t="s">
        <v>57</v>
      </c>
      <c r="S58" s="75"/>
      <c r="T58" s="75"/>
      <c r="U58" s="75"/>
      <c r="V58" s="75"/>
      <c r="W58" s="75"/>
      <c r="X58" s="75"/>
      <c r="Y58" s="75"/>
      <c r="Z58" s="77"/>
      <c r="AA58" s="50"/>
      <c r="AB58" s="50"/>
      <c r="AC58" s="74" t="s">
        <v>56</v>
      </c>
      <c r="AD58" s="75"/>
      <c r="AE58" s="75"/>
      <c r="AF58" s="75"/>
      <c r="AG58" s="75"/>
      <c r="AH58" s="75"/>
      <c r="AI58" s="75"/>
      <c r="AJ58" s="75"/>
      <c r="AK58" s="75"/>
      <c r="AL58" s="75"/>
      <c r="AM58" s="76" t="s">
        <v>57</v>
      </c>
      <c r="AN58" s="75"/>
      <c r="AO58" s="77"/>
      <c r="AP58" s="50"/>
      <c r="AQ58" s="51"/>
    </row>
    <row r="59">
      <c r="B59" s="28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1"/>
    </row>
    <row r="60" s="1" customFormat="1">
      <c r="B60" s="49"/>
      <c r="C60" s="50"/>
      <c r="D60" s="69" t="s">
        <v>58</v>
      </c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1"/>
      <c r="AA60" s="50"/>
      <c r="AB60" s="50"/>
      <c r="AC60" s="69" t="s">
        <v>59</v>
      </c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1"/>
      <c r="AP60" s="50"/>
      <c r="AQ60" s="51"/>
    </row>
    <row r="61">
      <c r="B61" s="28"/>
      <c r="C61" s="34"/>
      <c r="D61" s="72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73"/>
      <c r="AA61" s="34"/>
      <c r="AB61" s="34"/>
      <c r="AC61" s="72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73"/>
      <c r="AP61" s="34"/>
      <c r="AQ61" s="31"/>
    </row>
    <row r="62">
      <c r="B62" s="28"/>
      <c r="C62" s="34"/>
      <c r="D62" s="72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73"/>
      <c r="AA62" s="34"/>
      <c r="AB62" s="34"/>
      <c r="AC62" s="72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73"/>
      <c r="AP62" s="34"/>
      <c r="AQ62" s="31"/>
    </row>
    <row r="63">
      <c r="B63" s="28"/>
      <c r="C63" s="34"/>
      <c r="D63" s="72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73"/>
      <c r="AA63" s="34"/>
      <c r="AB63" s="34"/>
      <c r="AC63" s="72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73"/>
      <c r="AP63" s="34"/>
      <c r="AQ63" s="31"/>
    </row>
    <row r="64">
      <c r="B64" s="28"/>
      <c r="C64" s="34"/>
      <c r="D64" s="72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73"/>
      <c r="AA64" s="34"/>
      <c r="AB64" s="34"/>
      <c r="AC64" s="72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73"/>
      <c r="AP64" s="34"/>
      <c r="AQ64" s="31"/>
    </row>
    <row r="65">
      <c r="B65" s="28"/>
      <c r="C65" s="34"/>
      <c r="D65" s="72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73"/>
      <c r="AA65" s="34"/>
      <c r="AB65" s="34"/>
      <c r="AC65" s="72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73"/>
      <c r="AP65" s="34"/>
      <c r="AQ65" s="31"/>
    </row>
    <row r="66">
      <c r="B66" s="28"/>
      <c r="C66" s="34"/>
      <c r="D66" s="72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73"/>
      <c r="AA66" s="34"/>
      <c r="AB66" s="34"/>
      <c r="AC66" s="72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73"/>
      <c r="AP66" s="34"/>
      <c r="AQ66" s="31"/>
    </row>
    <row r="67">
      <c r="B67" s="28"/>
      <c r="C67" s="34"/>
      <c r="D67" s="72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73"/>
      <c r="AA67" s="34"/>
      <c r="AB67" s="34"/>
      <c r="AC67" s="72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73"/>
      <c r="AP67" s="34"/>
      <c r="AQ67" s="31"/>
    </row>
    <row r="68">
      <c r="B68" s="28"/>
      <c r="C68" s="34"/>
      <c r="D68" s="72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73"/>
      <c r="AA68" s="34"/>
      <c r="AB68" s="34"/>
      <c r="AC68" s="72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73"/>
      <c r="AP68" s="34"/>
      <c r="AQ68" s="31"/>
    </row>
    <row r="69" s="1" customFormat="1">
      <c r="B69" s="49"/>
      <c r="C69" s="50"/>
      <c r="D69" s="74" t="s">
        <v>56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6" t="s">
        <v>57</v>
      </c>
      <c r="S69" s="75"/>
      <c r="T69" s="75"/>
      <c r="U69" s="75"/>
      <c r="V69" s="75"/>
      <c r="W69" s="75"/>
      <c r="X69" s="75"/>
      <c r="Y69" s="75"/>
      <c r="Z69" s="77"/>
      <c r="AA69" s="50"/>
      <c r="AB69" s="50"/>
      <c r="AC69" s="74" t="s">
        <v>56</v>
      </c>
      <c r="AD69" s="75"/>
      <c r="AE69" s="75"/>
      <c r="AF69" s="75"/>
      <c r="AG69" s="75"/>
      <c r="AH69" s="75"/>
      <c r="AI69" s="75"/>
      <c r="AJ69" s="75"/>
      <c r="AK69" s="75"/>
      <c r="AL69" s="75"/>
      <c r="AM69" s="76" t="s">
        <v>57</v>
      </c>
      <c r="AN69" s="75"/>
      <c r="AO69" s="77"/>
      <c r="AP69" s="50"/>
      <c r="AQ69" s="51"/>
    </row>
    <row r="70" s="1" customFormat="1" ht="6.96" customHeight="1"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1"/>
    </row>
    <row r="71" s="1" customFormat="1" ht="6.96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80"/>
    </row>
    <row r="75" s="1" customFormat="1" ht="6.96" customHeight="1"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3"/>
    </row>
    <row r="76" s="1" customFormat="1" ht="36.96" customHeight="1">
      <c r="B76" s="49"/>
      <c r="C76" s="29" t="s">
        <v>60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51"/>
    </row>
    <row r="77" s="3" customFormat="1" ht="14.4" customHeight="1">
      <c r="B77" s="84"/>
      <c r="C77" s="41" t="s">
        <v>16</v>
      </c>
      <c r="D77" s="85"/>
      <c r="E77" s="85"/>
      <c r="F77" s="85"/>
      <c r="G77" s="85"/>
      <c r="H77" s="85"/>
      <c r="I77" s="85"/>
      <c r="J77" s="85"/>
      <c r="K77" s="85"/>
      <c r="L77" s="85">
        <f>K5</f>
        <v>0</v>
      </c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6"/>
    </row>
    <row r="78" s="4" customFormat="1" ht="36.96" customHeight="1">
      <c r="B78" s="87"/>
      <c r="C78" s="88" t="s">
        <v>19</v>
      </c>
      <c r="D78" s="89"/>
      <c r="E78" s="89"/>
      <c r="F78" s="89"/>
      <c r="G78" s="89"/>
      <c r="H78" s="89"/>
      <c r="I78" s="89"/>
      <c r="J78" s="89"/>
      <c r="K78" s="89"/>
      <c r="L78" s="90">
        <f>K6</f>
        <v>0</v>
      </c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91"/>
    </row>
    <row r="79" s="1" customFormat="1" ht="6.96" customHeight="1"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1"/>
    </row>
    <row r="80" s="1" customFormat="1">
      <c r="B80" s="49"/>
      <c r="C80" s="41" t="s">
        <v>24</v>
      </c>
      <c r="D80" s="50"/>
      <c r="E80" s="50"/>
      <c r="F80" s="50"/>
      <c r="G80" s="50"/>
      <c r="H80" s="50"/>
      <c r="I80" s="50"/>
      <c r="J80" s="50"/>
      <c r="K80" s="50"/>
      <c r="L80" s="92">
        <f>IF(K8="","",K8)</f>
        <v>0</v>
      </c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41" t="s">
        <v>26</v>
      </c>
      <c r="AJ80" s="50"/>
      <c r="AK80" s="50"/>
      <c r="AL80" s="50"/>
      <c r="AM80" s="93">
        <f> IF(AN8= "","",AN8)</f>
        <v>0</v>
      </c>
      <c r="AN80" s="50"/>
      <c r="AO80" s="50"/>
      <c r="AP80" s="50"/>
      <c r="AQ80" s="51"/>
    </row>
    <row r="81" s="1" customFormat="1" ht="6.96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1"/>
    </row>
    <row r="82" s="1" customFormat="1">
      <c r="B82" s="49"/>
      <c r="C82" s="41" t="s">
        <v>28</v>
      </c>
      <c r="D82" s="50"/>
      <c r="E82" s="50"/>
      <c r="F82" s="50"/>
      <c r="G82" s="50"/>
      <c r="H82" s="50"/>
      <c r="I82" s="50"/>
      <c r="J82" s="50"/>
      <c r="K82" s="50"/>
      <c r="L82" s="85">
        <f>IF(E11= "","",E11)</f>
        <v>0</v>
      </c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41" t="s">
        <v>34</v>
      </c>
      <c r="AJ82" s="50"/>
      <c r="AK82" s="50"/>
      <c r="AL82" s="50"/>
      <c r="AM82" s="85">
        <f>IF(E17="","",E17)</f>
        <v>0</v>
      </c>
      <c r="AN82" s="85"/>
      <c r="AO82" s="85"/>
      <c r="AP82" s="85"/>
      <c r="AQ82" s="51"/>
      <c r="AS82" s="94" t="s">
        <v>61</v>
      </c>
      <c r="AT82" s="95"/>
      <c r="AU82" s="96"/>
      <c r="AV82" s="96"/>
      <c r="AW82" s="96"/>
      <c r="AX82" s="96"/>
      <c r="AY82" s="96"/>
      <c r="AZ82" s="96"/>
      <c r="BA82" s="96"/>
      <c r="BB82" s="96"/>
      <c r="BC82" s="96"/>
      <c r="BD82" s="97"/>
    </row>
    <row r="83" s="1" customFormat="1">
      <c r="B83" s="49"/>
      <c r="C83" s="41" t="s">
        <v>32</v>
      </c>
      <c r="D83" s="50"/>
      <c r="E83" s="50"/>
      <c r="F83" s="50"/>
      <c r="G83" s="50"/>
      <c r="H83" s="50"/>
      <c r="I83" s="50"/>
      <c r="J83" s="50"/>
      <c r="K83" s="50"/>
      <c r="L83" s="85">
        <f>IF(E14= "Vyplň údaj","",E14)</f>
        <v>0</v>
      </c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41" t="s">
        <v>39</v>
      </c>
      <c r="AJ83" s="50"/>
      <c r="AK83" s="50"/>
      <c r="AL83" s="50"/>
      <c r="AM83" s="85">
        <f>IF(E20="","",E20)</f>
        <v>0</v>
      </c>
      <c r="AN83" s="85"/>
      <c r="AO83" s="85"/>
      <c r="AP83" s="85"/>
      <c r="AQ83" s="51"/>
      <c r="AS83" s="98"/>
      <c r="AT83" s="99"/>
      <c r="AU83" s="100"/>
      <c r="AV83" s="100"/>
      <c r="AW83" s="100"/>
      <c r="AX83" s="100"/>
      <c r="AY83" s="100"/>
      <c r="AZ83" s="100"/>
      <c r="BA83" s="100"/>
      <c r="BB83" s="100"/>
      <c r="BC83" s="100"/>
      <c r="BD83" s="101"/>
    </row>
    <row r="84" s="1" customFormat="1" ht="10.8" customHeight="1"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1"/>
      <c r="AS84" s="102"/>
      <c r="AT84" s="57"/>
      <c r="AU84" s="50"/>
      <c r="AV84" s="50"/>
      <c r="AW84" s="50"/>
      <c r="AX84" s="50"/>
      <c r="AY84" s="50"/>
      <c r="AZ84" s="50"/>
      <c r="BA84" s="50"/>
      <c r="BB84" s="50"/>
      <c r="BC84" s="50"/>
      <c r="BD84" s="103"/>
    </row>
    <row r="85" s="1" customFormat="1" ht="29.28" customHeight="1">
      <c r="B85" s="49"/>
      <c r="C85" s="104" t="s">
        <v>62</v>
      </c>
      <c r="D85" s="105"/>
      <c r="E85" s="105"/>
      <c r="F85" s="105"/>
      <c r="G85" s="105"/>
      <c r="H85" s="106"/>
      <c r="I85" s="107" t="s">
        <v>63</v>
      </c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7" t="s">
        <v>64</v>
      </c>
      <c r="AH85" s="105"/>
      <c r="AI85" s="105"/>
      <c r="AJ85" s="105"/>
      <c r="AK85" s="105"/>
      <c r="AL85" s="105"/>
      <c r="AM85" s="105"/>
      <c r="AN85" s="107" t="s">
        <v>65</v>
      </c>
      <c r="AO85" s="105"/>
      <c r="AP85" s="108"/>
      <c r="AQ85" s="51"/>
      <c r="AS85" s="109" t="s">
        <v>66</v>
      </c>
      <c r="AT85" s="110" t="s">
        <v>67</v>
      </c>
      <c r="AU85" s="110" t="s">
        <v>68</v>
      </c>
      <c r="AV85" s="110" t="s">
        <v>69</v>
      </c>
      <c r="AW85" s="110" t="s">
        <v>70</v>
      </c>
      <c r="AX85" s="110" t="s">
        <v>71</v>
      </c>
      <c r="AY85" s="110" t="s">
        <v>72</v>
      </c>
      <c r="AZ85" s="110" t="s">
        <v>73</v>
      </c>
      <c r="BA85" s="110" t="s">
        <v>74</v>
      </c>
      <c r="BB85" s="110" t="s">
        <v>75</v>
      </c>
      <c r="BC85" s="110" t="s">
        <v>76</v>
      </c>
      <c r="BD85" s="111" t="s">
        <v>77</v>
      </c>
    </row>
    <row r="86" s="1" customFormat="1" ht="10.8" customHeight="1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1"/>
      <c r="AS86" s="112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1"/>
    </row>
    <row r="87" s="4" customFormat="1" ht="32.4" customHeight="1">
      <c r="B87" s="87"/>
      <c r="C87" s="113" t="s">
        <v>78</v>
      </c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5">
        <f>ROUND(AG88,0)</f>
        <v>0</v>
      </c>
      <c r="AH87" s="115"/>
      <c r="AI87" s="115"/>
      <c r="AJ87" s="115"/>
      <c r="AK87" s="115"/>
      <c r="AL87" s="115"/>
      <c r="AM87" s="115"/>
      <c r="AN87" s="116">
        <f>SUM(AG87,AT87)</f>
        <v>0</v>
      </c>
      <c r="AO87" s="116"/>
      <c r="AP87" s="116"/>
      <c r="AQ87" s="91"/>
      <c r="AS87" s="117">
        <f>ROUND(AS88,0)</f>
        <v>0</v>
      </c>
      <c r="AT87" s="118">
        <f>ROUND(SUM(AV87:AW87),0)</f>
        <v>0</v>
      </c>
      <c r="AU87" s="119">
        <f>ROUND(AU88,5)</f>
        <v>0</v>
      </c>
      <c r="AV87" s="118">
        <f>ROUND(AZ87*L31,0)</f>
        <v>0</v>
      </c>
      <c r="AW87" s="118">
        <f>ROUND(BA87*L32,0)</f>
        <v>0</v>
      </c>
      <c r="AX87" s="118">
        <f>ROUND(BB87*L31,0)</f>
        <v>0</v>
      </c>
      <c r="AY87" s="118">
        <f>ROUND(BC87*L32,0)</f>
        <v>0</v>
      </c>
      <c r="AZ87" s="118">
        <f>ROUND(AZ88,0)</f>
        <v>0</v>
      </c>
      <c r="BA87" s="118">
        <f>ROUND(BA88,0)</f>
        <v>0</v>
      </c>
      <c r="BB87" s="118">
        <f>ROUND(BB88,0)</f>
        <v>0</v>
      </c>
      <c r="BC87" s="118">
        <f>ROUND(BC88,0)</f>
        <v>0</v>
      </c>
      <c r="BD87" s="120">
        <f>ROUND(BD88,0)</f>
        <v>0</v>
      </c>
      <c r="BS87" s="121" t="s">
        <v>79</v>
      </c>
      <c r="BT87" s="121" t="s">
        <v>80</v>
      </c>
      <c r="BU87" s="122" t="s">
        <v>81</v>
      </c>
      <c r="BV87" s="121" t="s">
        <v>82</v>
      </c>
      <c r="BW87" s="121" t="s">
        <v>83</v>
      </c>
      <c r="BX87" s="121" t="s">
        <v>84</v>
      </c>
    </row>
    <row r="88" s="5" customFormat="1" ht="16.5" customHeight="1">
      <c r="A88" s="123" t="s">
        <v>85</v>
      </c>
      <c r="B88" s="124"/>
      <c r="C88" s="125"/>
      <c r="D88" s="126" t="s">
        <v>86</v>
      </c>
      <c r="E88" s="126"/>
      <c r="F88" s="126"/>
      <c r="G88" s="126"/>
      <c r="H88" s="126"/>
      <c r="I88" s="127"/>
      <c r="J88" s="126" t="s">
        <v>87</v>
      </c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8">
        <f>'01 - Rozpočet'!M30</f>
        <v>0</v>
      </c>
      <c r="AH88" s="127"/>
      <c r="AI88" s="127"/>
      <c r="AJ88" s="127"/>
      <c r="AK88" s="127"/>
      <c r="AL88" s="127"/>
      <c r="AM88" s="127"/>
      <c r="AN88" s="128">
        <f>SUM(AG88,AT88)</f>
        <v>0</v>
      </c>
      <c r="AO88" s="127"/>
      <c r="AP88" s="127"/>
      <c r="AQ88" s="129"/>
      <c r="AS88" s="130">
        <f>'01 - Rozpočet'!M28</f>
        <v>0</v>
      </c>
      <c r="AT88" s="131">
        <f>ROUND(SUM(AV88:AW88),0)</f>
        <v>0</v>
      </c>
      <c r="AU88" s="132">
        <f>'01 - Rozpočet'!W142</f>
        <v>0</v>
      </c>
      <c r="AV88" s="131">
        <f>'01 - Rozpočet'!M32</f>
        <v>0</v>
      </c>
      <c r="AW88" s="131">
        <f>'01 - Rozpočet'!M33</f>
        <v>0</v>
      </c>
      <c r="AX88" s="131">
        <f>'01 - Rozpočet'!M34</f>
        <v>0</v>
      </c>
      <c r="AY88" s="131">
        <f>'01 - Rozpočet'!M35</f>
        <v>0</v>
      </c>
      <c r="AZ88" s="131">
        <f>'01 - Rozpočet'!H32</f>
        <v>0</v>
      </c>
      <c r="BA88" s="131">
        <f>'01 - Rozpočet'!H33</f>
        <v>0</v>
      </c>
      <c r="BB88" s="131">
        <f>'01 - Rozpočet'!H34</f>
        <v>0</v>
      </c>
      <c r="BC88" s="131">
        <f>'01 - Rozpočet'!H35</f>
        <v>0</v>
      </c>
      <c r="BD88" s="133">
        <f>'01 - Rozpočet'!H36</f>
        <v>0</v>
      </c>
      <c r="BT88" s="134" t="s">
        <v>38</v>
      </c>
      <c r="BV88" s="134" t="s">
        <v>82</v>
      </c>
      <c r="BW88" s="134" t="s">
        <v>88</v>
      </c>
      <c r="BX88" s="134" t="s">
        <v>83</v>
      </c>
    </row>
    <row r="89">
      <c r="B89" s="28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1"/>
    </row>
    <row r="90" s="1" customFormat="1" ht="30" customHeight="1">
      <c r="B90" s="49"/>
      <c r="C90" s="113" t="s">
        <v>89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116">
        <f>ROUND(SUM(AG91:AG94),0)</f>
        <v>0</v>
      </c>
      <c r="AH90" s="116"/>
      <c r="AI90" s="116"/>
      <c r="AJ90" s="116"/>
      <c r="AK90" s="116"/>
      <c r="AL90" s="116"/>
      <c r="AM90" s="116"/>
      <c r="AN90" s="116">
        <f>ROUND(SUM(AN91:AN94),0)</f>
        <v>0</v>
      </c>
      <c r="AO90" s="116"/>
      <c r="AP90" s="116"/>
      <c r="AQ90" s="51"/>
      <c r="AS90" s="109" t="s">
        <v>90</v>
      </c>
      <c r="AT90" s="110" t="s">
        <v>91</v>
      </c>
      <c r="AU90" s="110" t="s">
        <v>44</v>
      </c>
      <c r="AV90" s="111" t="s">
        <v>67</v>
      </c>
    </row>
    <row r="91" s="1" customFormat="1" ht="19.92" customHeight="1">
      <c r="B91" s="49"/>
      <c r="C91" s="50"/>
      <c r="D91" s="135" t="s">
        <v>92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136">
        <f>ROUND(AG87*AS91,0)</f>
        <v>0</v>
      </c>
      <c r="AH91" s="137"/>
      <c r="AI91" s="137"/>
      <c r="AJ91" s="137"/>
      <c r="AK91" s="137"/>
      <c r="AL91" s="137"/>
      <c r="AM91" s="137"/>
      <c r="AN91" s="137">
        <f>ROUND(AG91+AV91,0)</f>
        <v>0</v>
      </c>
      <c r="AO91" s="137"/>
      <c r="AP91" s="137"/>
      <c r="AQ91" s="51"/>
      <c r="AS91" s="138">
        <v>0</v>
      </c>
      <c r="AT91" s="139" t="s">
        <v>93</v>
      </c>
      <c r="AU91" s="139" t="s">
        <v>45</v>
      </c>
      <c r="AV91" s="140">
        <f>ROUND(IF(AU91="základní",AG91*L31,IF(AU91="snížená",AG91*L32,0)),0)</f>
        <v>0</v>
      </c>
      <c r="BV91" s="24" t="s">
        <v>94</v>
      </c>
      <c r="BY91" s="141">
        <f>IF(AU91="základní",AV91,0)</f>
        <v>0</v>
      </c>
      <c r="BZ91" s="141">
        <f>IF(AU91="snížená",AV91,0)</f>
        <v>0</v>
      </c>
      <c r="CA91" s="141">
        <v>0</v>
      </c>
      <c r="CB91" s="141">
        <v>0</v>
      </c>
      <c r="CC91" s="141">
        <v>0</v>
      </c>
      <c r="CD91" s="141">
        <f>IF(AU91="základní",AG91,0)</f>
        <v>0</v>
      </c>
      <c r="CE91" s="141">
        <f>IF(AU91="snížená",AG91,0)</f>
        <v>0</v>
      </c>
      <c r="CF91" s="141">
        <f>IF(AU91="zákl. přenesená",AG91,0)</f>
        <v>0</v>
      </c>
      <c r="CG91" s="141">
        <f>IF(AU91="sníž. přenesená",AG91,0)</f>
        <v>0</v>
      </c>
      <c r="CH91" s="141">
        <f>IF(AU91="nulová",AG91,0)</f>
        <v>0</v>
      </c>
      <c r="CI91" s="24">
        <f>IF(AU91="základní",1,IF(AU91="snížená",2,IF(AU91="zákl. přenesená",4,IF(AU91="sníž. přenesená",5,3))))</f>
        <v>0</v>
      </c>
      <c r="CJ91" s="24">
        <f>IF(AT91="stavební čast",1,IF(8891="investiční čast",2,3))</f>
        <v>0</v>
      </c>
      <c r="CK91" s="24">
        <f>IF(D91="Vyplň vlastní","","x")</f>
        <v>0</v>
      </c>
    </row>
    <row r="92" s="1" customFormat="1" ht="19.92" customHeight="1">
      <c r="B92" s="49"/>
      <c r="C92" s="50"/>
      <c r="D92" s="142" t="s">
        <v>95</v>
      </c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50"/>
      <c r="AD92" s="50"/>
      <c r="AE92" s="50"/>
      <c r="AF92" s="50"/>
      <c r="AG92" s="136">
        <f>AG87*AS92</f>
        <v>0</v>
      </c>
      <c r="AH92" s="137"/>
      <c r="AI92" s="137"/>
      <c r="AJ92" s="137"/>
      <c r="AK92" s="137"/>
      <c r="AL92" s="137"/>
      <c r="AM92" s="137"/>
      <c r="AN92" s="137">
        <f>AG92+AV92</f>
        <v>0</v>
      </c>
      <c r="AO92" s="137"/>
      <c r="AP92" s="137"/>
      <c r="AQ92" s="51"/>
      <c r="AS92" s="143">
        <v>0</v>
      </c>
      <c r="AT92" s="144" t="s">
        <v>93</v>
      </c>
      <c r="AU92" s="144" t="s">
        <v>45</v>
      </c>
      <c r="AV92" s="145">
        <f>ROUND(IF(AU92="nulová",0,IF(OR(AU92="základní",AU92="zákl. přenesená"),AG92*L31,AG92*L32)),0)</f>
        <v>0</v>
      </c>
      <c r="BV92" s="24" t="s">
        <v>96</v>
      </c>
      <c r="BY92" s="141">
        <f>IF(AU92="základní",AV92,0)</f>
        <v>0</v>
      </c>
      <c r="BZ92" s="141">
        <f>IF(AU92="snížená",AV92,0)</f>
        <v>0</v>
      </c>
      <c r="CA92" s="141">
        <f>IF(AU92="zákl. přenesená",AV92,0)</f>
        <v>0</v>
      </c>
      <c r="CB92" s="141">
        <f>IF(AU92="sníž. přenesená",AV92,0)</f>
        <v>0</v>
      </c>
      <c r="CC92" s="141">
        <f>IF(AU92="nulová",AV92,0)</f>
        <v>0</v>
      </c>
      <c r="CD92" s="141">
        <f>IF(AU92="základní",AG92,0)</f>
        <v>0</v>
      </c>
      <c r="CE92" s="141">
        <f>IF(AU92="snížená",AG92,0)</f>
        <v>0</v>
      </c>
      <c r="CF92" s="141">
        <f>IF(AU92="zákl. přenesená",AG92,0)</f>
        <v>0</v>
      </c>
      <c r="CG92" s="141">
        <f>IF(AU92="sníž. přenesená",AG92,0)</f>
        <v>0</v>
      </c>
      <c r="CH92" s="141">
        <f>IF(AU92="nulová",AG92,0)</f>
        <v>0</v>
      </c>
      <c r="CI92" s="24">
        <f>IF(AU92="základní",1,IF(AU92="snížená",2,IF(AU92="zákl. přenesená",4,IF(AU92="sníž. přenesená",5,3))))</f>
        <v>0</v>
      </c>
      <c r="CJ92" s="24">
        <f>IF(AT92="stavební čast",1,IF(8892="investiční čast",2,3))</f>
        <v>0</v>
      </c>
      <c r="CK92" s="24">
        <f>IF(D92="Vyplň vlastní","","x")</f>
        <v>0</v>
      </c>
    </row>
    <row r="93" s="1" customFormat="1" ht="19.92" customHeight="1">
      <c r="B93" s="49"/>
      <c r="C93" s="50"/>
      <c r="D93" s="142" t="s">
        <v>95</v>
      </c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50"/>
      <c r="AD93" s="50"/>
      <c r="AE93" s="50"/>
      <c r="AF93" s="50"/>
      <c r="AG93" s="136">
        <f>AG87*AS93</f>
        <v>0</v>
      </c>
      <c r="AH93" s="137"/>
      <c r="AI93" s="137"/>
      <c r="AJ93" s="137"/>
      <c r="AK93" s="137"/>
      <c r="AL93" s="137"/>
      <c r="AM93" s="137"/>
      <c r="AN93" s="137">
        <f>AG93+AV93</f>
        <v>0</v>
      </c>
      <c r="AO93" s="137"/>
      <c r="AP93" s="137"/>
      <c r="AQ93" s="51"/>
      <c r="AS93" s="143">
        <v>0</v>
      </c>
      <c r="AT93" s="144" t="s">
        <v>93</v>
      </c>
      <c r="AU93" s="144" t="s">
        <v>45</v>
      </c>
      <c r="AV93" s="145">
        <f>ROUND(IF(AU93="nulová",0,IF(OR(AU93="základní",AU93="zákl. přenesená"),AG93*L31,AG93*L32)),0)</f>
        <v>0</v>
      </c>
      <c r="BV93" s="24" t="s">
        <v>96</v>
      </c>
      <c r="BY93" s="141">
        <f>IF(AU93="základní",AV93,0)</f>
        <v>0</v>
      </c>
      <c r="BZ93" s="141">
        <f>IF(AU93="snížená",AV93,0)</f>
        <v>0</v>
      </c>
      <c r="CA93" s="141">
        <f>IF(AU93="zákl. přenesená",AV93,0)</f>
        <v>0</v>
      </c>
      <c r="CB93" s="141">
        <f>IF(AU93="sníž. přenesená",AV93,0)</f>
        <v>0</v>
      </c>
      <c r="CC93" s="141">
        <f>IF(AU93="nulová",AV93,0)</f>
        <v>0</v>
      </c>
      <c r="CD93" s="141">
        <f>IF(AU93="základní",AG93,0)</f>
        <v>0</v>
      </c>
      <c r="CE93" s="141">
        <f>IF(AU93="snížená",AG93,0)</f>
        <v>0</v>
      </c>
      <c r="CF93" s="141">
        <f>IF(AU93="zákl. přenesená",AG93,0)</f>
        <v>0</v>
      </c>
      <c r="CG93" s="141">
        <f>IF(AU93="sníž. přenesená",AG93,0)</f>
        <v>0</v>
      </c>
      <c r="CH93" s="141">
        <f>IF(AU93="nulová",AG93,0)</f>
        <v>0</v>
      </c>
      <c r="CI93" s="24">
        <f>IF(AU93="základní",1,IF(AU93="snížená",2,IF(AU93="zákl. přenesená",4,IF(AU93="sníž. přenesená",5,3))))</f>
        <v>0</v>
      </c>
      <c r="CJ93" s="24">
        <f>IF(AT93="stavební čast",1,IF(8893="investiční čast",2,3))</f>
        <v>0</v>
      </c>
      <c r="CK93" s="24">
        <f>IF(D93="Vyplň vlastní","","x")</f>
        <v>0</v>
      </c>
    </row>
    <row r="94" s="1" customFormat="1" ht="19.92" customHeight="1">
      <c r="B94" s="49"/>
      <c r="C94" s="50"/>
      <c r="D94" s="142" t="s">
        <v>95</v>
      </c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50"/>
      <c r="AD94" s="50"/>
      <c r="AE94" s="50"/>
      <c r="AF94" s="50"/>
      <c r="AG94" s="136">
        <f>AG87*AS94</f>
        <v>0</v>
      </c>
      <c r="AH94" s="137"/>
      <c r="AI94" s="137"/>
      <c r="AJ94" s="137"/>
      <c r="AK94" s="137"/>
      <c r="AL94" s="137"/>
      <c r="AM94" s="137"/>
      <c r="AN94" s="137">
        <f>AG94+AV94</f>
        <v>0</v>
      </c>
      <c r="AO94" s="137"/>
      <c r="AP94" s="137"/>
      <c r="AQ94" s="51"/>
      <c r="AS94" s="146">
        <v>0</v>
      </c>
      <c r="AT94" s="147" t="s">
        <v>93</v>
      </c>
      <c r="AU94" s="147" t="s">
        <v>45</v>
      </c>
      <c r="AV94" s="148">
        <f>ROUND(IF(AU94="nulová",0,IF(OR(AU94="základní",AU94="zákl. přenesená"),AG94*L31,AG94*L32)),0)</f>
        <v>0</v>
      </c>
      <c r="BV94" s="24" t="s">
        <v>96</v>
      </c>
      <c r="BY94" s="141">
        <f>IF(AU94="základní",AV94,0)</f>
        <v>0</v>
      </c>
      <c r="BZ94" s="141">
        <f>IF(AU94="snížená",AV94,0)</f>
        <v>0</v>
      </c>
      <c r="CA94" s="141">
        <f>IF(AU94="zákl. přenesená",AV94,0)</f>
        <v>0</v>
      </c>
      <c r="CB94" s="141">
        <f>IF(AU94="sníž. přenesená",AV94,0)</f>
        <v>0</v>
      </c>
      <c r="CC94" s="141">
        <f>IF(AU94="nulová",AV94,0)</f>
        <v>0</v>
      </c>
      <c r="CD94" s="141">
        <f>IF(AU94="základní",AG94,0)</f>
        <v>0</v>
      </c>
      <c r="CE94" s="141">
        <f>IF(AU94="snížená",AG94,0)</f>
        <v>0</v>
      </c>
      <c r="CF94" s="141">
        <f>IF(AU94="zákl. přenesená",AG94,0)</f>
        <v>0</v>
      </c>
      <c r="CG94" s="141">
        <f>IF(AU94="sníž. přenesená",AG94,0)</f>
        <v>0</v>
      </c>
      <c r="CH94" s="141">
        <f>IF(AU94="nulová",AG94,0)</f>
        <v>0</v>
      </c>
      <c r="CI94" s="24">
        <f>IF(AU94="základní",1,IF(AU94="snížená",2,IF(AU94="zákl. přenesená",4,IF(AU94="sníž. přenesená",5,3))))</f>
        <v>0</v>
      </c>
      <c r="CJ94" s="24">
        <f>IF(AT94="stavební čast",1,IF(8894="investiční čast",2,3))</f>
        <v>0</v>
      </c>
      <c r="CK94" s="24">
        <f>IF(D94="Vyplň vlastní","","x")</f>
        <v>0</v>
      </c>
    </row>
    <row r="95" s="1" customFormat="1" ht="10.8" customHeight="1"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1"/>
    </row>
    <row r="96" s="1" customFormat="1" ht="30" customHeight="1">
      <c r="B96" s="49"/>
      <c r="C96" s="149" t="s">
        <v>97</v>
      </c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1">
        <f>ROUND(AG87+AG90,0)</f>
        <v>0</v>
      </c>
      <c r="AH96" s="151"/>
      <c r="AI96" s="151"/>
      <c r="AJ96" s="151"/>
      <c r="AK96" s="151"/>
      <c r="AL96" s="151"/>
      <c r="AM96" s="151"/>
      <c r="AN96" s="151">
        <f>AN87+AN90</f>
        <v>0</v>
      </c>
      <c r="AO96" s="151"/>
      <c r="AP96" s="151"/>
      <c r="AQ96" s="51"/>
    </row>
    <row r="97" s="1" customFormat="1" ht="6.96" customHeight="1">
      <c r="B97" s="78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80"/>
    </row>
  </sheetData>
  <sheetProtection sheet="1" objects="1" scenarios="1" spinCount="10" saltValue="Q7ljHS30NPvg/laCbYWr/ov3JG72k+ziSNvaNQqleAuHMXmFYF7RD7nHsUPceiYLXHcMasdA693vNvIHWtLL6Q==" hashValue="/sPowSLuL0ncjfVI9vCrs/cSvlycLUC8fM01R2wREJCiZvUrQChtJVfH4vCtAKSXsUzS6mh90wpzQKpcu6LLQQ==" algorithmName="SHA-512" password="CC35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Rozpočet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2"/>
      <c r="B1" s="15"/>
      <c r="C1" s="15"/>
      <c r="D1" s="16" t="s">
        <v>1</v>
      </c>
      <c r="E1" s="15"/>
      <c r="F1" s="17" t="s">
        <v>98</v>
      </c>
      <c r="G1" s="17"/>
      <c r="H1" s="153" t="s">
        <v>99</v>
      </c>
      <c r="I1" s="153"/>
      <c r="J1" s="153"/>
      <c r="K1" s="153"/>
      <c r="L1" s="17" t="s">
        <v>100</v>
      </c>
      <c r="M1" s="15"/>
      <c r="N1" s="15"/>
      <c r="O1" s="16" t="s">
        <v>101</v>
      </c>
      <c r="P1" s="15"/>
      <c r="Q1" s="15"/>
      <c r="R1" s="15"/>
      <c r="S1" s="17" t="s">
        <v>102</v>
      </c>
      <c r="T1" s="17"/>
      <c r="U1" s="152"/>
      <c r="V1" s="152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ht="36.96" customHeight="1">
      <c r="C2" s="21" t="s">
        <v>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S2" s="23" t="s">
        <v>8</v>
      </c>
      <c r="AT2" s="24" t="s">
        <v>88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AT3" s="24" t="s">
        <v>103</v>
      </c>
    </row>
    <row r="4" ht="36.96" customHeight="1">
      <c r="B4" s="28"/>
      <c r="C4" s="29" t="s">
        <v>104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T4" s="32" t="s">
        <v>13</v>
      </c>
      <c r="AT4" s="24" t="s">
        <v>6</v>
      </c>
    </row>
    <row r="5" ht="6.96" customHeight="1">
      <c r="B5" s="28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1"/>
    </row>
    <row r="6" ht="25.44" customHeight="1">
      <c r="B6" s="28"/>
      <c r="C6" s="34"/>
      <c r="D6" s="41" t="s">
        <v>19</v>
      </c>
      <c r="E6" s="34"/>
      <c r="F6" s="154">
        <f>'Rekapitulace stavby'!K6</f>
        <v>0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34"/>
      <c r="R6" s="31"/>
    </row>
    <row r="7" s="1" customFormat="1" ht="32.88" customHeight="1">
      <c r="B7" s="49"/>
      <c r="C7" s="50"/>
      <c r="D7" s="38" t="s">
        <v>105</v>
      </c>
      <c r="E7" s="50"/>
      <c r="F7" s="39" t="s">
        <v>106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s="1" customFormat="1" ht="14.4" customHeight="1">
      <c r="B8" s="49"/>
      <c r="C8" s="50"/>
      <c r="D8" s="41" t="s">
        <v>21</v>
      </c>
      <c r="E8" s="50"/>
      <c r="F8" s="36" t="s">
        <v>22</v>
      </c>
      <c r="G8" s="50"/>
      <c r="H8" s="50"/>
      <c r="I8" s="50"/>
      <c r="J8" s="50"/>
      <c r="K8" s="50"/>
      <c r="L8" s="50"/>
      <c r="M8" s="41" t="s">
        <v>23</v>
      </c>
      <c r="N8" s="50"/>
      <c r="O8" s="36" t="s">
        <v>22</v>
      </c>
      <c r="P8" s="50"/>
      <c r="Q8" s="50"/>
      <c r="R8" s="51"/>
    </row>
    <row r="9" s="1" customFormat="1" ht="14.4" customHeight="1">
      <c r="B9" s="49"/>
      <c r="C9" s="50"/>
      <c r="D9" s="41" t="s">
        <v>24</v>
      </c>
      <c r="E9" s="50"/>
      <c r="F9" s="36" t="s">
        <v>25</v>
      </c>
      <c r="G9" s="50"/>
      <c r="H9" s="50"/>
      <c r="I9" s="50"/>
      <c r="J9" s="50"/>
      <c r="K9" s="50"/>
      <c r="L9" s="50"/>
      <c r="M9" s="41" t="s">
        <v>26</v>
      </c>
      <c r="N9" s="50"/>
      <c r="O9" s="155">
        <f>'Rekapitulace stavby'!AN8</f>
        <v>0</v>
      </c>
      <c r="P9" s="93"/>
      <c r="Q9" s="50"/>
      <c r="R9" s="51"/>
    </row>
    <row r="10" s="1" customFormat="1" ht="10.8" customHeight="1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1"/>
    </row>
    <row r="11" s="1" customFormat="1" ht="14.4" customHeight="1">
      <c r="B11" s="49"/>
      <c r="C11" s="50"/>
      <c r="D11" s="41" t="s">
        <v>28</v>
      </c>
      <c r="E11" s="50"/>
      <c r="F11" s="50"/>
      <c r="G11" s="50"/>
      <c r="H11" s="50"/>
      <c r="I11" s="50"/>
      <c r="J11" s="50"/>
      <c r="K11" s="50"/>
      <c r="L11" s="50"/>
      <c r="M11" s="41" t="s">
        <v>29</v>
      </c>
      <c r="N11" s="50"/>
      <c r="O11" s="36" t="s">
        <v>22</v>
      </c>
      <c r="P11" s="36"/>
      <c r="Q11" s="50"/>
      <c r="R11" s="51"/>
    </row>
    <row r="12" s="1" customFormat="1" ht="18" customHeight="1">
      <c r="B12" s="49"/>
      <c r="C12" s="50"/>
      <c r="D12" s="50"/>
      <c r="E12" s="36" t="s">
        <v>30</v>
      </c>
      <c r="F12" s="50"/>
      <c r="G12" s="50"/>
      <c r="H12" s="50"/>
      <c r="I12" s="50"/>
      <c r="J12" s="50"/>
      <c r="K12" s="50"/>
      <c r="L12" s="50"/>
      <c r="M12" s="41" t="s">
        <v>31</v>
      </c>
      <c r="N12" s="50"/>
      <c r="O12" s="36" t="s">
        <v>22</v>
      </c>
      <c r="P12" s="36"/>
      <c r="Q12" s="50"/>
      <c r="R12" s="51"/>
    </row>
    <row r="13" s="1" customFormat="1" ht="6.96" customHeight="1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1"/>
    </row>
    <row r="14" s="1" customFormat="1" ht="14.4" customHeight="1">
      <c r="B14" s="49"/>
      <c r="C14" s="50"/>
      <c r="D14" s="41" t="s">
        <v>32</v>
      </c>
      <c r="E14" s="50"/>
      <c r="F14" s="50"/>
      <c r="G14" s="50"/>
      <c r="H14" s="50"/>
      <c r="I14" s="50"/>
      <c r="J14" s="50"/>
      <c r="K14" s="50"/>
      <c r="L14" s="50"/>
      <c r="M14" s="41" t="s">
        <v>29</v>
      </c>
      <c r="N14" s="50"/>
      <c r="O14" s="42">
        <f>IF('Rekapitulace stavby'!AN13="","",'Rekapitulace stavby'!AN13)</f>
        <v>0</v>
      </c>
      <c r="P14" s="36"/>
      <c r="Q14" s="50"/>
      <c r="R14" s="51"/>
    </row>
    <row r="15" s="1" customFormat="1" ht="18" customHeight="1">
      <c r="B15" s="49"/>
      <c r="C15" s="50"/>
      <c r="D15" s="50"/>
      <c r="E15" s="42">
        <f>IF('Rekapitulace stavby'!E14="","",'Rekapitulace stavby'!E14)</f>
        <v>0</v>
      </c>
      <c r="F15" s="156"/>
      <c r="G15" s="156"/>
      <c r="H15" s="156"/>
      <c r="I15" s="156"/>
      <c r="J15" s="156"/>
      <c r="K15" s="156"/>
      <c r="L15" s="156"/>
      <c r="M15" s="41" t="s">
        <v>31</v>
      </c>
      <c r="N15" s="50"/>
      <c r="O15" s="42">
        <f>IF('Rekapitulace stavby'!AN14="","",'Rekapitulace stavby'!AN14)</f>
        <v>0</v>
      </c>
      <c r="P15" s="36"/>
      <c r="Q15" s="50"/>
      <c r="R15" s="51"/>
    </row>
    <row r="16" s="1" customFormat="1" ht="6.96" customHeight="1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1"/>
    </row>
    <row r="17" s="1" customFormat="1" ht="14.4" customHeight="1">
      <c r="B17" s="49"/>
      <c r="C17" s="50"/>
      <c r="D17" s="41" t="s">
        <v>34</v>
      </c>
      <c r="E17" s="50"/>
      <c r="F17" s="50"/>
      <c r="G17" s="50"/>
      <c r="H17" s="50"/>
      <c r="I17" s="50"/>
      <c r="J17" s="50"/>
      <c r="K17" s="50"/>
      <c r="L17" s="50"/>
      <c r="M17" s="41" t="s">
        <v>29</v>
      </c>
      <c r="N17" s="50"/>
      <c r="O17" s="36" t="s">
        <v>35</v>
      </c>
      <c r="P17" s="36"/>
      <c r="Q17" s="50"/>
      <c r="R17" s="51"/>
    </row>
    <row r="18" s="1" customFormat="1" ht="18" customHeight="1">
      <c r="B18" s="49"/>
      <c r="C18" s="50"/>
      <c r="D18" s="50"/>
      <c r="E18" s="36" t="s">
        <v>36</v>
      </c>
      <c r="F18" s="50"/>
      <c r="G18" s="50"/>
      <c r="H18" s="50"/>
      <c r="I18" s="50"/>
      <c r="J18" s="50"/>
      <c r="K18" s="50"/>
      <c r="L18" s="50"/>
      <c r="M18" s="41" t="s">
        <v>31</v>
      </c>
      <c r="N18" s="50"/>
      <c r="O18" s="36" t="s">
        <v>22</v>
      </c>
      <c r="P18" s="36"/>
      <c r="Q18" s="50"/>
      <c r="R18" s="51"/>
    </row>
    <row r="19" s="1" customFormat="1" ht="6.96" customHeight="1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/>
    </row>
    <row r="20" s="1" customFormat="1" ht="14.4" customHeight="1">
      <c r="B20" s="49"/>
      <c r="C20" s="50"/>
      <c r="D20" s="41" t="s">
        <v>39</v>
      </c>
      <c r="E20" s="50"/>
      <c r="F20" s="50"/>
      <c r="G20" s="50"/>
      <c r="H20" s="50"/>
      <c r="I20" s="50"/>
      <c r="J20" s="50"/>
      <c r="K20" s="50"/>
      <c r="L20" s="50"/>
      <c r="M20" s="41" t="s">
        <v>29</v>
      </c>
      <c r="N20" s="50"/>
      <c r="O20" s="36">
        <f>IF('Rekapitulace stavby'!AN19="","",'Rekapitulace stavby'!AN19)</f>
        <v>0</v>
      </c>
      <c r="P20" s="36"/>
      <c r="Q20" s="50"/>
      <c r="R20" s="51"/>
    </row>
    <row r="21" s="1" customFormat="1" ht="18" customHeight="1">
      <c r="B21" s="49"/>
      <c r="C21" s="50"/>
      <c r="D21" s="50"/>
      <c r="E21" s="36">
        <f>IF('Rekapitulace stavby'!E20="","",'Rekapitulace stavby'!E20)</f>
        <v>0</v>
      </c>
      <c r="F21" s="50"/>
      <c r="G21" s="50"/>
      <c r="H21" s="50"/>
      <c r="I21" s="50"/>
      <c r="J21" s="50"/>
      <c r="K21" s="50"/>
      <c r="L21" s="50"/>
      <c r="M21" s="41" t="s">
        <v>31</v>
      </c>
      <c r="N21" s="50"/>
      <c r="O21" s="36">
        <f>IF('Rekapitulace stavby'!AN20="","",'Rekapitulace stavby'!AN20)</f>
        <v>0</v>
      </c>
      <c r="P21" s="36"/>
      <c r="Q21" s="50"/>
      <c r="R21" s="51"/>
    </row>
    <row r="22" s="1" customFormat="1" ht="6.96" customHeigh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</row>
    <row r="23" s="1" customFormat="1" ht="14.4" customHeight="1">
      <c r="B23" s="49"/>
      <c r="C23" s="50"/>
      <c r="D23" s="41" t="s">
        <v>40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="1" customFormat="1" ht="16.5" customHeight="1">
      <c r="B24" s="49"/>
      <c r="C24" s="50"/>
      <c r="D24" s="50"/>
      <c r="E24" s="45" t="s">
        <v>22</v>
      </c>
      <c r="F24" s="45"/>
      <c r="G24" s="45"/>
      <c r="H24" s="45"/>
      <c r="I24" s="45"/>
      <c r="J24" s="45"/>
      <c r="K24" s="45"/>
      <c r="L24" s="45"/>
      <c r="M24" s="50"/>
      <c r="N24" s="50"/>
      <c r="O24" s="50"/>
      <c r="P24" s="50"/>
      <c r="Q24" s="50"/>
      <c r="R24" s="51"/>
    </row>
    <row r="25" s="1" customFormat="1" ht="6.96" customHeight="1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="1" customFormat="1" ht="6.96" customHeight="1">
      <c r="B26" s="49"/>
      <c r="C26" s="5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50"/>
      <c r="R26" s="51"/>
    </row>
    <row r="27" s="1" customFormat="1" ht="14.4" customHeight="1">
      <c r="B27" s="49"/>
      <c r="C27" s="50"/>
      <c r="D27" s="157" t="s">
        <v>107</v>
      </c>
      <c r="E27" s="50"/>
      <c r="F27" s="50"/>
      <c r="G27" s="50"/>
      <c r="H27" s="50"/>
      <c r="I27" s="50"/>
      <c r="J27" s="50"/>
      <c r="K27" s="50"/>
      <c r="L27" s="50"/>
      <c r="M27" s="48">
        <f>N88</f>
        <v>0</v>
      </c>
      <c r="N27" s="48"/>
      <c r="O27" s="48"/>
      <c r="P27" s="48"/>
      <c r="Q27" s="50"/>
      <c r="R27" s="51"/>
    </row>
    <row r="28" s="1" customFormat="1" ht="14.4" customHeight="1">
      <c r="B28" s="49"/>
      <c r="C28" s="50"/>
      <c r="D28" s="47" t="s">
        <v>92</v>
      </c>
      <c r="E28" s="50"/>
      <c r="F28" s="50"/>
      <c r="G28" s="50"/>
      <c r="H28" s="50"/>
      <c r="I28" s="50"/>
      <c r="J28" s="50"/>
      <c r="K28" s="50"/>
      <c r="L28" s="50"/>
      <c r="M28" s="48">
        <f>N117</f>
        <v>0</v>
      </c>
      <c r="N28" s="48"/>
      <c r="O28" s="48"/>
      <c r="P28" s="48"/>
      <c r="Q28" s="50"/>
      <c r="R28" s="51"/>
    </row>
    <row r="29" s="1" customFormat="1" ht="6.96" customHeight="1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</row>
    <row r="30" s="1" customFormat="1" ht="25.44" customHeight="1">
      <c r="B30" s="49"/>
      <c r="C30" s="50"/>
      <c r="D30" s="158" t="s">
        <v>43</v>
      </c>
      <c r="E30" s="50"/>
      <c r="F30" s="50"/>
      <c r="G30" s="50"/>
      <c r="H30" s="50"/>
      <c r="I30" s="50"/>
      <c r="J30" s="50"/>
      <c r="K30" s="50"/>
      <c r="L30" s="50"/>
      <c r="M30" s="159">
        <f>ROUND(M27+M28,0)</f>
        <v>0</v>
      </c>
      <c r="N30" s="50"/>
      <c r="O30" s="50"/>
      <c r="P30" s="50"/>
      <c r="Q30" s="50"/>
      <c r="R30" s="51"/>
    </row>
    <row r="31" s="1" customFormat="1" ht="6.96" customHeight="1">
      <c r="B31" s="49"/>
      <c r="C31" s="5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50"/>
      <c r="R31" s="51"/>
    </row>
    <row r="32" s="1" customFormat="1" ht="14.4" customHeight="1">
      <c r="B32" s="49"/>
      <c r="C32" s="50"/>
      <c r="D32" s="57" t="s">
        <v>44</v>
      </c>
      <c r="E32" s="57" t="s">
        <v>45</v>
      </c>
      <c r="F32" s="58">
        <v>0.20999999999999999</v>
      </c>
      <c r="G32" s="160" t="s">
        <v>46</v>
      </c>
      <c r="H32" s="161">
        <f>(SUM(BE117:BE124)+SUM(BE142:BE717))</f>
        <v>0</v>
      </c>
      <c r="I32" s="50"/>
      <c r="J32" s="50"/>
      <c r="K32" s="50"/>
      <c r="L32" s="50"/>
      <c r="M32" s="161">
        <f>ROUND((SUM(BE117:BE124)+SUM(BE142:BE717)), 0)*F32</f>
        <v>0</v>
      </c>
      <c r="N32" s="50"/>
      <c r="O32" s="50"/>
      <c r="P32" s="50"/>
      <c r="Q32" s="50"/>
      <c r="R32" s="51"/>
    </row>
    <row r="33" s="1" customFormat="1" ht="14.4" customHeight="1">
      <c r="B33" s="49"/>
      <c r="C33" s="50"/>
      <c r="D33" s="50"/>
      <c r="E33" s="57" t="s">
        <v>47</v>
      </c>
      <c r="F33" s="58">
        <v>0.14999999999999999</v>
      </c>
      <c r="G33" s="160" t="s">
        <v>46</v>
      </c>
      <c r="H33" s="161">
        <f>(SUM(BF117:BF124)+SUM(BF142:BF717))</f>
        <v>0</v>
      </c>
      <c r="I33" s="50"/>
      <c r="J33" s="50"/>
      <c r="K33" s="50"/>
      <c r="L33" s="50"/>
      <c r="M33" s="161">
        <f>ROUND((SUM(BF117:BF124)+SUM(BF142:BF717)), 0)*F33</f>
        <v>0</v>
      </c>
      <c r="N33" s="50"/>
      <c r="O33" s="50"/>
      <c r="P33" s="50"/>
      <c r="Q33" s="50"/>
      <c r="R33" s="51"/>
    </row>
    <row r="34" hidden="1" s="1" customFormat="1" ht="14.4" customHeight="1">
      <c r="B34" s="49"/>
      <c r="C34" s="50"/>
      <c r="D34" s="50"/>
      <c r="E34" s="57" t="s">
        <v>48</v>
      </c>
      <c r="F34" s="58">
        <v>0.20999999999999999</v>
      </c>
      <c r="G34" s="160" t="s">
        <v>46</v>
      </c>
      <c r="H34" s="161">
        <f>(SUM(BG117:BG124)+SUM(BG142:BG717))</f>
        <v>0</v>
      </c>
      <c r="I34" s="50"/>
      <c r="J34" s="50"/>
      <c r="K34" s="50"/>
      <c r="L34" s="50"/>
      <c r="M34" s="161">
        <v>0</v>
      </c>
      <c r="N34" s="50"/>
      <c r="O34" s="50"/>
      <c r="P34" s="50"/>
      <c r="Q34" s="50"/>
      <c r="R34" s="51"/>
    </row>
    <row r="35" hidden="1" s="1" customFormat="1" ht="14.4" customHeight="1">
      <c r="B35" s="49"/>
      <c r="C35" s="50"/>
      <c r="D35" s="50"/>
      <c r="E35" s="57" t="s">
        <v>49</v>
      </c>
      <c r="F35" s="58">
        <v>0.14999999999999999</v>
      </c>
      <c r="G35" s="160" t="s">
        <v>46</v>
      </c>
      <c r="H35" s="161">
        <f>(SUM(BH117:BH124)+SUM(BH142:BH717))</f>
        <v>0</v>
      </c>
      <c r="I35" s="50"/>
      <c r="J35" s="50"/>
      <c r="K35" s="50"/>
      <c r="L35" s="50"/>
      <c r="M35" s="161">
        <v>0</v>
      </c>
      <c r="N35" s="50"/>
      <c r="O35" s="50"/>
      <c r="P35" s="50"/>
      <c r="Q35" s="50"/>
      <c r="R35" s="51"/>
    </row>
    <row r="36" hidden="1" s="1" customFormat="1" ht="14.4" customHeight="1">
      <c r="B36" s="49"/>
      <c r="C36" s="50"/>
      <c r="D36" s="50"/>
      <c r="E36" s="57" t="s">
        <v>50</v>
      </c>
      <c r="F36" s="58">
        <v>0</v>
      </c>
      <c r="G36" s="160" t="s">
        <v>46</v>
      </c>
      <c r="H36" s="161">
        <f>(SUM(BI117:BI124)+SUM(BI142:BI717))</f>
        <v>0</v>
      </c>
      <c r="I36" s="50"/>
      <c r="J36" s="50"/>
      <c r="K36" s="50"/>
      <c r="L36" s="50"/>
      <c r="M36" s="161">
        <v>0</v>
      </c>
      <c r="N36" s="50"/>
      <c r="O36" s="50"/>
      <c r="P36" s="50"/>
      <c r="Q36" s="50"/>
      <c r="R36" s="51"/>
    </row>
    <row r="37" s="1" customFormat="1" ht="6.96" customHeight="1"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1"/>
    </row>
    <row r="38" s="1" customFormat="1" ht="25.44" customHeight="1">
      <c r="B38" s="49"/>
      <c r="C38" s="150"/>
      <c r="D38" s="162" t="s">
        <v>51</v>
      </c>
      <c r="E38" s="106"/>
      <c r="F38" s="106"/>
      <c r="G38" s="163" t="s">
        <v>52</v>
      </c>
      <c r="H38" s="164" t="s">
        <v>53</v>
      </c>
      <c r="I38" s="106"/>
      <c r="J38" s="106"/>
      <c r="K38" s="106"/>
      <c r="L38" s="165">
        <f>SUM(M30:M36)</f>
        <v>0</v>
      </c>
      <c r="M38" s="165"/>
      <c r="N38" s="165"/>
      <c r="O38" s="165"/>
      <c r="P38" s="166"/>
      <c r="Q38" s="150"/>
      <c r="R38" s="51"/>
    </row>
    <row r="39" s="1" customFormat="1" ht="14.4" customHeight="1"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</row>
    <row r="40" s="1" customFormat="1" ht="14.4" customHeight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>
      <c r="B41" s="28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1"/>
    </row>
    <row r="42">
      <c r="B42" s="28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1"/>
    </row>
    <row r="43">
      <c r="B43" s="2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1"/>
    </row>
    <row r="44">
      <c r="B44" s="28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1"/>
    </row>
    <row r="45">
      <c r="B45" s="2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1"/>
    </row>
    <row r="46">
      <c r="B46" s="28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1"/>
    </row>
    <row r="47">
      <c r="B47" s="28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1"/>
    </row>
    <row r="48">
      <c r="B48" s="28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1"/>
    </row>
    <row r="49">
      <c r="B49" s="28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1"/>
    </row>
    <row r="50" s="1" customFormat="1">
      <c r="B50" s="49"/>
      <c r="C50" s="50"/>
      <c r="D50" s="69" t="s">
        <v>54</v>
      </c>
      <c r="E50" s="70"/>
      <c r="F50" s="70"/>
      <c r="G50" s="70"/>
      <c r="H50" s="71"/>
      <c r="I50" s="50"/>
      <c r="J50" s="69" t="s">
        <v>55</v>
      </c>
      <c r="K50" s="70"/>
      <c r="L50" s="70"/>
      <c r="M50" s="70"/>
      <c r="N50" s="70"/>
      <c r="O50" s="70"/>
      <c r="P50" s="71"/>
      <c r="Q50" s="50"/>
      <c r="R50" s="51"/>
    </row>
    <row r="51">
      <c r="B51" s="28"/>
      <c r="C51" s="34"/>
      <c r="D51" s="72"/>
      <c r="E51" s="34"/>
      <c r="F51" s="34"/>
      <c r="G51" s="34"/>
      <c r="H51" s="73"/>
      <c r="I51" s="34"/>
      <c r="J51" s="72"/>
      <c r="K51" s="34"/>
      <c r="L51" s="34"/>
      <c r="M51" s="34"/>
      <c r="N51" s="34"/>
      <c r="O51" s="34"/>
      <c r="P51" s="73"/>
      <c r="Q51" s="34"/>
      <c r="R51" s="31"/>
    </row>
    <row r="52">
      <c r="B52" s="28"/>
      <c r="C52" s="34"/>
      <c r="D52" s="72"/>
      <c r="E52" s="34"/>
      <c r="F52" s="34"/>
      <c r="G52" s="34"/>
      <c r="H52" s="73"/>
      <c r="I52" s="34"/>
      <c r="J52" s="72"/>
      <c r="K52" s="34"/>
      <c r="L52" s="34"/>
      <c r="M52" s="34"/>
      <c r="N52" s="34"/>
      <c r="O52" s="34"/>
      <c r="P52" s="73"/>
      <c r="Q52" s="34"/>
      <c r="R52" s="31"/>
    </row>
    <row r="53">
      <c r="B53" s="28"/>
      <c r="C53" s="34"/>
      <c r="D53" s="72"/>
      <c r="E53" s="34"/>
      <c r="F53" s="34"/>
      <c r="G53" s="34"/>
      <c r="H53" s="73"/>
      <c r="I53" s="34"/>
      <c r="J53" s="72"/>
      <c r="K53" s="34"/>
      <c r="L53" s="34"/>
      <c r="M53" s="34"/>
      <c r="N53" s="34"/>
      <c r="O53" s="34"/>
      <c r="P53" s="73"/>
      <c r="Q53" s="34"/>
      <c r="R53" s="31"/>
    </row>
    <row r="54">
      <c r="B54" s="28"/>
      <c r="C54" s="34"/>
      <c r="D54" s="72"/>
      <c r="E54" s="34"/>
      <c r="F54" s="34"/>
      <c r="G54" s="34"/>
      <c r="H54" s="73"/>
      <c r="I54" s="34"/>
      <c r="J54" s="72"/>
      <c r="K54" s="34"/>
      <c r="L54" s="34"/>
      <c r="M54" s="34"/>
      <c r="N54" s="34"/>
      <c r="O54" s="34"/>
      <c r="P54" s="73"/>
      <c r="Q54" s="34"/>
      <c r="R54" s="31"/>
    </row>
    <row r="55">
      <c r="B55" s="28"/>
      <c r="C55" s="34"/>
      <c r="D55" s="72"/>
      <c r="E55" s="34"/>
      <c r="F55" s="34"/>
      <c r="G55" s="34"/>
      <c r="H55" s="73"/>
      <c r="I55" s="34"/>
      <c r="J55" s="72"/>
      <c r="K55" s="34"/>
      <c r="L55" s="34"/>
      <c r="M55" s="34"/>
      <c r="N55" s="34"/>
      <c r="O55" s="34"/>
      <c r="P55" s="73"/>
      <c r="Q55" s="34"/>
      <c r="R55" s="31"/>
    </row>
    <row r="56">
      <c r="B56" s="28"/>
      <c r="C56" s="34"/>
      <c r="D56" s="72"/>
      <c r="E56" s="34"/>
      <c r="F56" s="34"/>
      <c r="G56" s="34"/>
      <c r="H56" s="73"/>
      <c r="I56" s="34"/>
      <c r="J56" s="72"/>
      <c r="K56" s="34"/>
      <c r="L56" s="34"/>
      <c r="M56" s="34"/>
      <c r="N56" s="34"/>
      <c r="O56" s="34"/>
      <c r="P56" s="73"/>
      <c r="Q56" s="34"/>
      <c r="R56" s="31"/>
    </row>
    <row r="57">
      <c r="B57" s="28"/>
      <c r="C57" s="34"/>
      <c r="D57" s="72"/>
      <c r="E57" s="34"/>
      <c r="F57" s="34"/>
      <c r="G57" s="34"/>
      <c r="H57" s="73"/>
      <c r="I57" s="34"/>
      <c r="J57" s="72"/>
      <c r="K57" s="34"/>
      <c r="L57" s="34"/>
      <c r="M57" s="34"/>
      <c r="N57" s="34"/>
      <c r="O57" s="34"/>
      <c r="P57" s="73"/>
      <c r="Q57" s="34"/>
      <c r="R57" s="31"/>
    </row>
    <row r="58">
      <c r="B58" s="28"/>
      <c r="C58" s="34"/>
      <c r="D58" s="72"/>
      <c r="E58" s="34"/>
      <c r="F58" s="34"/>
      <c r="G58" s="34"/>
      <c r="H58" s="73"/>
      <c r="I58" s="34"/>
      <c r="J58" s="72"/>
      <c r="K58" s="34"/>
      <c r="L58" s="34"/>
      <c r="M58" s="34"/>
      <c r="N58" s="34"/>
      <c r="O58" s="34"/>
      <c r="P58" s="73"/>
      <c r="Q58" s="34"/>
      <c r="R58" s="31"/>
    </row>
    <row r="59" s="1" customFormat="1">
      <c r="B59" s="49"/>
      <c r="C59" s="50"/>
      <c r="D59" s="74" t="s">
        <v>56</v>
      </c>
      <c r="E59" s="75"/>
      <c r="F59" s="75"/>
      <c r="G59" s="76" t="s">
        <v>57</v>
      </c>
      <c r="H59" s="77"/>
      <c r="I59" s="50"/>
      <c r="J59" s="74" t="s">
        <v>56</v>
      </c>
      <c r="K59" s="75"/>
      <c r="L59" s="75"/>
      <c r="M59" s="75"/>
      <c r="N59" s="76" t="s">
        <v>57</v>
      </c>
      <c r="O59" s="75"/>
      <c r="P59" s="77"/>
      <c r="Q59" s="50"/>
      <c r="R59" s="51"/>
    </row>
    <row r="60">
      <c r="B60" s="28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1"/>
    </row>
    <row r="61" s="1" customFormat="1">
      <c r="B61" s="49"/>
      <c r="C61" s="50"/>
      <c r="D61" s="69" t="s">
        <v>58</v>
      </c>
      <c r="E61" s="70"/>
      <c r="F61" s="70"/>
      <c r="G61" s="70"/>
      <c r="H61" s="71"/>
      <c r="I61" s="50"/>
      <c r="J61" s="69" t="s">
        <v>59</v>
      </c>
      <c r="K61" s="70"/>
      <c r="L61" s="70"/>
      <c r="M61" s="70"/>
      <c r="N61" s="70"/>
      <c r="O61" s="70"/>
      <c r="P61" s="71"/>
      <c r="Q61" s="50"/>
      <c r="R61" s="51"/>
    </row>
    <row r="62">
      <c r="B62" s="28"/>
      <c r="C62" s="34"/>
      <c r="D62" s="72"/>
      <c r="E62" s="34"/>
      <c r="F62" s="34"/>
      <c r="G62" s="34"/>
      <c r="H62" s="73"/>
      <c r="I62" s="34"/>
      <c r="J62" s="72"/>
      <c r="K62" s="34"/>
      <c r="L62" s="34"/>
      <c r="M62" s="34"/>
      <c r="N62" s="34"/>
      <c r="O62" s="34"/>
      <c r="P62" s="73"/>
      <c r="Q62" s="34"/>
      <c r="R62" s="31"/>
    </row>
    <row r="63">
      <c r="B63" s="28"/>
      <c r="C63" s="34"/>
      <c r="D63" s="72"/>
      <c r="E63" s="34"/>
      <c r="F63" s="34"/>
      <c r="G63" s="34"/>
      <c r="H63" s="73"/>
      <c r="I63" s="34"/>
      <c r="J63" s="72"/>
      <c r="K63" s="34"/>
      <c r="L63" s="34"/>
      <c r="M63" s="34"/>
      <c r="N63" s="34"/>
      <c r="O63" s="34"/>
      <c r="P63" s="73"/>
      <c r="Q63" s="34"/>
      <c r="R63" s="31"/>
    </row>
    <row r="64">
      <c r="B64" s="28"/>
      <c r="C64" s="34"/>
      <c r="D64" s="72"/>
      <c r="E64" s="34"/>
      <c r="F64" s="34"/>
      <c r="G64" s="34"/>
      <c r="H64" s="73"/>
      <c r="I64" s="34"/>
      <c r="J64" s="72"/>
      <c r="K64" s="34"/>
      <c r="L64" s="34"/>
      <c r="M64" s="34"/>
      <c r="N64" s="34"/>
      <c r="O64" s="34"/>
      <c r="P64" s="73"/>
      <c r="Q64" s="34"/>
      <c r="R64" s="31"/>
    </row>
    <row r="65">
      <c r="B65" s="28"/>
      <c r="C65" s="34"/>
      <c r="D65" s="72"/>
      <c r="E65" s="34"/>
      <c r="F65" s="34"/>
      <c r="G65" s="34"/>
      <c r="H65" s="73"/>
      <c r="I65" s="34"/>
      <c r="J65" s="72"/>
      <c r="K65" s="34"/>
      <c r="L65" s="34"/>
      <c r="M65" s="34"/>
      <c r="N65" s="34"/>
      <c r="O65" s="34"/>
      <c r="P65" s="73"/>
      <c r="Q65" s="34"/>
      <c r="R65" s="31"/>
    </row>
    <row r="66">
      <c r="B66" s="28"/>
      <c r="C66" s="34"/>
      <c r="D66" s="72"/>
      <c r="E66" s="34"/>
      <c r="F66" s="34"/>
      <c r="G66" s="34"/>
      <c r="H66" s="73"/>
      <c r="I66" s="34"/>
      <c r="J66" s="72"/>
      <c r="K66" s="34"/>
      <c r="L66" s="34"/>
      <c r="M66" s="34"/>
      <c r="N66" s="34"/>
      <c r="O66" s="34"/>
      <c r="P66" s="73"/>
      <c r="Q66" s="34"/>
      <c r="R66" s="31"/>
    </row>
    <row r="67">
      <c r="B67" s="28"/>
      <c r="C67" s="34"/>
      <c r="D67" s="72"/>
      <c r="E67" s="34"/>
      <c r="F67" s="34"/>
      <c r="G67" s="34"/>
      <c r="H67" s="73"/>
      <c r="I67" s="34"/>
      <c r="J67" s="72"/>
      <c r="K67" s="34"/>
      <c r="L67" s="34"/>
      <c r="M67" s="34"/>
      <c r="N67" s="34"/>
      <c r="O67" s="34"/>
      <c r="P67" s="73"/>
      <c r="Q67" s="34"/>
      <c r="R67" s="31"/>
    </row>
    <row r="68">
      <c r="B68" s="28"/>
      <c r="C68" s="34"/>
      <c r="D68" s="72"/>
      <c r="E68" s="34"/>
      <c r="F68" s="34"/>
      <c r="G68" s="34"/>
      <c r="H68" s="73"/>
      <c r="I68" s="34"/>
      <c r="J68" s="72"/>
      <c r="K68" s="34"/>
      <c r="L68" s="34"/>
      <c r="M68" s="34"/>
      <c r="N68" s="34"/>
      <c r="O68" s="34"/>
      <c r="P68" s="73"/>
      <c r="Q68" s="34"/>
      <c r="R68" s="31"/>
    </row>
    <row r="69">
      <c r="B69" s="28"/>
      <c r="C69" s="34"/>
      <c r="D69" s="72"/>
      <c r="E69" s="34"/>
      <c r="F69" s="34"/>
      <c r="G69" s="34"/>
      <c r="H69" s="73"/>
      <c r="I69" s="34"/>
      <c r="J69" s="72"/>
      <c r="K69" s="34"/>
      <c r="L69" s="34"/>
      <c r="M69" s="34"/>
      <c r="N69" s="34"/>
      <c r="O69" s="34"/>
      <c r="P69" s="73"/>
      <c r="Q69" s="34"/>
      <c r="R69" s="31"/>
    </row>
    <row r="70" s="1" customFormat="1">
      <c r="B70" s="49"/>
      <c r="C70" s="50"/>
      <c r="D70" s="74" t="s">
        <v>56</v>
      </c>
      <c r="E70" s="75"/>
      <c r="F70" s="75"/>
      <c r="G70" s="76" t="s">
        <v>57</v>
      </c>
      <c r="H70" s="77"/>
      <c r="I70" s="50"/>
      <c r="J70" s="74" t="s">
        <v>56</v>
      </c>
      <c r="K70" s="75"/>
      <c r="L70" s="75"/>
      <c r="M70" s="75"/>
      <c r="N70" s="76" t="s">
        <v>57</v>
      </c>
      <c r="O70" s="75"/>
      <c r="P70" s="77"/>
      <c r="Q70" s="50"/>
      <c r="R70" s="51"/>
    </row>
    <row r="71" s="1" customFormat="1" ht="14.4" customHeight="1">
      <c r="B71" s="78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</row>
    <row r="75" s="1" customFormat="1" ht="6.96" customHeight="1">
      <c r="B75" s="167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9"/>
    </row>
    <row r="76" s="1" customFormat="1" ht="36.96" customHeight="1">
      <c r="B76" s="49"/>
      <c r="C76" s="29" t="s">
        <v>108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51"/>
      <c r="T76" s="170"/>
      <c r="U76" s="170"/>
    </row>
    <row r="77" s="1" customFormat="1" ht="6.96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  <c r="T77" s="170"/>
      <c r="U77" s="170"/>
    </row>
    <row r="78" s="1" customFormat="1" ht="30" customHeight="1">
      <c r="B78" s="49"/>
      <c r="C78" s="41" t="s">
        <v>19</v>
      </c>
      <c r="D78" s="50"/>
      <c r="E78" s="50"/>
      <c r="F78" s="154">
        <f>F6</f>
        <v>0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0"/>
      <c r="R78" s="51"/>
      <c r="T78" s="170"/>
      <c r="U78" s="170"/>
    </row>
    <row r="79" s="1" customFormat="1" ht="36.96" customHeight="1">
      <c r="B79" s="49"/>
      <c r="C79" s="88" t="s">
        <v>105</v>
      </c>
      <c r="D79" s="50"/>
      <c r="E79" s="50"/>
      <c r="F79" s="90">
        <f>F7</f>
        <v>0</v>
      </c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1"/>
      <c r="T79" s="170"/>
      <c r="U79" s="170"/>
    </row>
    <row r="80" s="1" customFormat="1" ht="6.96" customHeight="1"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1"/>
      <c r="T80" s="170"/>
      <c r="U80" s="170"/>
    </row>
    <row r="81" s="1" customFormat="1" ht="18" customHeight="1">
      <c r="B81" s="49"/>
      <c r="C81" s="41" t="s">
        <v>24</v>
      </c>
      <c r="D81" s="50"/>
      <c r="E81" s="50"/>
      <c r="F81" s="36">
        <f>F9</f>
        <v>0</v>
      </c>
      <c r="G81" s="50"/>
      <c r="H81" s="50"/>
      <c r="I81" s="50"/>
      <c r="J81" s="50"/>
      <c r="K81" s="41" t="s">
        <v>26</v>
      </c>
      <c r="L81" s="50"/>
      <c r="M81" s="93">
        <f>IF(O9="","",O9)</f>
        <v>0</v>
      </c>
      <c r="N81" s="93"/>
      <c r="O81" s="93"/>
      <c r="P81" s="93"/>
      <c r="Q81" s="50"/>
      <c r="R81" s="51"/>
      <c r="T81" s="170"/>
      <c r="U81" s="170"/>
    </row>
    <row r="82" s="1" customFormat="1" ht="6.96" customHeight="1"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1"/>
      <c r="T82" s="170"/>
      <c r="U82" s="170"/>
    </row>
    <row r="83" s="1" customFormat="1">
      <c r="B83" s="49"/>
      <c r="C83" s="41" t="s">
        <v>28</v>
      </c>
      <c r="D83" s="50"/>
      <c r="E83" s="50"/>
      <c r="F83" s="36">
        <f>E12</f>
        <v>0</v>
      </c>
      <c r="G83" s="50"/>
      <c r="H83" s="50"/>
      <c r="I83" s="50"/>
      <c r="J83" s="50"/>
      <c r="K83" s="41" t="s">
        <v>34</v>
      </c>
      <c r="L83" s="50"/>
      <c r="M83" s="36">
        <f>E18</f>
        <v>0</v>
      </c>
      <c r="N83" s="36"/>
      <c r="O83" s="36"/>
      <c r="P83" s="36"/>
      <c r="Q83" s="36"/>
      <c r="R83" s="51"/>
      <c r="T83" s="170"/>
      <c r="U83" s="170"/>
    </row>
    <row r="84" s="1" customFormat="1" ht="14.4" customHeight="1">
      <c r="B84" s="49"/>
      <c r="C84" s="41" t="s">
        <v>32</v>
      </c>
      <c r="D84" s="50"/>
      <c r="E84" s="50"/>
      <c r="F84" s="36">
        <f>IF(E15="","",E15)</f>
        <v>0</v>
      </c>
      <c r="G84" s="50"/>
      <c r="H84" s="50"/>
      <c r="I84" s="50"/>
      <c r="J84" s="50"/>
      <c r="K84" s="41" t="s">
        <v>39</v>
      </c>
      <c r="L84" s="50"/>
      <c r="M84" s="36">
        <f>E21</f>
        <v>0</v>
      </c>
      <c r="N84" s="36"/>
      <c r="O84" s="36"/>
      <c r="P84" s="36"/>
      <c r="Q84" s="36"/>
      <c r="R84" s="51"/>
      <c r="T84" s="170"/>
      <c r="U84" s="170"/>
    </row>
    <row r="85" s="1" customFormat="1" ht="10.32" customHeight="1"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1"/>
      <c r="T85" s="170"/>
      <c r="U85" s="170"/>
    </row>
    <row r="86" s="1" customFormat="1" ht="29.28" customHeight="1">
      <c r="B86" s="49"/>
      <c r="C86" s="171" t="s">
        <v>109</v>
      </c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71" t="s">
        <v>110</v>
      </c>
      <c r="O86" s="150"/>
      <c r="P86" s="150"/>
      <c r="Q86" s="150"/>
      <c r="R86" s="51"/>
      <c r="T86" s="170"/>
      <c r="U86" s="170"/>
    </row>
    <row r="87" s="1" customFormat="1" ht="10.32" customHeight="1"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1"/>
      <c r="T87" s="170"/>
      <c r="U87" s="170"/>
    </row>
    <row r="88" s="1" customFormat="1" ht="29.28" customHeight="1">
      <c r="B88" s="49"/>
      <c r="C88" s="172" t="s">
        <v>111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116">
        <f>N142</f>
        <v>0</v>
      </c>
      <c r="O88" s="173"/>
      <c r="P88" s="173"/>
      <c r="Q88" s="173"/>
      <c r="R88" s="51"/>
      <c r="T88" s="170"/>
      <c r="U88" s="170"/>
      <c r="AU88" s="24" t="s">
        <v>112</v>
      </c>
    </row>
    <row r="89" s="6" customFormat="1" ht="24.96" customHeight="1">
      <c r="B89" s="174"/>
      <c r="C89" s="175"/>
      <c r="D89" s="176" t="s">
        <v>113</v>
      </c>
      <c r="E89" s="175"/>
      <c r="F89" s="175"/>
      <c r="G89" s="175"/>
      <c r="H89" s="175"/>
      <c r="I89" s="175"/>
      <c r="J89" s="175"/>
      <c r="K89" s="175"/>
      <c r="L89" s="175"/>
      <c r="M89" s="175"/>
      <c r="N89" s="177">
        <f>N143</f>
        <v>0</v>
      </c>
      <c r="O89" s="175"/>
      <c r="P89" s="175"/>
      <c r="Q89" s="175"/>
      <c r="R89" s="178"/>
      <c r="T89" s="179"/>
      <c r="U89" s="179"/>
    </row>
    <row r="90" s="7" customFormat="1" ht="19.92" customHeight="1">
      <c r="B90" s="180"/>
      <c r="C90" s="181"/>
      <c r="D90" s="135" t="s">
        <v>114</v>
      </c>
      <c r="E90" s="181"/>
      <c r="F90" s="181"/>
      <c r="G90" s="181"/>
      <c r="H90" s="181"/>
      <c r="I90" s="181"/>
      <c r="J90" s="181"/>
      <c r="K90" s="181"/>
      <c r="L90" s="181"/>
      <c r="M90" s="181"/>
      <c r="N90" s="137">
        <f>N144</f>
        <v>0</v>
      </c>
      <c r="O90" s="181"/>
      <c r="P90" s="181"/>
      <c r="Q90" s="181"/>
      <c r="R90" s="182"/>
      <c r="T90" s="183"/>
      <c r="U90" s="183"/>
    </row>
    <row r="91" s="7" customFormat="1" ht="19.92" customHeight="1">
      <c r="B91" s="180"/>
      <c r="C91" s="181"/>
      <c r="D91" s="135" t="s">
        <v>115</v>
      </c>
      <c r="E91" s="181"/>
      <c r="F91" s="181"/>
      <c r="G91" s="181"/>
      <c r="H91" s="181"/>
      <c r="I91" s="181"/>
      <c r="J91" s="181"/>
      <c r="K91" s="181"/>
      <c r="L91" s="181"/>
      <c r="M91" s="181"/>
      <c r="N91" s="137">
        <f>N187</f>
        <v>0</v>
      </c>
      <c r="O91" s="181"/>
      <c r="P91" s="181"/>
      <c r="Q91" s="181"/>
      <c r="R91" s="182"/>
      <c r="T91" s="183"/>
      <c r="U91" s="183"/>
    </row>
    <row r="92" s="7" customFormat="1" ht="19.92" customHeight="1">
      <c r="B92" s="180"/>
      <c r="C92" s="181"/>
      <c r="D92" s="135" t="s">
        <v>116</v>
      </c>
      <c r="E92" s="181"/>
      <c r="F92" s="181"/>
      <c r="G92" s="181"/>
      <c r="H92" s="181"/>
      <c r="I92" s="181"/>
      <c r="J92" s="181"/>
      <c r="K92" s="181"/>
      <c r="L92" s="181"/>
      <c r="M92" s="181"/>
      <c r="N92" s="137">
        <f>N216</f>
        <v>0</v>
      </c>
      <c r="O92" s="181"/>
      <c r="P92" s="181"/>
      <c r="Q92" s="181"/>
      <c r="R92" s="182"/>
      <c r="T92" s="183"/>
      <c r="U92" s="183"/>
    </row>
    <row r="93" s="7" customFormat="1" ht="19.92" customHeight="1">
      <c r="B93" s="180"/>
      <c r="C93" s="181"/>
      <c r="D93" s="135" t="s">
        <v>117</v>
      </c>
      <c r="E93" s="181"/>
      <c r="F93" s="181"/>
      <c r="G93" s="181"/>
      <c r="H93" s="181"/>
      <c r="I93" s="181"/>
      <c r="J93" s="181"/>
      <c r="K93" s="181"/>
      <c r="L93" s="181"/>
      <c r="M93" s="181"/>
      <c r="N93" s="137">
        <f>N244</f>
        <v>0</v>
      </c>
      <c r="O93" s="181"/>
      <c r="P93" s="181"/>
      <c r="Q93" s="181"/>
      <c r="R93" s="182"/>
      <c r="T93" s="183"/>
      <c r="U93" s="183"/>
    </row>
    <row r="94" s="7" customFormat="1" ht="19.92" customHeight="1">
      <c r="B94" s="180"/>
      <c r="C94" s="181"/>
      <c r="D94" s="135" t="s">
        <v>118</v>
      </c>
      <c r="E94" s="181"/>
      <c r="F94" s="181"/>
      <c r="G94" s="181"/>
      <c r="H94" s="181"/>
      <c r="I94" s="181"/>
      <c r="J94" s="181"/>
      <c r="K94" s="181"/>
      <c r="L94" s="181"/>
      <c r="M94" s="181"/>
      <c r="N94" s="137">
        <f>N253</f>
        <v>0</v>
      </c>
      <c r="O94" s="181"/>
      <c r="P94" s="181"/>
      <c r="Q94" s="181"/>
      <c r="R94" s="182"/>
      <c r="T94" s="183"/>
      <c r="U94" s="183"/>
    </row>
    <row r="95" s="7" customFormat="1" ht="19.92" customHeight="1">
      <c r="B95" s="180"/>
      <c r="C95" s="181"/>
      <c r="D95" s="135" t="s">
        <v>119</v>
      </c>
      <c r="E95" s="181"/>
      <c r="F95" s="181"/>
      <c r="G95" s="181"/>
      <c r="H95" s="181"/>
      <c r="I95" s="181"/>
      <c r="J95" s="181"/>
      <c r="K95" s="181"/>
      <c r="L95" s="181"/>
      <c r="M95" s="181"/>
      <c r="N95" s="137">
        <f>N351</f>
        <v>0</v>
      </c>
      <c r="O95" s="181"/>
      <c r="P95" s="181"/>
      <c r="Q95" s="181"/>
      <c r="R95" s="182"/>
      <c r="T95" s="183"/>
      <c r="U95" s="183"/>
    </row>
    <row r="96" s="7" customFormat="1" ht="19.92" customHeight="1">
      <c r="B96" s="180"/>
      <c r="C96" s="181"/>
      <c r="D96" s="135" t="s">
        <v>120</v>
      </c>
      <c r="E96" s="181"/>
      <c r="F96" s="181"/>
      <c r="G96" s="181"/>
      <c r="H96" s="181"/>
      <c r="I96" s="181"/>
      <c r="J96" s="181"/>
      <c r="K96" s="181"/>
      <c r="L96" s="181"/>
      <c r="M96" s="181"/>
      <c r="N96" s="137">
        <f>N394</f>
        <v>0</v>
      </c>
      <c r="O96" s="181"/>
      <c r="P96" s="181"/>
      <c r="Q96" s="181"/>
      <c r="R96" s="182"/>
      <c r="T96" s="183"/>
      <c r="U96" s="183"/>
    </row>
    <row r="97" s="7" customFormat="1" ht="19.92" customHeight="1">
      <c r="B97" s="180"/>
      <c r="C97" s="181"/>
      <c r="D97" s="135" t="s">
        <v>121</v>
      </c>
      <c r="E97" s="181"/>
      <c r="F97" s="181"/>
      <c r="G97" s="181"/>
      <c r="H97" s="181"/>
      <c r="I97" s="181"/>
      <c r="J97" s="181"/>
      <c r="K97" s="181"/>
      <c r="L97" s="181"/>
      <c r="M97" s="181"/>
      <c r="N97" s="137">
        <f>N400</f>
        <v>0</v>
      </c>
      <c r="O97" s="181"/>
      <c r="P97" s="181"/>
      <c r="Q97" s="181"/>
      <c r="R97" s="182"/>
      <c r="T97" s="183"/>
      <c r="U97" s="183"/>
    </row>
    <row r="98" s="6" customFormat="1" ht="24.96" customHeight="1">
      <c r="B98" s="174"/>
      <c r="C98" s="175"/>
      <c r="D98" s="176" t="s">
        <v>122</v>
      </c>
      <c r="E98" s="175"/>
      <c r="F98" s="175"/>
      <c r="G98" s="175"/>
      <c r="H98" s="175"/>
      <c r="I98" s="175"/>
      <c r="J98" s="175"/>
      <c r="K98" s="175"/>
      <c r="L98" s="175"/>
      <c r="M98" s="175"/>
      <c r="N98" s="177">
        <f>N402</f>
        <v>0</v>
      </c>
      <c r="O98" s="175"/>
      <c r="P98" s="175"/>
      <c r="Q98" s="175"/>
      <c r="R98" s="178"/>
      <c r="T98" s="179"/>
      <c r="U98" s="179"/>
    </row>
    <row r="99" s="7" customFormat="1" ht="19.92" customHeight="1">
      <c r="B99" s="180"/>
      <c r="C99" s="181"/>
      <c r="D99" s="135" t="s">
        <v>123</v>
      </c>
      <c r="E99" s="181"/>
      <c r="F99" s="181"/>
      <c r="G99" s="181"/>
      <c r="H99" s="181"/>
      <c r="I99" s="181"/>
      <c r="J99" s="181"/>
      <c r="K99" s="181"/>
      <c r="L99" s="181"/>
      <c r="M99" s="181"/>
      <c r="N99" s="137">
        <f>N403</f>
        <v>0</v>
      </c>
      <c r="O99" s="181"/>
      <c r="P99" s="181"/>
      <c r="Q99" s="181"/>
      <c r="R99" s="182"/>
      <c r="T99" s="183"/>
      <c r="U99" s="183"/>
    </row>
    <row r="100" s="7" customFormat="1" ht="19.92" customHeight="1">
      <c r="B100" s="180"/>
      <c r="C100" s="181"/>
      <c r="D100" s="135" t="s">
        <v>124</v>
      </c>
      <c r="E100" s="181"/>
      <c r="F100" s="181"/>
      <c r="G100" s="181"/>
      <c r="H100" s="181"/>
      <c r="I100" s="181"/>
      <c r="J100" s="181"/>
      <c r="K100" s="181"/>
      <c r="L100" s="181"/>
      <c r="M100" s="181"/>
      <c r="N100" s="137">
        <f>N441</f>
        <v>0</v>
      </c>
      <c r="O100" s="181"/>
      <c r="P100" s="181"/>
      <c r="Q100" s="181"/>
      <c r="R100" s="182"/>
      <c r="T100" s="183"/>
      <c r="U100" s="183"/>
    </row>
    <row r="101" s="7" customFormat="1" ht="19.92" customHeight="1">
      <c r="B101" s="180"/>
      <c r="C101" s="181"/>
      <c r="D101" s="135" t="s">
        <v>125</v>
      </c>
      <c r="E101" s="181"/>
      <c r="F101" s="181"/>
      <c r="G101" s="181"/>
      <c r="H101" s="181"/>
      <c r="I101" s="181"/>
      <c r="J101" s="181"/>
      <c r="K101" s="181"/>
      <c r="L101" s="181"/>
      <c r="M101" s="181"/>
      <c r="N101" s="137">
        <f>N474</f>
        <v>0</v>
      </c>
      <c r="O101" s="181"/>
      <c r="P101" s="181"/>
      <c r="Q101" s="181"/>
      <c r="R101" s="182"/>
      <c r="T101" s="183"/>
      <c r="U101" s="183"/>
    </row>
    <row r="102" s="7" customFormat="1" ht="19.92" customHeight="1">
      <c r="B102" s="180"/>
      <c r="C102" s="181"/>
      <c r="D102" s="135" t="s">
        <v>126</v>
      </c>
      <c r="E102" s="181"/>
      <c r="F102" s="181"/>
      <c r="G102" s="181"/>
      <c r="H102" s="181"/>
      <c r="I102" s="181"/>
      <c r="J102" s="181"/>
      <c r="K102" s="181"/>
      <c r="L102" s="181"/>
      <c r="M102" s="181"/>
      <c r="N102" s="137">
        <f>N499</f>
        <v>0</v>
      </c>
      <c r="O102" s="181"/>
      <c r="P102" s="181"/>
      <c r="Q102" s="181"/>
      <c r="R102" s="182"/>
      <c r="T102" s="183"/>
      <c r="U102" s="183"/>
    </row>
    <row r="103" s="7" customFormat="1" ht="19.92" customHeight="1">
      <c r="B103" s="180"/>
      <c r="C103" s="181"/>
      <c r="D103" s="135" t="s">
        <v>127</v>
      </c>
      <c r="E103" s="181"/>
      <c r="F103" s="181"/>
      <c r="G103" s="181"/>
      <c r="H103" s="181"/>
      <c r="I103" s="181"/>
      <c r="J103" s="181"/>
      <c r="K103" s="181"/>
      <c r="L103" s="181"/>
      <c r="M103" s="181"/>
      <c r="N103" s="137">
        <f>N514</f>
        <v>0</v>
      </c>
      <c r="O103" s="181"/>
      <c r="P103" s="181"/>
      <c r="Q103" s="181"/>
      <c r="R103" s="182"/>
      <c r="T103" s="183"/>
      <c r="U103" s="183"/>
    </row>
    <row r="104" s="7" customFormat="1" ht="19.92" customHeight="1">
      <c r="B104" s="180"/>
      <c r="C104" s="181"/>
      <c r="D104" s="135" t="s">
        <v>128</v>
      </c>
      <c r="E104" s="181"/>
      <c r="F104" s="181"/>
      <c r="G104" s="181"/>
      <c r="H104" s="181"/>
      <c r="I104" s="181"/>
      <c r="J104" s="181"/>
      <c r="K104" s="181"/>
      <c r="L104" s="181"/>
      <c r="M104" s="181"/>
      <c r="N104" s="137">
        <f>N516</f>
        <v>0</v>
      </c>
      <c r="O104" s="181"/>
      <c r="P104" s="181"/>
      <c r="Q104" s="181"/>
      <c r="R104" s="182"/>
      <c r="T104" s="183"/>
      <c r="U104" s="183"/>
    </row>
    <row r="105" s="7" customFormat="1" ht="19.92" customHeight="1">
      <c r="B105" s="180"/>
      <c r="C105" s="181"/>
      <c r="D105" s="135" t="s">
        <v>129</v>
      </c>
      <c r="E105" s="181"/>
      <c r="F105" s="181"/>
      <c r="G105" s="181"/>
      <c r="H105" s="181"/>
      <c r="I105" s="181"/>
      <c r="J105" s="181"/>
      <c r="K105" s="181"/>
      <c r="L105" s="181"/>
      <c r="M105" s="181"/>
      <c r="N105" s="137">
        <f>N534</f>
        <v>0</v>
      </c>
      <c r="O105" s="181"/>
      <c r="P105" s="181"/>
      <c r="Q105" s="181"/>
      <c r="R105" s="182"/>
      <c r="T105" s="183"/>
      <c r="U105" s="183"/>
    </row>
    <row r="106" s="7" customFormat="1" ht="19.92" customHeight="1">
      <c r="B106" s="180"/>
      <c r="C106" s="181"/>
      <c r="D106" s="135" t="s">
        <v>130</v>
      </c>
      <c r="E106" s="181"/>
      <c r="F106" s="181"/>
      <c r="G106" s="181"/>
      <c r="H106" s="181"/>
      <c r="I106" s="181"/>
      <c r="J106" s="181"/>
      <c r="K106" s="181"/>
      <c r="L106" s="181"/>
      <c r="M106" s="181"/>
      <c r="N106" s="137">
        <f>N573</f>
        <v>0</v>
      </c>
      <c r="O106" s="181"/>
      <c r="P106" s="181"/>
      <c r="Q106" s="181"/>
      <c r="R106" s="182"/>
      <c r="T106" s="183"/>
      <c r="U106" s="183"/>
    </row>
    <row r="107" s="7" customFormat="1" ht="19.92" customHeight="1">
      <c r="B107" s="180"/>
      <c r="C107" s="181"/>
      <c r="D107" s="135" t="s">
        <v>131</v>
      </c>
      <c r="E107" s="181"/>
      <c r="F107" s="181"/>
      <c r="G107" s="181"/>
      <c r="H107" s="181"/>
      <c r="I107" s="181"/>
      <c r="J107" s="181"/>
      <c r="K107" s="181"/>
      <c r="L107" s="181"/>
      <c r="M107" s="181"/>
      <c r="N107" s="137">
        <f>N579</f>
        <v>0</v>
      </c>
      <c r="O107" s="181"/>
      <c r="P107" s="181"/>
      <c r="Q107" s="181"/>
      <c r="R107" s="182"/>
      <c r="T107" s="183"/>
      <c r="U107" s="183"/>
    </row>
    <row r="108" s="7" customFormat="1" ht="19.92" customHeight="1">
      <c r="B108" s="180"/>
      <c r="C108" s="181"/>
      <c r="D108" s="135" t="s">
        <v>132</v>
      </c>
      <c r="E108" s="181"/>
      <c r="F108" s="181"/>
      <c r="G108" s="181"/>
      <c r="H108" s="181"/>
      <c r="I108" s="181"/>
      <c r="J108" s="181"/>
      <c r="K108" s="181"/>
      <c r="L108" s="181"/>
      <c r="M108" s="181"/>
      <c r="N108" s="137">
        <f>N596</f>
        <v>0</v>
      </c>
      <c r="O108" s="181"/>
      <c r="P108" s="181"/>
      <c r="Q108" s="181"/>
      <c r="R108" s="182"/>
      <c r="T108" s="183"/>
      <c r="U108" s="183"/>
    </row>
    <row r="109" s="7" customFormat="1" ht="19.92" customHeight="1">
      <c r="B109" s="180"/>
      <c r="C109" s="181"/>
      <c r="D109" s="135" t="s">
        <v>133</v>
      </c>
      <c r="E109" s="181"/>
      <c r="F109" s="181"/>
      <c r="G109" s="181"/>
      <c r="H109" s="181"/>
      <c r="I109" s="181"/>
      <c r="J109" s="181"/>
      <c r="K109" s="181"/>
      <c r="L109" s="181"/>
      <c r="M109" s="181"/>
      <c r="N109" s="137">
        <f>N601</f>
        <v>0</v>
      </c>
      <c r="O109" s="181"/>
      <c r="P109" s="181"/>
      <c r="Q109" s="181"/>
      <c r="R109" s="182"/>
      <c r="T109" s="183"/>
      <c r="U109" s="183"/>
    </row>
    <row r="110" s="7" customFormat="1" ht="19.92" customHeight="1">
      <c r="B110" s="180"/>
      <c r="C110" s="181"/>
      <c r="D110" s="135" t="s">
        <v>134</v>
      </c>
      <c r="E110" s="181"/>
      <c r="F110" s="181"/>
      <c r="G110" s="181"/>
      <c r="H110" s="181"/>
      <c r="I110" s="181"/>
      <c r="J110" s="181"/>
      <c r="K110" s="181"/>
      <c r="L110" s="181"/>
      <c r="M110" s="181"/>
      <c r="N110" s="137">
        <f>N618</f>
        <v>0</v>
      </c>
      <c r="O110" s="181"/>
      <c r="P110" s="181"/>
      <c r="Q110" s="181"/>
      <c r="R110" s="182"/>
      <c r="T110" s="183"/>
      <c r="U110" s="183"/>
    </row>
    <row r="111" s="7" customFormat="1" ht="19.92" customHeight="1">
      <c r="B111" s="180"/>
      <c r="C111" s="181"/>
      <c r="D111" s="135" t="s">
        <v>135</v>
      </c>
      <c r="E111" s="181"/>
      <c r="F111" s="181"/>
      <c r="G111" s="181"/>
      <c r="H111" s="181"/>
      <c r="I111" s="181"/>
      <c r="J111" s="181"/>
      <c r="K111" s="181"/>
      <c r="L111" s="181"/>
      <c r="M111" s="181"/>
      <c r="N111" s="137">
        <f>N625</f>
        <v>0</v>
      </c>
      <c r="O111" s="181"/>
      <c r="P111" s="181"/>
      <c r="Q111" s="181"/>
      <c r="R111" s="182"/>
      <c r="T111" s="183"/>
      <c r="U111" s="183"/>
    </row>
    <row r="112" s="7" customFormat="1" ht="19.92" customHeight="1">
      <c r="B112" s="180"/>
      <c r="C112" s="181"/>
      <c r="D112" s="135" t="s">
        <v>136</v>
      </c>
      <c r="E112" s="181"/>
      <c r="F112" s="181"/>
      <c r="G112" s="181"/>
      <c r="H112" s="181"/>
      <c r="I112" s="181"/>
      <c r="J112" s="181"/>
      <c r="K112" s="181"/>
      <c r="L112" s="181"/>
      <c r="M112" s="181"/>
      <c r="N112" s="137">
        <f>N636</f>
        <v>0</v>
      </c>
      <c r="O112" s="181"/>
      <c r="P112" s="181"/>
      <c r="Q112" s="181"/>
      <c r="R112" s="182"/>
      <c r="T112" s="183"/>
      <c r="U112" s="183"/>
    </row>
    <row r="113" s="7" customFormat="1" ht="19.92" customHeight="1">
      <c r="B113" s="180"/>
      <c r="C113" s="181"/>
      <c r="D113" s="135" t="s">
        <v>137</v>
      </c>
      <c r="E113" s="181"/>
      <c r="F113" s="181"/>
      <c r="G113" s="181"/>
      <c r="H113" s="181"/>
      <c r="I113" s="181"/>
      <c r="J113" s="181"/>
      <c r="K113" s="181"/>
      <c r="L113" s="181"/>
      <c r="M113" s="181"/>
      <c r="N113" s="137">
        <f>N708</f>
        <v>0</v>
      </c>
      <c r="O113" s="181"/>
      <c r="P113" s="181"/>
      <c r="Q113" s="181"/>
      <c r="R113" s="182"/>
      <c r="T113" s="183"/>
      <c r="U113" s="183"/>
    </row>
    <row r="114" s="6" customFormat="1" ht="24.96" customHeight="1">
      <c r="B114" s="174"/>
      <c r="C114" s="175"/>
      <c r="D114" s="176" t="s">
        <v>138</v>
      </c>
      <c r="E114" s="175"/>
      <c r="F114" s="175"/>
      <c r="G114" s="175"/>
      <c r="H114" s="175"/>
      <c r="I114" s="175"/>
      <c r="J114" s="175"/>
      <c r="K114" s="175"/>
      <c r="L114" s="175"/>
      <c r="M114" s="175"/>
      <c r="N114" s="177">
        <f>N715</f>
        <v>0</v>
      </c>
      <c r="O114" s="175"/>
      <c r="P114" s="175"/>
      <c r="Q114" s="175"/>
      <c r="R114" s="178"/>
      <c r="T114" s="179"/>
      <c r="U114" s="179"/>
    </row>
    <row r="115" s="7" customFormat="1" ht="19.92" customHeight="1">
      <c r="B115" s="180"/>
      <c r="C115" s="181"/>
      <c r="D115" s="135" t="s">
        <v>139</v>
      </c>
      <c r="E115" s="181"/>
      <c r="F115" s="181"/>
      <c r="G115" s="181"/>
      <c r="H115" s="181"/>
      <c r="I115" s="181"/>
      <c r="J115" s="181"/>
      <c r="K115" s="181"/>
      <c r="L115" s="181"/>
      <c r="M115" s="181"/>
      <c r="N115" s="137">
        <f>N716</f>
        <v>0</v>
      </c>
      <c r="O115" s="181"/>
      <c r="P115" s="181"/>
      <c r="Q115" s="181"/>
      <c r="R115" s="182"/>
      <c r="T115" s="183"/>
      <c r="U115" s="183"/>
    </row>
    <row r="116" s="1" customFormat="1" ht="21.84" customHeight="1">
      <c r="B116" s="49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1"/>
      <c r="T116" s="170"/>
      <c r="U116" s="170"/>
    </row>
    <row r="117" s="1" customFormat="1" ht="29.28" customHeight="1">
      <c r="B117" s="49"/>
      <c r="C117" s="172" t="s">
        <v>140</v>
      </c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173">
        <f>ROUND(N118+N119+N120+N121+N122+N123,0)</f>
        <v>0</v>
      </c>
      <c r="O117" s="184"/>
      <c r="P117" s="184"/>
      <c r="Q117" s="184"/>
      <c r="R117" s="51"/>
      <c r="T117" s="185"/>
      <c r="U117" s="186" t="s">
        <v>44</v>
      </c>
    </row>
    <row r="118" s="1" customFormat="1" ht="18" customHeight="1">
      <c r="B118" s="49"/>
      <c r="C118" s="50"/>
      <c r="D118" s="142" t="s">
        <v>141</v>
      </c>
      <c r="E118" s="135"/>
      <c r="F118" s="135"/>
      <c r="G118" s="135"/>
      <c r="H118" s="135"/>
      <c r="I118" s="50"/>
      <c r="J118" s="50"/>
      <c r="K118" s="50"/>
      <c r="L118" s="50"/>
      <c r="M118" s="50"/>
      <c r="N118" s="136">
        <f>ROUND(N88*T118,0)</f>
        <v>0</v>
      </c>
      <c r="O118" s="137"/>
      <c r="P118" s="137"/>
      <c r="Q118" s="137"/>
      <c r="R118" s="51"/>
      <c r="S118" s="187"/>
      <c r="T118" s="188"/>
      <c r="U118" s="189" t="s">
        <v>45</v>
      </c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1" t="s">
        <v>142</v>
      </c>
      <c r="AZ118" s="190"/>
      <c r="BA118" s="190"/>
      <c r="BB118" s="190"/>
      <c r="BC118" s="190"/>
      <c r="BD118" s="190"/>
      <c r="BE118" s="192">
        <f>IF(U118="základní",N118,0)</f>
        <v>0</v>
      </c>
      <c r="BF118" s="192">
        <f>IF(U118="snížená",N118,0)</f>
        <v>0</v>
      </c>
      <c r="BG118" s="192">
        <f>IF(U118="zákl. přenesená",N118,0)</f>
        <v>0</v>
      </c>
      <c r="BH118" s="192">
        <f>IF(U118="sníž. přenesená",N118,0)</f>
        <v>0</v>
      </c>
      <c r="BI118" s="192">
        <f>IF(U118="nulová",N118,0)</f>
        <v>0</v>
      </c>
      <c r="BJ118" s="191" t="s">
        <v>38</v>
      </c>
      <c r="BK118" s="190"/>
      <c r="BL118" s="190"/>
      <c r="BM118" s="190"/>
    </row>
    <row r="119" s="1" customFormat="1" ht="18" customHeight="1">
      <c r="B119" s="49"/>
      <c r="C119" s="50"/>
      <c r="D119" s="142" t="s">
        <v>143</v>
      </c>
      <c r="E119" s="135"/>
      <c r="F119" s="135"/>
      <c r="G119" s="135"/>
      <c r="H119" s="135"/>
      <c r="I119" s="50"/>
      <c r="J119" s="50"/>
      <c r="K119" s="50"/>
      <c r="L119" s="50"/>
      <c r="M119" s="50"/>
      <c r="N119" s="136">
        <f>ROUND(N88*T119,0)</f>
        <v>0</v>
      </c>
      <c r="O119" s="137"/>
      <c r="P119" s="137"/>
      <c r="Q119" s="137"/>
      <c r="R119" s="51"/>
      <c r="S119" s="187"/>
      <c r="T119" s="188"/>
      <c r="U119" s="189" t="s">
        <v>45</v>
      </c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1" t="s">
        <v>142</v>
      </c>
      <c r="AZ119" s="190"/>
      <c r="BA119" s="190"/>
      <c r="BB119" s="190"/>
      <c r="BC119" s="190"/>
      <c r="BD119" s="190"/>
      <c r="BE119" s="192">
        <f>IF(U119="základní",N119,0)</f>
        <v>0</v>
      </c>
      <c r="BF119" s="192">
        <f>IF(U119="snížená",N119,0)</f>
        <v>0</v>
      </c>
      <c r="BG119" s="192">
        <f>IF(U119="zákl. přenesená",N119,0)</f>
        <v>0</v>
      </c>
      <c r="BH119" s="192">
        <f>IF(U119="sníž. přenesená",N119,0)</f>
        <v>0</v>
      </c>
      <c r="BI119" s="192">
        <f>IF(U119="nulová",N119,0)</f>
        <v>0</v>
      </c>
      <c r="BJ119" s="191" t="s">
        <v>38</v>
      </c>
      <c r="BK119" s="190"/>
      <c r="BL119" s="190"/>
      <c r="BM119" s="190"/>
    </row>
    <row r="120" s="1" customFormat="1" ht="18" customHeight="1">
      <c r="B120" s="49"/>
      <c r="C120" s="50"/>
      <c r="D120" s="142" t="s">
        <v>144</v>
      </c>
      <c r="E120" s="135"/>
      <c r="F120" s="135"/>
      <c r="G120" s="135"/>
      <c r="H120" s="135"/>
      <c r="I120" s="50"/>
      <c r="J120" s="50"/>
      <c r="K120" s="50"/>
      <c r="L120" s="50"/>
      <c r="M120" s="50"/>
      <c r="N120" s="136">
        <f>ROUND(N88*T120,0)</f>
        <v>0</v>
      </c>
      <c r="O120" s="137"/>
      <c r="P120" s="137"/>
      <c r="Q120" s="137"/>
      <c r="R120" s="51"/>
      <c r="S120" s="187"/>
      <c r="T120" s="188"/>
      <c r="U120" s="189" t="s">
        <v>45</v>
      </c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1" t="s">
        <v>142</v>
      </c>
      <c r="AZ120" s="190"/>
      <c r="BA120" s="190"/>
      <c r="BB120" s="190"/>
      <c r="BC120" s="190"/>
      <c r="BD120" s="190"/>
      <c r="BE120" s="192">
        <f>IF(U120="základní",N120,0)</f>
        <v>0</v>
      </c>
      <c r="BF120" s="192">
        <f>IF(U120="snížená",N120,0)</f>
        <v>0</v>
      </c>
      <c r="BG120" s="192">
        <f>IF(U120="zákl. přenesená",N120,0)</f>
        <v>0</v>
      </c>
      <c r="BH120" s="192">
        <f>IF(U120="sníž. přenesená",N120,0)</f>
        <v>0</v>
      </c>
      <c r="BI120" s="192">
        <f>IF(U120="nulová",N120,0)</f>
        <v>0</v>
      </c>
      <c r="BJ120" s="191" t="s">
        <v>38</v>
      </c>
      <c r="BK120" s="190"/>
      <c r="BL120" s="190"/>
      <c r="BM120" s="190"/>
    </row>
    <row r="121" s="1" customFormat="1" ht="18" customHeight="1">
      <c r="B121" s="49"/>
      <c r="C121" s="50"/>
      <c r="D121" s="142" t="s">
        <v>145</v>
      </c>
      <c r="E121" s="135"/>
      <c r="F121" s="135"/>
      <c r="G121" s="135"/>
      <c r="H121" s="135"/>
      <c r="I121" s="50"/>
      <c r="J121" s="50"/>
      <c r="K121" s="50"/>
      <c r="L121" s="50"/>
      <c r="M121" s="50"/>
      <c r="N121" s="136">
        <f>ROUND(N88*T121,0)</f>
        <v>0</v>
      </c>
      <c r="O121" s="137"/>
      <c r="P121" s="137"/>
      <c r="Q121" s="137"/>
      <c r="R121" s="51"/>
      <c r="S121" s="187"/>
      <c r="T121" s="188"/>
      <c r="U121" s="189" t="s">
        <v>45</v>
      </c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1" t="s">
        <v>142</v>
      </c>
      <c r="AZ121" s="190"/>
      <c r="BA121" s="190"/>
      <c r="BB121" s="190"/>
      <c r="BC121" s="190"/>
      <c r="BD121" s="190"/>
      <c r="BE121" s="192">
        <f>IF(U121="základní",N121,0)</f>
        <v>0</v>
      </c>
      <c r="BF121" s="192">
        <f>IF(U121="snížená",N121,0)</f>
        <v>0</v>
      </c>
      <c r="BG121" s="192">
        <f>IF(U121="zákl. přenesená",N121,0)</f>
        <v>0</v>
      </c>
      <c r="BH121" s="192">
        <f>IF(U121="sníž. přenesená",N121,0)</f>
        <v>0</v>
      </c>
      <c r="BI121" s="192">
        <f>IF(U121="nulová",N121,0)</f>
        <v>0</v>
      </c>
      <c r="BJ121" s="191" t="s">
        <v>38</v>
      </c>
      <c r="BK121" s="190"/>
      <c r="BL121" s="190"/>
      <c r="BM121" s="190"/>
    </row>
    <row r="122" s="1" customFormat="1" ht="18" customHeight="1">
      <c r="B122" s="49"/>
      <c r="C122" s="50"/>
      <c r="D122" s="142" t="s">
        <v>146</v>
      </c>
      <c r="E122" s="135"/>
      <c r="F122" s="135"/>
      <c r="G122" s="135"/>
      <c r="H122" s="135"/>
      <c r="I122" s="50"/>
      <c r="J122" s="50"/>
      <c r="K122" s="50"/>
      <c r="L122" s="50"/>
      <c r="M122" s="50"/>
      <c r="N122" s="136">
        <f>ROUND(N88*T122,0)</f>
        <v>0</v>
      </c>
      <c r="O122" s="137"/>
      <c r="P122" s="137"/>
      <c r="Q122" s="137"/>
      <c r="R122" s="51"/>
      <c r="S122" s="187"/>
      <c r="T122" s="188"/>
      <c r="U122" s="189" t="s">
        <v>45</v>
      </c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1" t="s">
        <v>142</v>
      </c>
      <c r="AZ122" s="190"/>
      <c r="BA122" s="190"/>
      <c r="BB122" s="190"/>
      <c r="BC122" s="190"/>
      <c r="BD122" s="190"/>
      <c r="BE122" s="192">
        <f>IF(U122="základní",N122,0)</f>
        <v>0</v>
      </c>
      <c r="BF122" s="192">
        <f>IF(U122="snížená",N122,0)</f>
        <v>0</v>
      </c>
      <c r="BG122" s="192">
        <f>IF(U122="zákl. přenesená",N122,0)</f>
        <v>0</v>
      </c>
      <c r="BH122" s="192">
        <f>IF(U122="sníž. přenesená",N122,0)</f>
        <v>0</v>
      </c>
      <c r="BI122" s="192">
        <f>IF(U122="nulová",N122,0)</f>
        <v>0</v>
      </c>
      <c r="BJ122" s="191" t="s">
        <v>38</v>
      </c>
      <c r="BK122" s="190"/>
      <c r="BL122" s="190"/>
      <c r="BM122" s="190"/>
    </row>
    <row r="123" s="1" customFormat="1" ht="18" customHeight="1">
      <c r="B123" s="49"/>
      <c r="C123" s="50"/>
      <c r="D123" s="135" t="s">
        <v>147</v>
      </c>
      <c r="E123" s="50"/>
      <c r="F123" s="50"/>
      <c r="G123" s="50"/>
      <c r="H123" s="50"/>
      <c r="I123" s="50"/>
      <c r="J123" s="50"/>
      <c r="K123" s="50"/>
      <c r="L123" s="50"/>
      <c r="M123" s="50"/>
      <c r="N123" s="136">
        <f>ROUND(N88*T123,0)</f>
        <v>0</v>
      </c>
      <c r="O123" s="137"/>
      <c r="P123" s="137"/>
      <c r="Q123" s="137"/>
      <c r="R123" s="51"/>
      <c r="S123" s="187"/>
      <c r="T123" s="193"/>
      <c r="U123" s="194" t="s">
        <v>45</v>
      </c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1" t="s">
        <v>148</v>
      </c>
      <c r="AZ123" s="190"/>
      <c r="BA123" s="190"/>
      <c r="BB123" s="190"/>
      <c r="BC123" s="190"/>
      <c r="BD123" s="190"/>
      <c r="BE123" s="192">
        <f>IF(U123="základní",N123,0)</f>
        <v>0</v>
      </c>
      <c r="BF123" s="192">
        <f>IF(U123="snížená",N123,0)</f>
        <v>0</v>
      </c>
      <c r="BG123" s="192">
        <f>IF(U123="zákl. přenesená",N123,0)</f>
        <v>0</v>
      </c>
      <c r="BH123" s="192">
        <f>IF(U123="sníž. přenesená",N123,0)</f>
        <v>0</v>
      </c>
      <c r="BI123" s="192">
        <f>IF(U123="nulová",N123,0)</f>
        <v>0</v>
      </c>
      <c r="BJ123" s="191" t="s">
        <v>38</v>
      </c>
      <c r="BK123" s="190"/>
      <c r="BL123" s="190"/>
      <c r="BM123" s="190"/>
    </row>
    <row r="124" s="1" customFormat="1"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1"/>
      <c r="T124" s="170"/>
      <c r="U124" s="170"/>
    </row>
    <row r="125" s="1" customFormat="1" ht="29.28" customHeight="1">
      <c r="B125" s="49"/>
      <c r="C125" s="149" t="s">
        <v>97</v>
      </c>
      <c r="D125" s="150"/>
      <c r="E125" s="150"/>
      <c r="F125" s="150"/>
      <c r="G125" s="150"/>
      <c r="H125" s="150"/>
      <c r="I125" s="150"/>
      <c r="J125" s="150"/>
      <c r="K125" s="150"/>
      <c r="L125" s="151">
        <f>ROUND(SUM(N88+N117),0)</f>
        <v>0</v>
      </c>
      <c r="M125" s="151"/>
      <c r="N125" s="151"/>
      <c r="O125" s="151"/>
      <c r="P125" s="151"/>
      <c r="Q125" s="151"/>
      <c r="R125" s="51"/>
      <c r="T125" s="170"/>
      <c r="U125" s="170"/>
    </row>
    <row r="126" s="1" customFormat="1" ht="6.96" customHeight="1">
      <c r="B126" s="78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80"/>
      <c r="T126" s="170"/>
      <c r="U126" s="170"/>
    </row>
    <row r="130" s="1" customFormat="1" ht="6.96" customHeight="1">
      <c r="B130" s="81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3"/>
    </row>
    <row r="131" s="1" customFormat="1" ht="36.96" customHeight="1">
      <c r="B131" s="49"/>
      <c r="C131" s="29" t="s">
        <v>149</v>
      </c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1"/>
    </row>
    <row r="132" s="1" customFormat="1" ht="6.96" customHeight="1"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1"/>
    </row>
    <row r="133" s="1" customFormat="1" ht="30" customHeight="1">
      <c r="B133" s="49"/>
      <c r="C133" s="41" t="s">
        <v>19</v>
      </c>
      <c r="D133" s="50"/>
      <c r="E133" s="50"/>
      <c r="F133" s="154">
        <f>F6</f>
        <v>0</v>
      </c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50"/>
      <c r="R133" s="51"/>
    </row>
    <row r="134" s="1" customFormat="1" ht="36.96" customHeight="1">
      <c r="B134" s="49"/>
      <c r="C134" s="88" t="s">
        <v>105</v>
      </c>
      <c r="D134" s="50"/>
      <c r="E134" s="50"/>
      <c r="F134" s="90">
        <f>F7</f>
        <v>0</v>
      </c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1"/>
    </row>
    <row r="135" s="1" customFormat="1" ht="6.96" customHeight="1">
      <c r="B135" s="49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1"/>
    </row>
    <row r="136" s="1" customFormat="1" ht="18" customHeight="1">
      <c r="B136" s="49"/>
      <c r="C136" s="41" t="s">
        <v>24</v>
      </c>
      <c r="D136" s="50"/>
      <c r="E136" s="50"/>
      <c r="F136" s="36">
        <f>F9</f>
        <v>0</v>
      </c>
      <c r="G136" s="50"/>
      <c r="H136" s="50"/>
      <c r="I136" s="50"/>
      <c r="J136" s="50"/>
      <c r="K136" s="41" t="s">
        <v>26</v>
      </c>
      <c r="L136" s="50"/>
      <c r="M136" s="93">
        <f>IF(O9="","",O9)</f>
        <v>0</v>
      </c>
      <c r="N136" s="93"/>
      <c r="O136" s="93"/>
      <c r="P136" s="93"/>
      <c r="Q136" s="50"/>
      <c r="R136" s="51"/>
    </row>
    <row r="137" s="1" customFormat="1" ht="6.96" customHeight="1">
      <c r="B137" s="49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="1" customFormat="1">
      <c r="B138" s="49"/>
      <c r="C138" s="41" t="s">
        <v>28</v>
      </c>
      <c r="D138" s="50"/>
      <c r="E138" s="50"/>
      <c r="F138" s="36">
        <f>E12</f>
        <v>0</v>
      </c>
      <c r="G138" s="50"/>
      <c r="H138" s="50"/>
      <c r="I138" s="50"/>
      <c r="J138" s="50"/>
      <c r="K138" s="41" t="s">
        <v>34</v>
      </c>
      <c r="L138" s="50"/>
      <c r="M138" s="36">
        <f>E18</f>
        <v>0</v>
      </c>
      <c r="N138" s="36"/>
      <c r="O138" s="36"/>
      <c r="P138" s="36"/>
      <c r="Q138" s="36"/>
      <c r="R138" s="51"/>
    </row>
    <row r="139" s="1" customFormat="1" ht="14.4" customHeight="1">
      <c r="B139" s="49"/>
      <c r="C139" s="41" t="s">
        <v>32</v>
      </c>
      <c r="D139" s="50"/>
      <c r="E139" s="50"/>
      <c r="F139" s="36">
        <f>IF(E15="","",E15)</f>
        <v>0</v>
      </c>
      <c r="G139" s="50"/>
      <c r="H139" s="50"/>
      <c r="I139" s="50"/>
      <c r="J139" s="50"/>
      <c r="K139" s="41" t="s">
        <v>39</v>
      </c>
      <c r="L139" s="50"/>
      <c r="M139" s="36">
        <f>E21</f>
        <v>0</v>
      </c>
      <c r="N139" s="36"/>
      <c r="O139" s="36"/>
      <c r="P139" s="36"/>
      <c r="Q139" s="36"/>
      <c r="R139" s="51"/>
    </row>
    <row r="140" s="1" customFormat="1" ht="10.32" customHeight="1">
      <c r="B140" s="49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1"/>
    </row>
    <row r="141" s="8" customFormat="1" ht="29.28" customHeight="1">
      <c r="B141" s="195"/>
      <c r="C141" s="196" t="s">
        <v>150</v>
      </c>
      <c r="D141" s="197" t="s">
        <v>151</v>
      </c>
      <c r="E141" s="197" t="s">
        <v>62</v>
      </c>
      <c r="F141" s="197" t="s">
        <v>152</v>
      </c>
      <c r="G141" s="197"/>
      <c r="H141" s="197"/>
      <c r="I141" s="197"/>
      <c r="J141" s="197" t="s">
        <v>153</v>
      </c>
      <c r="K141" s="197" t="s">
        <v>154</v>
      </c>
      <c r="L141" s="198" t="s">
        <v>155</v>
      </c>
      <c r="M141" s="198"/>
      <c r="N141" s="197" t="s">
        <v>110</v>
      </c>
      <c r="O141" s="197"/>
      <c r="P141" s="197"/>
      <c r="Q141" s="199"/>
      <c r="R141" s="200"/>
      <c r="T141" s="109" t="s">
        <v>156</v>
      </c>
      <c r="U141" s="110" t="s">
        <v>44</v>
      </c>
      <c r="V141" s="110" t="s">
        <v>157</v>
      </c>
      <c r="W141" s="110" t="s">
        <v>158</v>
      </c>
      <c r="X141" s="110" t="s">
        <v>159</v>
      </c>
      <c r="Y141" s="110" t="s">
        <v>160</v>
      </c>
      <c r="Z141" s="110" t="s">
        <v>161</v>
      </c>
      <c r="AA141" s="111" t="s">
        <v>162</v>
      </c>
    </row>
    <row r="142" s="1" customFormat="1" ht="29.28" customHeight="1">
      <c r="B142" s="49"/>
      <c r="C142" s="113" t="s">
        <v>107</v>
      </c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201">
        <f>BK142</f>
        <v>0</v>
      </c>
      <c r="O142" s="202"/>
      <c r="P142" s="202"/>
      <c r="Q142" s="202"/>
      <c r="R142" s="51"/>
      <c r="T142" s="112"/>
      <c r="U142" s="70"/>
      <c r="V142" s="70"/>
      <c r="W142" s="203">
        <f>W143+W402+W715+W718</f>
        <v>0</v>
      </c>
      <c r="X142" s="70"/>
      <c r="Y142" s="203">
        <f>Y143+Y402+Y715+Y718</f>
        <v>0</v>
      </c>
      <c r="Z142" s="70"/>
      <c r="AA142" s="204">
        <f>AA143+AA402+AA715+AA718</f>
        <v>0</v>
      </c>
      <c r="AT142" s="24" t="s">
        <v>79</v>
      </c>
      <c r="AU142" s="24" t="s">
        <v>112</v>
      </c>
      <c r="BK142" s="205">
        <f>BK143+BK402+BK715+BK718</f>
        <v>0</v>
      </c>
    </row>
    <row r="143" s="9" customFormat="1" ht="37.44" customHeight="1">
      <c r="B143" s="206"/>
      <c r="C143" s="207"/>
      <c r="D143" s="208" t="s">
        <v>113</v>
      </c>
      <c r="E143" s="208"/>
      <c r="F143" s="208"/>
      <c r="G143" s="208"/>
      <c r="H143" s="208"/>
      <c r="I143" s="208"/>
      <c r="J143" s="208"/>
      <c r="K143" s="208"/>
      <c r="L143" s="208"/>
      <c r="M143" s="208"/>
      <c r="N143" s="209">
        <f>BK143</f>
        <v>0</v>
      </c>
      <c r="O143" s="177"/>
      <c r="P143" s="177"/>
      <c r="Q143" s="177"/>
      <c r="R143" s="210"/>
      <c r="T143" s="211"/>
      <c r="U143" s="207"/>
      <c r="V143" s="207"/>
      <c r="W143" s="212">
        <f>W144+W187+W216+W244+W253+W351+W394+W400</f>
        <v>0</v>
      </c>
      <c r="X143" s="207"/>
      <c r="Y143" s="212">
        <f>Y144+Y187+Y216+Y244+Y253+Y351+Y394+Y400</f>
        <v>0</v>
      </c>
      <c r="Z143" s="207"/>
      <c r="AA143" s="213">
        <f>AA144+AA187+AA216+AA244+AA253+AA351+AA394+AA400</f>
        <v>0</v>
      </c>
      <c r="AR143" s="214" t="s">
        <v>38</v>
      </c>
      <c r="AT143" s="215" t="s">
        <v>79</v>
      </c>
      <c r="AU143" s="215" t="s">
        <v>80</v>
      </c>
      <c r="AY143" s="214" t="s">
        <v>163</v>
      </c>
      <c r="BK143" s="216">
        <f>BK144+BK187+BK216+BK244+BK253+BK351+BK394+BK400</f>
        <v>0</v>
      </c>
    </row>
    <row r="144" s="9" customFormat="1" ht="19.92" customHeight="1">
      <c r="B144" s="206"/>
      <c r="C144" s="207"/>
      <c r="D144" s="217" t="s">
        <v>114</v>
      </c>
      <c r="E144" s="217"/>
      <c r="F144" s="217"/>
      <c r="G144" s="217"/>
      <c r="H144" s="217"/>
      <c r="I144" s="217"/>
      <c r="J144" s="217"/>
      <c r="K144" s="217"/>
      <c r="L144" s="217"/>
      <c r="M144" s="217"/>
      <c r="N144" s="218">
        <f>BK144</f>
        <v>0</v>
      </c>
      <c r="O144" s="219"/>
      <c r="P144" s="219"/>
      <c r="Q144" s="219"/>
      <c r="R144" s="210"/>
      <c r="T144" s="211"/>
      <c r="U144" s="207"/>
      <c r="V144" s="207"/>
      <c r="W144" s="212">
        <f>SUM(W145:W186)</f>
        <v>0</v>
      </c>
      <c r="X144" s="207"/>
      <c r="Y144" s="212">
        <f>SUM(Y145:Y186)</f>
        <v>0</v>
      </c>
      <c r="Z144" s="207"/>
      <c r="AA144" s="213">
        <f>SUM(AA145:AA186)</f>
        <v>0</v>
      </c>
      <c r="AR144" s="214" t="s">
        <v>38</v>
      </c>
      <c r="AT144" s="215" t="s">
        <v>79</v>
      </c>
      <c r="AU144" s="215" t="s">
        <v>38</v>
      </c>
      <c r="AY144" s="214" t="s">
        <v>163</v>
      </c>
      <c r="BK144" s="216">
        <f>SUM(BK145:BK186)</f>
        <v>0</v>
      </c>
    </row>
    <row r="145" s="1" customFormat="1" ht="38.25" customHeight="1">
      <c r="B145" s="49"/>
      <c r="C145" s="220" t="s">
        <v>38</v>
      </c>
      <c r="D145" s="220" t="s">
        <v>164</v>
      </c>
      <c r="E145" s="221" t="s">
        <v>165</v>
      </c>
      <c r="F145" s="222" t="s">
        <v>166</v>
      </c>
      <c r="G145" s="222"/>
      <c r="H145" s="222"/>
      <c r="I145" s="222"/>
      <c r="J145" s="223" t="s">
        <v>167</v>
      </c>
      <c r="K145" s="224">
        <v>15.300000000000001</v>
      </c>
      <c r="L145" s="225">
        <v>0</v>
      </c>
      <c r="M145" s="226"/>
      <c r="N145" s="227">
        <f>ROUND(L145*K145,1)</f>
        <v>0</v>
      </c>
      <c r="O145" s="227"/>
      <c r="P145" s="227"/>
      <c r="Q145" s="227"/>
      <c r="R145" s="51"/>
      <c r="T145" s="228" t="s">
        <v>22</v>
      </c>
      <c r="U145" s="59" t="s">
        <v>45</v>
      </c>
      <c r="V145" s="50"/>
      <c r="W145" s="229">
        <f>V145*K145</f>
        <v>0</v>
      </c>
      <c r="X145" s="229">
        <v>0</v>
      </c>
      <c r="Y145" s="229">
        <f>X145*K145</f>
        <v>0</v>
      </c>
      <c r="Z145" s="229">
        <v>0</v>
      </c>
      <c r="AA145" s="230">
        <f>Z145*K145</f>
        <v>0</v>
      </c>
      <c r="AR145" s="24" t="s">
        <v>168</v>
      </c>
      <c r="AT145" s="24" t="s">
        <v>164</v>
      </c>
      <c r="AU145" s="24" t="s">
        <v>103</v>
      </c>
      <c r="AY145" s="24" t="s">
        <v>163</v>
      </c>
      <c r="BE145" s="141">
        <f>IF(U145="základní",N145,0)</f>
        <v>0</v>
      </c>
      <c r="BF145" s="141">
        <f>IF(U145="snížená",N145,0)</f>
        <v>0</v>
      </c>
      <c r="BG145" s="141">
        <f>IF(U145="zákl. přenesená",N145,0)</f>
        <v>0</v>
      </c>
      <c r="BH145" s="141">
        <f>IF(U145="sníž. přenesená",N145,0)</f>
        <v>0</v>
      </c>
      <c r="BI145" s="141">
        <f>IF(U145="nulová",N145,0)</f>
        <v>0</v>
      </c>
      <c r="BJ145" s="24" t="s">
        <v>38</v>
      </c>
      <c r="BK145" s="141">
        <f>ROUND(L145*K145,1)</f>
        <v>0</v>
      </c>
      <c r="BL145" s="24" t="s">
        <v>168</v>
      </c>
      <c r="BM145" s="24" t="s">
        <v>169</v>
      </c>
    </row>
    <row r="146" s="10" customFormat="1" ht="16.5" customHeight="1">
      <c r="B146" s="231"/>
      <c r="C146" s="232"/>
      <c r="D146" s="232"/>
      <c r="E146" s="233" t="s">
        <v>22</v>
      </c>
      <c r="F146" s="234" t="s">
        <v>170</v>
      </c>
      <c r="G146" s="235"/>
      <c r="H146" s="235"/>
      <c r="I146" s="235"/>
      <c r="J146" s="232"/>
      <c r="K146" s="236">
        <v>15.300000000000001</v>
      </c>
      <c r="L146" s="232"/>
      <c r="M146" s="232"/>
      <c r="N146" s="232"/>
      <c r="O146" s="232"/>
      <c r="P146" s="232"/>
      <c r="Q146" s="232"/>
      <c r="R146" s="237"/>
      <c r="T146" s="238"/>
      <c r="U146" s="232"/>
      <c r="V146" s="232"/>
      <c r="W146" s="232"/>
      <c r="X146" s="232"/>
      <c r="Y146" s="232"/>
      <c r="Z146" s="232"/>
      <c r="AA146" s="239"/>
      <c r="AT146" s="240" t="s">
        <v>171</v>
      </c>
      <c r="AU146" s="240" t="s">
        <v>103</v>
      </c>
      <c r="AV146" s="10" t="s">
        <v>103</v>
      </c>
      <c r="AW146" s="10" t="s">
        <v>37</v>
      </c>
      <c r="AX146" s="10" t="s">
        <v>38</v>
      </c>
      <c r="AY146" s="240" t="s">
        <v>163</v>
      </c>
    </row>
    <row r="147" s="1" customFormat="1" ht="25.5" customHeight="1">
      <c r="B147" s="49"/>
      <c r="C147" s="220" t="s">
        <v>103</v>
      </c>
      <c r="D147" s="220" t="s">
        <v>164</v>
      </c>
      <c r="E147" s="221" t="s">
        <v>172</v>
      </c>
      <c r="F147" s="222" t="s">
        <v>173</v>
      </c>
      <c r="G147" s="222"/>
      <c r="H147" s="222"/>
      <c r="I147" s="222"/>
      <c r="J147" s="223" t="s">
        <v>167</v>
      </c>
      <c r="K147" s="224">
        <v>15.460000000000001</v>
      </c>
      <c r="L147" s="225">
        <v>0</v>
      </c>
      <c r="M147" s="226"/>
      <c r="N147" s="227">
        <f>ROUND(L147*K147,1)</f>
        <v>0</v>
      </c>
      <c r="O147" s="227"/>
      <c r="P147" s="227"/>
      <c r="Q147" s="227"/>
      <c r="R147" s="51"/>
      <c r="T147" s="228" t="s">
        <v>22</v>
      </c>
      <c r="U147" s="59" t="s">
        <v>45</v>
      </c>
      <c r="V147" s="50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4" t="s">
        <v>168</v>
      </c>
      <c r="AT147" s="24" t="s">
        <v>164</v>
      </c>
      <c r="AU147" s="24" t="s">
        <v>103</v>
      </c>
      <c r="AY147" s="24" t="s">
        <v>163</v>
      </c>
      <c r="BE147" s="141">
        <f>IF(U147="základní",N147,0)</f>
        <v>0</v>
      </c>
      <c r="BF147" s="141">
        <f>IF(U147="snížená",N147,0)</f>
        <v>0</v>
      </c>
      <c r="BG147" s="141">
        <f>IF(U147="zákl. přenesená",N147,0)</f>
        <v>0</v>
      </c>
      <c r="BH147" s="141">
        <f>IF(U147="sníž. přenesená",N147,0)</f>
        <v>0</v>
      </c>
      <c r="BI147" s="141">
        <f>IF(U147="nulová",N147,0)</f>
        <v>0</v>
      </c>
      <c r="BJ147" s="24" t="s">
        <v>38</v>
      </c>
      <c r="BK147" s="141">
        <f>ROUND(L147*K147,1)</f>
        <v>0</v>
      </c>
      <c r="BL147" s="24" t="s">
        <v>168</v>
      </c>
      <c r="BM147" s="24" t="s">
        <v>174</v>
      </c>
    </row>
    <row r="148" s="10" customFormat="1" ht="16.5" customHeight="1">
      <c r="B148" s="231"/>
      <c r="C148" s="232"/>
      <c r="D148" s="232"/>
      <c r="E148" s="233" t="s">
        <v>22</v>
      </c>
      <c r="F148" s="234" t="s">
        <v>175</v>
      </c>
      <c r="G148" s="235"/>
      <c r="H148" s="235"/>
      <c r="I148" s="235"/>
      <c r="J148" s="232"/>
      <c r="K148" s="236">
        <v>4.7809999999999997</v>
      </c>
      <c r="L148" s="232"/>
      <c r="M148" s="232"/>
      <c r="N148" s="232"/>
      <c r="O148" s="232"/>
      <c r="P148" s="232"/>
      <c r="Q148" s="232"/>
      <c r="R148" s="237"/>
      <c r="T148" s="238"/>
      <c r="U148" s="232"/>
      <c r="V148" s="232"/>
      <c r="W148" s="232"/>
      <c r="X148" s="232"/>
      <c r="Y148" s="232"/>
      <c r="Z148" s="232"/>
      <c r="AA148" s="239"/>
      <c r="AT148" s="240" t="s">
        <v>171</v>
      </c>
      <c r="AU148" s="240" t="s">
        <v>103</v>
      </c>
      <c r="AV148" s="10" t="s">
        <v>103</v>
      </c>
      <c r="AW148" s="10" t="s">
        <v>37</v>
      </c>
      <c r="AX148" s="10" t="s">
        <v>80</v>
      </c>
      <c r="AY148" s="240" t="s">
        <v>163</v>
      </c>
    </row>
    <row r="149" s="10" customFormat="1" ht="16.5" customHeight="1">
      <c r="B149" s="231"/>
      <c r="C149" s="232"/>
      <c r="D149" s="232"/>
      <c r="E149" s="233" t="s">
        <v>22</v>
      </c>
      <c r="F149" s="241" t="s">
        <v>176</v>
      </c>
      <c r="G149" s="232"/>
      <c r="H149" s="232"/>
      <c r="I149" s="232"/>
      <c r="J149" s="232"/>
      <c r="K149" s="236">
        <v>1.6879999999999999</v>
      </c>
      <c r="L149" s="232"/>
      <c r="M149" s="232"/>
      <c r="N149" s="232"/>
      <c r="O149" s="232"/>
      <c r="P149" s="232"/>
      <c r="Q149" s="232"/>
      <c r="R149" s="237"/>
      <c r="T149" s="238"/>
      <c r="U149" s="232"/>
      <c r="V149" s="232"/>
      <c r="W149" s="232"/>
      <c r="X149" s="232"/>
      <c r="Y149" s="232"/>
      <c r="Z149" s="232"/>
      <c r="AA149" s="239"/>
      <c r="AT149" s="240" t="s">
        <v>171</v>
      </c>
      <c r="AU149" s="240" t="s">
        <v>103</v>
      </c>
      <c r="AV149" s="10" t="s">
        <v>103</v>
      </c>
      <c r="AW149" s="10" t="s">
        <v>37</v>
      </c>
      <c r="AX149" s="10" t="s">
        <v>80</v>
      </c>
      <c r="AY149" s="240" t="s">
        <v>163</v>
      </c>
    </row>
    <row r="150" s="10" customFormat="1" ht="16.5" customHeight="1">
      <c r="B150" s="231"/>
      <c r="C150" s="232"/>
      <c r="D150" s="232"/>
      <c r="E150" s="233" t="s">
        <v>22</v>
      </c>
      <c r="F150" s="241" t="s">
        <v>177</v>
      </c>
      <c r="G150" s="232"/>
      <c r="H150" s="232"/>
      <c r="I150" s="232"/>
      <c r="J150" s="232"/>
      <c r="K150" s="236">
        <v>2.0249999999999999</v>
      </c>
      <c r="L150" s="232"/>
      <c r="M150" s="232"/>
      <c r="N150" s="232"/>
      <c r="O150" s="232"/>
      <c r="P150" s="232"/>
      <c r="Q150" s="232"/>
      <c r="R150" s="237"/>
      <c r="T150" s="238"/>
      <c r="U150" s="232"/>
      <c r="V150" s="232"/>
      <c r="W150" s="232"/>
      <c r="X150" s="232"/>
      <c r="Y150" s="232"/>
      <c r="Z150" s="232"/>
      <c r="AA150" s="239"/>
      <c r="AT150" s="240" t="s">
        <v>171</v>
      </c>
      <c r="AU150" s="240" t="s">
        <v>103</v>
      </c>
      <c r="AV150" s="10" t="s">
        <v>103</v>
      </c>
      <c r="AW150" s="10" t="s">
        <v>37</v>
      </c>
      <c r="AX150" s="10" t="s">
        <v>80</v>
      </c>
      <c r="AY150" s="240" t="s">
        <v>163</v>
      </c>
    </row>
    <row r="151" s="10" customFormat="1" ht="16.5" customHeight="1">
      <c r="B151" s="231"/>
      <c r="C151" s="232"/>
      <c r="D151" s="232"/>
      <c r="E151" s="233" t="s">
        <v>22</v>
      </c>
      <c r="F151" s="241" t="s">
        <v>178</v>
      </c>
      <c r="G151" s="232"/>
      <c r="H151" s="232"/>
      <c r="I151" s="232"/>
      <c r="J151" s="232"/>
      <c r="K151" s="236">
        <v>2.8690000000000002</v>
      </c>
      <c r="L151" s="232"/>
      <c r="M151" s="232"/>
      <c r="N151" s="232"/>
      <c r="O151" s="232"/>
      <c r="P151" s="232"/>
      <c r="Q151" s="232"/>
      <c r="R151" s="237"/>
      <c r="T151" s="238"/>
      <c r="U151" s="232"/>
      <c r="V151" s="232"/>
      <c r="W151" s="232"/>
      <c r="X151" s="232"/>
      <c r="Y151" s="232"/>
      <c r="Z151" s="232"/>
      <c r="AA151" s="239"/>
      <c r="AT151" s="240" t="s">
        <v>171</v>
      </c>
      <c r="AU151" s="240" t="s">
        <v>103</v>
      </c>
      <c r="AV151" s="10" t="s">
        <v>103</v>
      </c>
      <c r="AW151" s="10" t="s">
        <v>37</v>
      </c>
      <c r="AX151" s="10" t="s">
        <v>80</v>
      </c>
      <c r="AY151" s="240" t="s">
        <v>163</v>
      </c>
    </row>
    <row r="152" s="10" customFormat="1" ht="16.5" customHeight="1">
      <c r="B152" s="231"/>
      <c r="C152" s="232"/>
      <c r="D152" s="232"/>
      <c r="E152" s="233" t="s">
        <v>22</v>
      </c>
      <c r="F152" s="241" t="s">
        <v>179</v>
      </c>
      <c r="G152" s="232"/>
      <c r="H152" s="232"/>
      <c r="I152" s="232"/>
      <c r="J152" s="232"/>
      <c r="K152" s="236">
        <v>3.347</v>
      </c>
      <c r="L152" s="232"/>
      <c r="M152" s="232"/>
      <c r="N152" s="232"/>
      <c r="O152" s="232"/>
      <c r="P152" s="232"/>
      <c r="Q152" s="232"/>
      <c r="R152" s="237"/>
      <c r="T152" s="238"/>
      <c r="U152" s="232"/>
      <c r="V152" s="232"/>
      <c r="W152" s="232"/>
      <c r="X152" s="232"/>
      <c r="Y152" s="232"/>
      <c r="Z152" s="232"/>
      <c r="AA152" s="239"/>
      <c r="AT152" s="240" t="s">
        <v>171</v>
      </c>
      <c r="AU152" s="240" t="s">
        <v>103</v>
      </c>
      <c r="AV152" s="10" t="s">
        <v>103</v>
      </c>
      <c r="AW152" s="10" t="s">
        <v>37</v>
      </c>
      <c r="AX152" s="10" t="s">
        <v>80</v>
      </c>
      <c r="AY152" s="240" t="s">
        <v>163</v>
      </c>
    </row>
    <row r="153" s="11" customFormat="1" ht="16.5" customHeight="1">
      <c r="B153" s="242"/>
      <c r="C153" s="243"/>
      <c r="D153" s="243"/>
      <c r="E153" s="244" t="s">
        <v>22</v>
      </c>
      <c r="F153" s="245" t="s">
        <v>180</v>
      </c>
      <c r="G153" s="243"/>
      <c r="H153" s="243"/>
      <c r="I153" s="243"/>
      <c r="J153" s="243"/>
      <c r="K153" s="246" t="s">
        <v>22</v>
      </c>
      <c r="L153" s="243"/>
      <c r="M153" s="243"/>
      <c r="N153" s="243"/>
      <c r="O153" s="243"/>
      <c r="P153" s="243"/>
      <c r="Q153" s="243"/>
      <c r="R153" s="247"/>
      <c r="T153" s="248"/>
      <c r="U153" s="243"/>
      <c r="V153" s="243"/>
      <c r="W153" s="243"/>
      <c r="X153" s="243"/>
      <c r="Y153" s="243"/>
      <c r="Z153" s="243"/>
      <c r="AA153" s="249"/>
      <c r="AT153" s="250" t="s">
        <v>171</v>
      </c>
      <c r="AU153" s="250" t="s">
        <v>103</v>
      </c>
      <c r="AV153" s="11" t="s">
        <v>38</v>
      </c>
      <c r="AW153" s="11" t="s">
        <v>37</v>
      </c>
      <c r="AX153" s="11" t="s">
        <v>80</v>
      </c>
      <c r="AY153" s="250" t="s">
        <v>163</v>
      </c>
    </row>
    <row r="154" s="10" customFormat="1" ht="16.5" customHeight="1">
      <c r="B154" s="231"/>
      <c r="C154" s="232"/>
      <c r="D154" s="232"/>
      <c r="E154" s="233" t="s">
        <v>22</v>
      </c>
      <c r="F154" s="241" t="s">
        <v>181</v>
      </c>
      <c r="G154" s="232"/>
      <c r="H154" s="232"/>
      <c r="I154" s="232"/>
      <c r="J154" s="232"/>
      <c r="K154" s="236">
        <v>0.75</v>
      </c>
      <c r="L154" s="232"/>
      <c r="M154" s="232"/>
      <c r="N154" s="232"/>
      <c r="O154" s="232"/>
      <c r="P154" s="232"/>
      <c r="Q154" s="232"/>
      <c r="R154" s="237"/>
      <c r="T154" s="238"/>
      <c r="U154" s="232"/>
      <c r="V154" s="232"/>
      <c r="W154" s="232"/>
      <c r="X154" s="232"/>
      <c r="Y154" s="232"/>
      <c r="Z154" s="232"/>
      <c r="AA154" s="239"/>
      <c r="AT154" s="240" t="s">
        <v>171</v>
      </c>
      <c r="AU154" s="240" t="s">
        <v>103</v>
      </c>
      <c r="AV154" s="10" t="s">
        <v>103</v>
      </c>
      <c r="AW154" s="10" t="s">
        <v>37</v>
      </c>
      <c r="AX154" s="10" t="s">
        <v>80</v>
      </c>
      <c r="AY154" s="240" t="s">
        <v>163</v>
      </c>
    </row>
    <row r="155" s="12" customFormat="1" ht="16.5" customHeight="1">
      <c r="B155" s="251"/>
      <c r="C155" s="252"/>
      <c r="D155" s="252"/>
      <c r="E155" s="253" t="s">
        <v>22</v>
      </c>
      <c r="F155" s="254" t="s">
        <v>182</v>
      </c>
      <c r="G155" s="252"/>
      <c r="H155" s="252"/>
      <c r="I155" s="252"/>
      <c r="J155" s="252"/>
      <c r="K155" s="255">
        <v>15.460000000000001</v>
      </c>
      <c r="L155" s="252"/>
      <c r="M155" s="252"/>
      <c r="N155" s="252"/>
      <c r="O155" s="252"/>
      <c r="P155" s="252"/>
      <c r="Q155" s="252"/>
      <c r="R155" s="256"/>
      <c r="T155" s="257"/>
      <c r="U155" s="252"/>
      <c r="V155" s="252"/>
      <c r="W155" s="252"/>
      <c r="X155" s="252"/>
      <c r="Y155" s="252"/>
      <c r="Z155" s="252"/>
      <c r="AA155" s="258"/>
      <c r="AT155" s="259" t="s">
        <v>171</v>
      </c>
      <c r="AU155" s="259" t="s">
        <v>103</v>
      </c>
      <c r="AV155" s="12" t="s">
        <v>168</v>
      </c>
      <c r="AW155" s="12" t="s">
        <v>37</v>
      </c>
      <c r="AX155" s="12" t="s">
        <v>38</v>
      </c>
      <c r="AY155" s="259" t="s">
        <v>163</v>
      </c>
    </row>
    <row r="156" s="1" customFormat="1" ht="38.25" customHeight="1">
      <c r="B156" s="49"/>
      <c r="C156" s="220" t="s">
        <v>183</v>
      </c>
      <c r="D156" s="220" t="s">
        <v>164</v>
      </c>
      <c r="E156" s="221" t="s">
        <v>184</v>
      </c>
      <c r="F156" s="222" t="s">
        <v>185</v>
      </c>
      <c r="G156" s="222"/>
      <c r="H156" s="222"/>
      <c r="I156" s="222"/>
      <c r="J156" s="223" t="s">
        <v>167</v>
      </c>
      <c r="K156" s="224">
        <v>16.02</v>
      </c>
      <c r="L156" s="225">
        <v>0</v>
      </c>
      <c r="M156" s="226"/>
      <c r="N156" s="227">
        <f>ROUND(L156*K156,1)</f>
        <v>0</v>
      </c>
      <c r="O156" s="227"/>
      <c r="P156" s="227"/>
      <c r="Q156" s="227"/>
      <c r="R156" s="51"/>
      <c r="T156" s="228" t="s">
        <v>22</v>
      </c>
      <c r="U156" s="59" t="s">
        <v>45</v>
      </c>
      <c r="V156" s="50"/>
      <c r="W156" s="229">
        <f>V156*K156</f>
        <v>0</v>
      </c>
      <c r="X156" s="229">
        <v>0</v>
      </c>
      <c r="Y156" s="229">
        <f>X156*K156</f>
        <v>0</v>
      </c>
      <c r="Z156" s="229">
        <v>0</v>
      </c>
      <c r="AA156" s="230">
        <f>Z156*K156</f>
        <v>0</v>
      </c>
      <c r="AR156" s="24" t="s">
        <v>168</v>
      </c>
      <c r="AT156" s="24" t="s">
        <v>164</v>
      </c>
      <c r="AU156" s="24" t="s">
        <v>103</v>
      </c>
      <c r="AY156" s="24" t="s">
        <v>163</v>
      </c>
      <c r="BE156" s="141">
        <f>IF(U156="základní",N156,0)</f>
        <v>0</v>
      </c>
      <c r="BF156" s="141">
        <f>IF(U156="snížená",N156,0)</f>
        <v>0</v>
      </c>
      <c r="BG156" s="141">
        <f>IF(U156="zákl. přenesená",N156,0)</f>
        <v>0</v>
      </c>
      <c r="BH156" s="141">
        <f>IF(U156="sníž. přenesená",N156,0)</f>
        <v>0</v>
      </c>
      <c r="BI156" s="141">
        <f>IF(U156="nulová",N156,0)</f>
        <v>0</v>
      </c>
      <c r="BJ156" s="24" t="s">
        <v>38</v>
      </c>
      <c r="BK156" s="141">
        <f>ROUND(L156*K156,1)</f>
        <v>0</v>
      </c>
      <c r="BL156" s="24" t="s">
        <v>168</v>
      </c>
      <c r="BM156" s="24" t="s">
        <v>186</v>
      </c>
    </row>
    <row r="157" s="11" customFormat="1" ht="16.5" customHeight="1">
      <c r="B157" s="242"/>
      <c r="C157" s="243"/>
      <c r="D157" s="243"/>
      <c r="E157" s="244" t="s">
        <v>22</v>
      </c>
      <c r="F157" s="260" t="s">
        <v>187</v>
      </c>
      <c r="G157" s="261"/>
      <c r="H157" s="261"/>
      <c r="I157" s="261"/>
      <c r="J157" s="243"/>
      <c r="K157" s="246" t="s">
        <v>22</v>
      </c>
      <c r="L157" s="243"/>
      <c r="M157" s="243"/>
      <c r="N157" s="243"/>
      <c r="O157" s="243"/>
      <c r="P157" s="243"/>
      <c r="Q157" s="243"/>
      <c r="R157" s="247"/>
      <c r="T157" s="248"/>
      <c r="U157" s="243"/>
      <c r="V157" s="243"/>
      <c r="W157" s="243"/>
      <c r="X157" s="243"/>
      <c r="Y157" s="243"/>
      <c r="Z157" s="243"/>
      <c r="AA157" s="249"/>
      <c r="AT157" s="250" t="s">
        <v>171</v>
      </c>
      <c r="AU157" s="250" t="s">
        <v>103</v>
      </c>
      <c r="AV157" s="11" t="s">
        <v>38</v>
      </c>
      <c r="AW157" s="11" t="s">
        <v>37</v>
      </c>
      <c r="AX157" s="11" t="s">
        <v>80</v>
      </c>
      <c r="AY157" s="250" t="s">
        <v>163</v>
      </c>
    </row>
    <row r="158" s="10" customFormat="1" ht="16.5" customHeight="1">
      <c r="B158" s="231"/>
      <c r="C158" s="232"/>
      <c r="D158" s="232"/>
      <c r="E158" s="233" t="s">
        <v>22</v>
      </c>
      <c r="F158" s="241" t="s">
        <v>188</v>
      </c>
      <c r="G158" s="232"/>
      <c r="H158" s="232"/>
      <c r="I158" s="232"/>
      <c r="J158" s="232"/>
      <c r="K158" s="236">
        <v>6.5250000000000004</v>
      </c>
      <c r="L158" s="232"/>
      <c r="M158" s="232"/>
      <c r="N158" s="232"/>
      <c r="O158" s="232"/>
      <c r="P158" s="232"/>
      <c r="Q158" s="232"/>
      <c r="R158" s="237"/>
      <c r="T158" s="238"/>
      <c r="U158" s="232"/>
      <c r="V158" s="232"/>
      <c r="W158" s="232"/>
      <c r="X158" s="232"/>
      <c r="Y158" s="232"/>
      <c r="Z158" s="232"/>
      <c r="AA158" s="239"/>
      <c r="AT158" s="240" t="s">
        <v>171</v>
      </c>
      <c r="AU158" s="240" t="s">
        <v>103</v>
      </c>
      <c r="AV158" s="10" t="s">
        <v>103</v>
      </c>
      <c r="AW158" s="10" t="s">
        <v>37</v>
      </c>
      <c r="AX158" s="10" t="s">
        <v>80</v>
      </c>
      <c r="AY158" s="240" t="s">
        <v>163</v>
      </c>
    </row>
    <row r="159" s="11" customFormat="1" ht="16.5" customHeight="1">
      <c r="B159" s="242"/>
      <c r="C159" s="243"/>
      <c r="D159" s="243"/>
      <c r="E159" s="244" t="s">
        <v>22</v>
      </c>
      <c r="F159" s="245" t="s">
        <v>189</v>
      </c>
      <c r="G159" s="243"/>
      <c r="H159" s="243"/>
      <c r="I159" s="243"/>
      <c r="J159" s="243"/>
      <c r="K159" s="246" t="s">
        <v>22</v>
      </c>
      <c r="L159" s="243"/>
      <c r="M159" s="243"/>
      <c r="N159" s="243"/>
      <c r="O159" s="243"/>
      <c r="P159" s="243"/>
      <c r="Q159" s="243"/>
      <c r="R159" s="247"/>
      <c r="T159" s="248"/>
      <c r="U159" s="243"/>
      <c r="V159" s="243"/>
      <c r="W159" s="243"/>
      <c r="X159" s="243"/>
      <c r="Y159" s="243"/>
      <c r="Z159" s="243"/>
      <c r="AA159" s="249"/>
      <c r="AT159" s="250" t="s">
        <v>171</v>
      </c>
      <c r="AU159" s="250" t="s">
        <v>103</v>
      </c>
      <c r="AV159" s="11" t="s">
        <v>38</v>
      </c>
      <c r="AW159" s="11" t="s">
        <v>37</v>
      </c>
      <c r="AX159" s="11" t="s">
        <v>80</v>
      </c>
      <c r="AY159" s="250" t="s">
        <v>163</v>
      </c>
    </row>
    <row r="160" s="10" customFormat="1" ht="16.5" customHeight="1">
      <c r="B160" s="231"/>
      <c r="C160" s="232"/>
      <c r="D160" s="232"/>
      <c r="E160" s="233" t="s">
        <v>22</v>
      </c>
      <c r="F160" s="241" t="s">
        <v>190</v>
      </c>
      <c r="G160" s="232"/>
      <c r="H160" s="232"/>
      <c r="I160" s="232"/>
      <c r="J160" s="232"/>
      <c r="K160" s="236">
        <v>9.4949999999999992</v>
      </c>
      <c r="L160" s="232"/>
      <c r="M160" s="232"/>
      <c r="N160" s="232"/>
      <c r="O160" s="232"/>
      <c r="P160" s="232"/>
      <c r="Q160" s="232"/>
      <c r="R160" s="237"/>
      <c r="T160" s="238"/>
      <c r="U160" s="232"/>
      <c r="V160" s="232"/>
      <c r="W160" s="232"/>
      <c r="X160" s="232"/>
      <c r="Y160" s="232"/>
      <c r="Z160" s="232"/>
      <c r="AA160" s="239"/>
      <c r="AT160" s="240" t="s">
        <v>171</v>
      </c>
      <c r="AU160" s="240" t="s">
        <v>103</v>
      </c>
      <c r="AV160" s="10" t="s">
        <v>103</v>
      </c>
      <c r="AW160" s="10" t="s">
        <v>37</v>
      </c>
      <c r="AX160" s="10" t="s">
        <v>80</v>
      </c>
      <c r="AY160" s="240" t="s">
        <v>163</v>
      </c>
    </row>
    <row r="161" s="12" customFormat="1" ht="16.5" customHeight="1">
      <c r="B161" s="251"/>
      <c r="C161" s="252"/>
      <c r="D161" s="252"/>
      <c r="E161" s="253" t="s">
        <v>22</v>
      </c>
      <c r="F161" s="254" t="s">
        <v>182</v>
      </c>
      <c r="G161" s="252"/>
      <c r="H161" s="252"/>
      <c r="I161" s="252"/>
      <c r="J161" s="252"/>
      <c r="K161" s="255">
        <v>16.02</v>
      </c>
      <c r="L161" s="252"/>
      <c r="M161" s="252"/>
      <c r="N161" s="252"/>
      <c r="O161" s="252"/>
      <c r="P161" s="252"/>
      <c r="Q161" s="252"/>
      <c r="R161" s="256"/>
      <c r="T161" s="257"/>
      <c r="U161" s="252"/>
      <c r="V161" s="252"/>
      <c r="W161" s="252"/>
      <c r="X161" s="252"/>
      <c r="Y161" s="252"/>
      <c r="Z161" s="252"/>
      <c r="AA161" s="258"/>
      <c r="AT161" s="259" t="s">
        <v>171</v>
      </c>
      <c r="AU161" s="259" t="s">
        <v>103</v>
      </c>
      <c r="AV161" s="12" t="s">
        <v>168</v>
      </c>
      <c r="AW161" s="12" t="s">
        <v>37</v>
      </c>
      <c r="AX161" s="12" t="s">
        <v>38</v>
      </c>
      <c r="AY161" s="259" t="s">
        <v>163</v>
      </c>
    </row>
    <row r="162" s="1" customFormat="1" ht="38.25" customHeight="1">
      <c r="B162" s="49"/>
      <c r="C162" s="220" t="s">
        <v>168</v>
      </c>
      <c r="D162" s="220" t="s">
        <v>164</v>
      </c>
      <c r="E162" s="221" t="s">
        <v>191</v>
      </c>
      <c r="F162" s="222" t="s">
        <v>192</v>
      </c>
      <c r="G162" s="222"/>
      <c r="H162" s="222"/>
      <c r="I162" s="222"/>
      <c r="J162" s="223" t="s">
        <v>167</v>
      </c>
      <c r="K162" s="224">
        <v>15.460000000000001</v>
      </c>
      <c r="L162" s="225">
        <v>0</v>
      </c>
      <c r="M162" s="226"/>
      <c r="N162" s="227">
        <f>ROUND(L162*K162,1)</f>
        <v>0</v>
      </c>
      <c r="O162" s="227"/>
      <c r="P162" s="227"/>
      <c r="Q162" s="227"/>
      <c r="R162" s="51"/>
      <c r="T162" s="228" t="s">
        <v>22</v>
      </c>
      <c r="U162" s="59" t="s">
        <v>45</v>
      </c>
      <c r="V162" s="50"/>
      <c r="W162" s="229">
        <f>V162*K162</f>
        <v>0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24" t="s">
        <v>168</v>
      </c>
      <c r="AT162" s="24" t="s">
        <v>164</v>
      </c>
      <c r="AU162" s="24" t="s">
        <v>103</v>
      </c>
      <c r="AY162" s="24" t="s">
        <v>163</v>
      </c>
      <c r="BE162" s="141">
        <f>IF(U162="základní",N162,0)</f>
        <v>0</v>
      </c>
      <c r="BF162" s="141">
        <f>IF(U162="snížená",N162,0)</f>
        <v>0</v>
      </c>
      <c r="BG162" s="141">
        <f>IF(U162="zákl. přenesená",N162,0)</f>
        <v>0</v>
      </c>
      <c r="BH162" s="141">
        <f>IF(U162="sníž. přenesená",N162,0)</f>
        <v>0</v>
      </c>
      <c r="BI162" s="141">
        <f>IF(U162="nulová",N162,0)</f>
        <v>0</v>
      </c>
      <c r="BJ162" s="24" t="s">
        <v>38</v>
      </c>
      <c r="BK162" s="141">
        <f>ROUND(L162*K162,1)</f>
        <v>0</v>
      </c>
      <c r="BL162" s="24" t="s">
        <v>168</v>
      </c>
      <c r="BM162" s="24" t="s">
        <v>193</v>
      </c>
    </row>
    <row r="163" s="1" customFormat="1" ht="25.5" customHeight="1">
      <c r="B163" s="49"/>
      <c r="C163" s="220" t="s">
        <v>194</v>
      </c>
      <c r="D163" s="220" t="s">
        <v>164</v>
      </c>
      <c r="E163" s="221" t="s">
        <v>195</v>
      </c>
      <c r="F163" s="222" t="s">
        <v>196</v>
      </c>
      <c r="G163" s="222"/>
      <c r="H163" s="222"/>
      <c r="I163" s="222"/>
      <c r="J163" s="223" t="s">
        <v>167</v>
      </c>
      <c r="K163" s="224">
        <v>46.030000000000001</v>
      </c>
      <c r="L163" s="225">
        <v>0</v>
      </c>
      <c r="M163" s="226"/>
      <c r="N163" s="227">
        <f>ROUND(L163*K163,1)</f>
        <v>0</v>
      </c>
      <c r="O163" s="227"/>
      <c r="P163" s="227"/>
      <c r="Q163" s="227"/>
      <c r="R163" s="51"/>
      <c r="T163" s="228" t="s">
        <v>22</v>
      </c>
      <c r="U163" s="59" t="s">
        <v>45</v>
      </c>
      <c r="V163" s="50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4" t="s">
        <v>168</v>
      </c>
      <c r="AT163" s="24" t="s">
        <v>164</v>
      </c>
      <c r="AU163" s="24" t="s">
        <v>103</v>
      </c>
      <c r="AY163" s="24" t="s">
        <v>163</v>
      </c>
      <c r="BE163" s="141">
        <f>IF(U163="základní",N163,0)</f>
        <v>0</v>
      </c>
      <c r="BF163" s="141">
        <f>IF(U163="snížená",N163,0)</f>
        <v>0</v>
      </c>
      <c r="BG163" s="141">
        <f>IF(U163="zákl. přenesená",N163,0)</f>
        <v>0</v>
      </c>
      <c r="BH163" s="141">
        <f>IF(U163="sníž. přenesená",N163,0)</f>
        <v>0</v>
      </c>
      <c r="BI163" s="141">
        <f>IF(U163="nulová",N163,0)</f>
        <v>0</v>
      </c>
      <c r="BJ163" s="24" t="s">
        <v>38</v>
      </c>
      <c r="BK163" s="141">
        <f>ROUND(L163*K163,1)</f>
        <v>0</v>
      </c>
      <c r="BL163" s="24" t="s">
        <v>168</v>
      </c>
      <c r="BM163" s="24" t="s">
        <v>197</v>
      </c>
    </row>
    <row r="164" s="11" customFormat="1" ht="16.5" customHeight="1">
      <c r="B164" s="242"/>
      <c r="C164" s="243"/>
      <c r="D164" s="243"/>
      <c r="E164" s="244" t="s">
        <v>22</v>
      </c>
      <c r="F164" s="260" t="s">
        <v>198</v>
      </c>
      <c r="G164" s="261"/>
      <c r="H164" s="261"/>
      <c r="I164" s="261"/>
      <c r="J164" s="243"/>
      <c r="K164" s="246" t="s">
        <v>22</v>
      </c>
      <c r="L164" s="243"/>
      <c r="M164" s="243"/>
      <c r="N164" s="243"/>
      <c r="O164" s="243"/>
      <c r="P164" s="243"/>
      <c r="Q164" s="243"/>
      <c r="R164" s="247"/>
      <c r="T164" s="248"/>
      <c r="U164" s="243"/>
      <c r="V164" s="243"/>
      <c r="W164" s="243"/>
      <c r="X164" s="243"/>
      <c r="Y164" s="243"/>
      <c r="Z164" s="243"/>
      <c r="AA164" s="249"/>
      <c r="AT164" s="250" t="s">
        <v>171</v>
      </c>
      <c r="AU164" s="250" t="s">
        <v>103</v>
      </c>
      <c r="AV164" s="11" t="s">
        <v>38</v>
      </c>
      <c r="AW164" s="11" t="s">
        <v>37</v>
      </c>
      <c r="AX164" s="11" t="s">
        <v>80</v>
      </c>
      <c r="AY164" s="250" t="s">
        <v>163</v>
      </c>
    </row>
    <row r="165" s="10" customFormat="1" ht="16.5" customHeight="1">
      <c r="B165" s="231"/>
      <c r="C165" s="232"/>
      <c r="D165" s="232"/>
      <c r="E165" s="233" t="s">
        <v>22</v>
      </c>
      <c r="F165" s="241" t="s">
        <v>199</v>
      </c>
      <c r="G165" s="232"/>
      <c r="H165" s="232"/>
      <c r="I165" s="232"/>
      <c r="J165" s="232"/>
      <c r="K165" s="236">
        <v>15.300000000000001</v>
      </c>
      <c r="L165" s="232"/>
      <c r="M165" s="232"/>
      <c r="N165" s="232"/>
      <c r="O165" s="232"/>
      <c r="P165" s="232"/>
      <c r="Q165" s="232"/>
      <c r="R165" s="237"/>
      <c r="T165" s="238"/>
      <c r="U165" s="232"/>
      <c r="V165" s="232"/>
      <c r="W165" s="232"/>
      <c r="X165" s="232"/>
      <c r="Y165" s="232"/>
      <c r="Z165" s="232"/>
      <c r="AA165" s="239"/>
      <c r="AT165" s="240" t="s">
        <v>171</v>
      </c>
      <c r="AU165" s="240" t="s">
        <v>103</v>
      </c>
      <c r="AV165" s="10" t="s">
        <v>103</v>
      </c>
      <c r="AW165" s="10" t="s">
        <v>37</v>
      </c>
      <c r="AX165" s="10" t="s">
        <v>80</v>
      </c>
      <c r="AY165" s="240" t="s">
        <v>163</v>
      </c>
    </row>
    <row r="166" s="11" customFormat="1" ht="16.5" customHeight="1">
      <c r="B166" s="242"/>
      <c r="C166" s="243"/>
      <c r="D166" s="243"/>
      <c r="E166" s="244" t="s">
        <v>22</v>
      </c>
      <c r="F166" s="245" t="s">
        <v>200</v>
      </c>
      <c r="G166" s="243"/>
      <c r="H166" s="243"/>
      <c r="I166" s="243"/>
      <c r="J166" s="243"/>
      <c r="K166" s="246" t="s">
        <v>22</v>
      </c>
      <c r="L166" s="243"/>
      <c r="M166" s="243"/>
      <c r="N166" s="243"/>
      <c r="O166" s="243"/>
      <c r="P166" s="243"/>
      <c r="Q166" s="243"/>
      <c r="R166" s="247"/>
      <c r="T166" s="248"/>
      <c r="U166" s="243"/>
      <c r="V166" s="243"/>
      <c r="W166" s="243"/>
      <c r="X166" s="243"/>
      <c r="Y166" s="243"/>
      <c r="Z166" s="243"/>
      <c r="AA166" s="249"/>
      <c r="AT166" s="250" t="s">
        <v>171</v>
      </c>
      <c r="AU166" s="250" t="s">
        <v>103</v>
      </c>
      <c r="AV166" s="11" t="s">
        <v>38</v>
      </c>
      <c r="AW166" s="11" t="s">
        <v>37</v>
      </c>
      <c r="AX166" s="11" t="s">
        <v>80</v>
      </c>
      <c r="AY166" s="250" t="s">
        <v>163</v>
      </c>
    </row>
    <row r="167" s="10" customFormat="1" ht="16.5" customHeight="1">
      <c r="B167" s="231"/>
      <c r="C167" s="232"/>
      <c r="D167" s="232"/>
      <c r="E167" s="233" t="s">
        <v>22</v>
      </c>
      <c r="F167" s="241" t="s">
        <v>201</v>
      </c>
      <c r="G167" s="232"/>
      <c r="H167" s="232"/>
      <c r="I167" s="232"/>
      <c r="J167" s="232"/>
      <c r="K167" s="236">
        <v>14.710000000000001</v>
      </c>
      <c r="L167" s="232"/>
      <c r="M167" s="232"/>
      <c r="N167" s="232"/>
      <c r="O167" s="232"/>
      <c r="P167" s="232"/>
      <c r="Q167" s="232"/>
      <c r="R167" s="237"/>
      <c r="T167" s="238"/>
      <c r="U167" s="232"/>
      <c r="V167" s="232"/>
      <c r="W167" s="232"/>
      <c r="X167" s="232"/>
      <c r="Y167" s="232"/>
      <c r="Z167" s="232"/>
      <c r="AA167" s="239"/>
      <c r="AT167" s="240" t="s">
        <v>171</v>
      </c>
      <c r="AU167" s="240" t="s">
        <v>103</v>
      </c>
      <c r="AV167" s="10" t="s">
        <v>103</v>
      </c>
      <c r="AW167" s="10" t="s">
        <v>37</v>
      </c>
      <c r="AX167" s="10" t="s">
        <v>80</v>
      </c>
      <c r="AY167" s="240" t="s">
        <v>163</v>
      </c>
    </row>
    <row r="168" s="11" customFormat="1" ht="16.5" customHeight="1">
      <c r="B168" s="242"/>
      <c r="C168" s="243"/>
      <c r="D168" s="243"/>
      <c r="E168" s="244" t="s">
        <v>22</v>
      </c>
      <c r="F168" s="245" t="s">
        <v>202</v>
      </c>
      <c r="G168" s="243"/>
      <c r="H168" s="243"/>
      <c r="I168" s="243"/>
      <c r="J168" s="243"/>
      <c r="K168" s="246" t="s">
        <v>22</v>
      </c>
      <c r="L168" s="243"/>
      <c r="M168" s="243"/>
      <c r="N168" s="243"/>
      <c r="O168" s="243"/>
      <c r="P168" s="243"/>
      <c r="Q168" s="243"/>
      <c r="R168" s="247"/>
      <c r="T168" s="248"/>
      <c r="U168" s="243"/>
      <c r="V168" s="243"/>
      <c r="W168" s="243"/>
      <c r="X168" s="243"/>
      <c r="Y168" s="243"/>
      <c r="Z168" s="243"/>
      <c r="AA168" s="249"/>
      <c r="AT168" s="250" t="s">
        <v>171</v>
      </c>
      <c r="AU168" s="250" t="s">
        <v>103</v>
      </c>
      <c r="AV168" s="11" t="s">
        <v>38</v>
      </c>
      <c r="AW168" s="11" t="s">
        <v>37</v>
      </c>
      <c r="AX168" s="11" t="s">
        <v>80</v>
      </c>
      <c r="AY168" s="250" t="s">
        <v>163</v>
      </c>
    </row>
    <row r="169" s="10" customFormat="1" ht="16.5" customHeight="1">
      <c r="B169" s="231"/>
      <c r="C169" s="232"/>
      <c r="D169" s="232"/>
      <c r="E169" s="233" t="s">
        <v>22</v>
      </c>
      <c r="F169" s="241" t="s">
        <v>203</v>
      </c>
      <c r="G169" s="232"/>
      <c r="H169" s="232"/>
      <c r="I169" s="232"/>
      <c r="J169" s="232"/>
      <c r="K169" s="236">
        <v>16.02</v>
      </c>
      <c r="L169" s="232"/>
      <c r="M169" s="232"/>
      <c r="N169" s="232"/>
      <c r="O169" s="232"/>
      <c r="P169" s="232"/>
      <c r="Q169" s="232"/>
      <c r="R169" s="237"/>
      <c r="T169" s="238"/>
      <c r="U169" s="232"/>
      <c r="V169" s="232"/>
      <c r="W169" s="232"/>
      <c r="X169" s="232"/>
      <c r="Y169" s="232"/>
      <c r="Z169" s="232"/>
      <c r="AA169" s="239"/>
      <c r="AT169" s="240" t="s">
        <v>171</v>
      </c>
      <c r="AU169" s="240" t="s">
        <v>103</v>
      </c>
      <c r="AV169" s="10" t="s">
        <v>103</v>
      </c>
      <c r="AW169" s="10" t="s">
        <v>37</v>
      </c>
      <c r="AX169" s="10" t="s">
        <v>80</v>
      </c>
      <c r="AY169" s="240" t="s">
        <v>163</v>
      </c>
    </row>
    <row r="170" s="12" customFormat="1" ht="16.5" customHeight="1">
      <c r="B170" s="251"/>
      <c r="C170" s="252"/>
      <c r="D170" s="252"/>
      <c r="E170" s="253" t="s">
        <v>22</v>
      </c>
      <c r="F170" s="254" t="s">
        <v>182</v>
      </c>
      <c r="G170" s="252"/>
      <c r="H170" s="252"/>
      <c r="I170" s="252"/>
      <c r="J170" s="252"/>
      <c r="K170" s="255">
        <v>46.030000000000001</v>
      </c>
      <c r="L170" s="252"/>
      <c r="M170" s="252"/>
      <c r="N170" s="252"/>
      <c r="O170" s="252"/>
      <c r="P170" s="252"/>
      <c r="Q170" s="252"/>
      <c r="R170" s="256"/>
      <c r="T170" s="257"/>
      <c r="U170" s="252"/>
      <c r="V170" s="252"/>
      <c r="W170" s="252"/>
      <c r="X170" s="252"/>
      <c r="Y170" s="252"/>
      <c r="Z170" s="252"/>
      <c r="AA170" s="258"/>
      <c r="AT170" s="259" t="s">
        <v>171</v>
      </c>
      <c r="AU170" s="259" t="s">
        <v>103</v>
      </c>
      <c r="AV170" s="12" t="s">
        <v>168</v>
      </c>
      <c r="AW170" s="12" t="s">
        <v>37</v>
      </c>
      <c r="AX170" s="12" t="s">
        <v>38</v>
      </c>
      <c r="AY170" s="259" t="s">
        <v>163</v>
      </c>
    </row>
    <row r="171" s="1" customFormat="1" ht="25.5" customHeight="1">
      <c r="B171" s="49"/>
      <c r="C171" s="220" t="s">
        <v>204</v>
      </c>
      <c r="D171" s="220" t="s">
        <v>164</v>
      </c>
      <c r="E171" s="221" t="s">
        <v>205</v>
      </c>
      <c r="F171" s="222" t="s">
        <v>206</v>
      </c>
      <c r="G171" s="222"/>
      <c r="H171" s="222"/>
      <c r="I171" s="222"/>
      <c r="J171" s="223" t="s">
        <v>167</v>
      </c>
      <c r="K171" s="224">
        <v>17.462</v>
      </c>
      <c r="L171" s="225">
        <v>0</v>
      </c>
      <c r="M171" s="226"/>
      <c r="N171" s="227">
        <f>ROUND(L171*K171,1)</f>
        <v>0</v>
      </c>
      <c r="O171" s="227"/>
      <c r="P171" s="227"/>
      <c r="Q171" s="227"/>
      <c r="R171" s="51"/>
      <c r="T171" s="228" t="s">
        <v>22</v>
      </c>
      <c r="U171" s="59" t="s">
        <v>45</v>
      </c>
      <c r="V171" s="50"/>
      <c r="W171" s="229">
        <f>V171*K171</f>
        <v>0</v>
      </c>
      <c r="X171" s="229">
        <v>0</v>
      </c>
      <c r="Y171" s="229">
        <f>X171*K171</f>
        <v>0</v>
      </c>
      <c r="Z171" s="229">
        <v>0</v>
      </c>
      <c r="AA171" s="230">
        <f>Z171*K171</f>
        <v>0</v>
      </c>
      <c r="AR171" s="24" t="s">
        <v>168</v>
      </c>
      <c r="AT171" s="24" t="s">
        <v>164</v>
      </c>
      <c r="AU171" s="24" t="s">
        <v>103</v>
      </c>
      <c r="AY171" s="24" t="s">
        <v>163</v>
      </c>
      <c r="BE171" s="141">
        <f>IF(U171="základní",N171,0)</f>
        <v>0</v>
      </c>
      <c r="BF171" s="141">
        <f>IF(U171="snížená",N171,0)</f>
        <v>0</v>
      </c>
      <c r="BG171" s="141">
        <f>IF(U171="zákl. přenesená",N171,0)</f>
        <v>0</v>
      </c>
      <c r="BH171" s="141">
        <f>IF(U171="sníž. přenesená",N171,0)</f>
        <v>0</v>
      </c>
      <c r="BI171" s="141">
        <f>IF(U171="nulová",N171,0)</f>
        <v>0</v>
      </c>
      <c r="BJ171" s="24" t="s">
        <v>38</v>
      </c>
      <c r="BK171" s="141">
        <f>ROUND(L171*K171,1)</f>
        <v>0</v>
      </c>
      <c r="BL171" s="24" t="s">
        <v>168</v>
      </c>
      <c r="BM171" s="24" t="s">
        <v>207</v>
      </c>
    </row>
    <row r="172" s="11" customFormat="1" ht="16.5" customHeight="1">
      <c r="B172" s="242"/>
      <c r="C172" s="243"/>
      <c r="D172" s="243"/>
      <c r="E172" s="244" t="s">
        <v>22</v>
      </c>
      <c r="F172" s="260" t="s">
        <v>200</v>
      </c>
      <c r="G172" s="261"/>
      <c r="H172" s="261"/>
      <c r="I172" s="261"/>
      <c r="J172" s="243"/>
      <c r="K172" s="246" t="s">
        <v>22</v>
      </c>
      <c r="L172" s="243"/>
      <c r="M172" s="243"/>
      <c r="N172" s="243"/>
      <c r="O172" s="243"/>
      <c r="P172" s="243"/>
      <c r="Q172" s="243"/>
      <c r="R172" s="247"/>
      <c r="T172" s="248"/>
      <c r="U172" s="243"/>
      <c r="V172" s="243"/>
      <c r="W172" s="243"/>
      <c r="X172" s="243"/>
      <c r="Y172" s="243"/>
      <c r="Z172" s="243"/>
      <c r="AA172" s="249"/>
      <c r="AT172" s="250" t="s">
        <v>171</v>
      </c>
      <c r="AU172" s="250" t="s">
        <v>103</v>
      </c>
      <c r="AV172" s="11" t="s">
        <v>38</v>
      </c>
      <c r="AW172" s="11" t="s">
        <v>37</v>
      </c>
      <c r="AX172" s="11" t="s">
        <v>80</v>
      </c>
      <c r="AY172" s="250" t="s">
        <v>163</v>
      </c>
    </row>
    <row r="173" s="10" customFormat="1" ht="16.5" customHeight="1">
      <c r="B173" s="231"/>
      <c r="C173" s="232"/>
      <c r="D173" s="232"/>
      <c r="E173" s="233" t="s">
        <v>22</v>
      </c>
      <c r="F173" s="241" t="s">
        <v>208</v>
      </c>
      <c r="G173" s="232"/>
      <c r="H173" s="232"/>
      <c r="I173" s="232"/>
      <c r="J173" s="232"/>
      <c r="K173" s="236">
        <v>15.460000000000001</v>
      </c>
      <c r="L173" s="232"/>
      <c r="M173" s="232"/>
      <c r="N173" s="232"/>
      <c r="O173" s="232"/>
      <c r="P173" s="232"/>
      <c r="Q173" s="232"/>
      <c r="R173" s="237"/>
      <c r="T173" s="238"/>
      <c r="U173" s="232"/>
      <c r="V173" s="232"/>
      <c r="W173" s="232"/>
      <c r="X173" s="232"/>
      <c r="Y173" s="232"/>
      <c r="Z173" s="232"/>
      <c r="AA173" s="239"/>
      <c r="AT173" s="240" t="s">
        <v>171</v>
      </c>
      <c r="AU173" s="240" t="s">
        <v>103</v>
      </c>
      <c r="AV173" s="10" t="s">
        <v>103</v>
      </c>
      <c r="AW173" s="10" t="s">
        <v>37</v>
      </c>
      <c r="AX173" s="10" t="s">
        <v>80</v>
      </c>
      <c r="AY173" s="240" t="s">
        <v>163</v>
      </c>
    </row>
    <row r="174" s="11" customFormat="1" ht="16.5" customHeight="1">
      <c r="B174" s="242"/>
      <c r="C174" s="243"/>
      <c r="D174" s="243"/>
      <c r="E174" s="244" t="s">
        <v>22</v>
      </c>
      <c r="F174" s="245" t="s">
        <v>209</v>
      </c>
      <c r="G174" s="243"/>
      <c r="H174" s="243"/>
      <c r="I174" s="243"/>
      <c r="J174" s="243"/>
      <c r="K174" s="246" t="s">
        <v>22</v>
      </c>
      <c r="L174" s="243"/>
      <c r="M174" s="243"/>
      <c r="N174" s="243"/>
      <c r="O174" s="243"/>
      <c r="P174" s="243"/>
      <c r="Q174" s="243"/>
      <c r="R174" s="247"/>
      <c r="T174" s="248"/>
      <c r="U174" s="243"/>
      <c r="V174" s="243"/>
      <c r="W174" s="243"/>
      <c r="X174" s="243"/>
      <c r="Y174" s="243"/>
      <c r="Z174" s="243"/>
      <c r="AA174" s="249"/>
      <c r="AT174" s="250" t="s">
        <v>171</v>
      </c>
      <c r="AU174" s="250" t="s">
        <v>103</v>
      </c>
      <c r="AV174" s="11" t="s">
        <v>38</v>
      </c>
      <c r="AW174" s="11" t="s">
        <v>37</v>
      </c>
      <c r="AX174" s="11" t="s">
        <v>80</v>
      </c>
      <c r="AY174" s="250" t="s">
        <v>163</v>
      </c>
    </row>
    <row r="175" s="10" customFormat="1" ht="16.5" customHeight="1">
      <c r="B175" s="231"/>
      <c r="C175" s="232"/>
      <c r="D175" s="232"/>
      <c r="E175" s="233" t="s">
        <v>22</v>
      </c>
      <c r="F175" s="241" t="s">
        <v>210</v>
      </c>
      <c r="G175" s="232"/>
      <c r="H175" s="232"/>
      <c r="I175" s="232"/>
      <c r="J175" s="232"/>
      <c r="K175" s="236">
        <v>2.0019999999999998</v>
      </c>
      <c r="L175" s="232"/>
      <c r="M175" s="232"/>
      <c r="N175" s="232"/>
      <c r="O175" s="232"/>
      <c r="P175" s="232"/>
      <c r="Q175" s="232"/>
      <c r="R175" s="237"/>
      <c r="T175" s="238"/>
      <c r="U175" s="232"/>
      <c r="V175" s="232"/>
      <c r="W175" s="232"/>
      <c r="X175" s="232"/>
      <c r="Y175" s="232"/>
      <c r="Z175" s="232"/>
      <c r="AA175" s="239"/>
      <c r="AT175" s="240" t="s">
        <v>171</v>
      </c>
      <c r="AU175" s="240" t="s">
        <v>103</v>
      </c>
      <c r="AV175" s="10" t="s">
        <v>103</v>
      </c>
      <c r="AW175" s="10" t="s">
        <v>37</v>
      </c>
      <c r="AX175" s="10" t="s">
        <v>80</v>
      </c>
      <c r="AY175" s="240" t="s">
        <v>163</v>
      </c>
    </row>
    <row r="176" s="12" customFormat="1" ht="16.5" customHeight="1">
      <c r="B176" s="251"/>
      <c r="C176" s="252"/>
      <c r="D176" s="252"/>
      <c r="E176" s="253" t="s">
        <v>22</v>
      </c>
      <c r="F176" s="254" t="s">
        <v>182</v>
      </c>
      <c r="G176" s="252"/>
      <c r="H176" s="252"/>
      <c r="I176" s="252"/>
      <c r="J176" s="252"/>
      <c r="K176" s="255">
        <v>17.462</v>
      </c>
      <c r="L176" s="252"/>
      <c r="M176" s="252"/>
      <c r="N176" s="252"/>
      <c r="O176" s="252"/>
      <c r="P176" s="252"/>
      <c r="Q176" s="252"/>
      <c r="R176" s="256"/>
      <c r="T176" s="257"/>
      <c r="U176" s="252"/>
      <c r="V176" s="252"/>
      <c r="W176" s="252"/>
      <c r="X176" s="252"/>
      <c r="Y176" s="252"/>
      <c r="Z176" s="252"/>
      <c r="AA176" s="258"/>
      <c r="AT176" s="259" t="s">
        <v>171</v>
      </c>
      <c r="AU176" s="259" t="s">
        <v>103</v>
      </c>
      <c r="AV176" s="12" t="s">
        <v>168</v>
      </c>
      <c r="AW176" s="12" t="s">
        <v>37</v>
      </c>
      <c r="AX176" s="12" t="s">
        <v>38</v>
      </c>
      <c r="AY176" s="259" t="s">
        <v>163</v>
      </c>
    </row>
    <row r="177" s="1" customFormat="1" ht="16.5" customHeight="1">
      <c r="B177" s="49"/>
      <c r="C177" s="220" t="s">
        <v>211</v>
      </c>
      <c r="D177" s="220" t="s">
        <v>164</v>
      </c>
      <c r="E177" s="221" t="s">
        <v>212</v>
      </c>
      <c r="F177" s="222" t="s">
        <v>213</v>
      </c>
      <c r="G177" s="222"/>
      <c r="H177" s="222"/>
      <c r="I177" s="222"/>
      <c r="J177" s="223" t="s">
        <v>167</v>
      </c>
      <c r="K177" s="224">
        <v>46.030000000000001</v>
      </c>
      <c r="L177" s="225">
        <v>0</v>
      </c>
      <c r="M177" s="226"/>
      <c r="N177" s="227">
        <f>ROUND(L177*K177,1)</f>
        <v>0</v>
      </c>
      <c r="O177" s="227"/>
      <c r="P177" s="227"/>
      <c r="Q177" s="227"/>
      <c r="R177" s="51"/>
      <c r="T177" s="228" t="s">
        <v>22</v>
      </c>
      <c r="U177" s="59" t="s">
        <v>45</v>
      </c>
      <c r="V177" s="50"/>
      <c r="W177" s="229">
        <f>V177*K177</f>
        <v>0</v>
      </c>
      <c r="X177" s="229">
        <v>0</v>
      </c>
      <c r="Y177" s="229">
        <f>X177*K177</f>
        <v>0</v>
      </c>
      <c r="Z177" s="229">
        <v>0</v>
      </c>
      <c r="AA177" s="230">
        <f>Z177*K177</f>
        <v>0</v>
      </c>
      <c r="AR177" s="24" t="s">
        <v>168</v>
      </c>
      <c r="AT177" s="24" t="s">
        <v>164</v>
      </c>
      <c r="AU177" s="24" t="s">
        <v>103</v>
      </c>
      <c r="AY177" s="24" t="s">
        <v>163</v>
      </c>
      <c r="BE177" s="141">
        <f>IF(U177="základní",N177,0)</f>
        <v>0</v>
      </c>
      <c r="BF177" s="141">
        <f>IF(U177="snížená",N177,0)</f>
        <v>0</v>
      </c>
      <c r="BG177" s="141">
        <f>IF(U177="zákl. přenesená",N177,0)</f>
        <v>0</v>
      </c>
      <c r="BH177" s="141">
        <f>IF(U177="sníž. přenesená",N177,0)</f>
        <v>0</v>
      </c>
      <c r="BI177" s="141">
        <f>IF(U177="nulová",N177,0)</f>
        <v>0</v>
      </c>
      <c r="BJ177" s="24" t="s">
        <v>38</v>
      </c>
      <c r="BK177" s="141">
        <f>ROUND(L177*K177,1)</f>
        <v>0</v>
      </c>
      <c r="BL177" s="24" t="s">
        <v>168</v>
      </c>
      <c r="BM177" s="24" t="s">
        <v>214</v>
      </c>
    </row>
    <row r="178" s="1" customFormat="1" ht="25.5" customHeight="1">
      <c r="B178" s="49"/>
      <c r="C178" s="220" t="s">
        <v>215</v>
      </c>
      <c r="D178" s="220" t="s">
        <v>164</v>
      </c>
      <c r="E178" s="221" t="s">
        <v>216</v>
      </c>
      <c r="F178" s="222" t="s">
        <v>217</v>
      </c>
      <c r="G178" s="222"/>
      <c r="H178" s="222"/>
      <c r="I178" s="222"/>
      <c r="J178" s="223" t="s">
        <v>218</v>
      </c>
      <c r="K178" s="224">
        <v>31.431999999999999</v>
      </c>
      <c r="L178" s="225">
        <v>0</v>
      </c>
      <c r="M178" s="226"/>
      <c r="N178" s="227">
        <f>ROUND(L178*K178,1)</f>
        <v>0</v>
      </c>
      <c r="O178" s="227"/>
      <c r="P178" s="227"/>
      <c r="Q178" s="227"/>
      <c r="R178" s="51"/>
      <c r="T178" s="228" t="s">
        <v>22</v>
      </c>
      <c r="U178" s="59" t="s">
        <v>45</v>
      </c>
      <c r="V178" s="50"/>
      <c r="W178" s="229">
        <f>V178*K178</f>
        <v>0</v>
      </c>
      <c r="X178" s="229">
        <v>0</v>
      </c>
      <c r="Y178" s="229">
        <f>X178*K178</f>
        <v>0</v>
      </c>
      <c r="Z178" s="229">
        <v>0</v>
      </c>
      <c r="AA178" s="230">
        <f>Z178*K178</f>
        <v>0</v>
      </c>
      <c r="AR178" s="24" t="s">
        <v>168</v>
      </c>
      <c r="AT178" s="24" t="s">
        <v>164</v>
      </c>
      <c r="AU178" s="24" t="s">
        <v>103</v>
      </c>
      <c r="AY178" s="24" t="s">
        <v>163</v>
      </c>
      <c r="BE178" s="141">
        <f>IF(U178="základní",N178,0)</f>
        <v>0</v>
      </c>
      <c r="BF178" s="141">
        <f>IF(U178="snížená",N178,0)</f>
        <v>0</v>
      </c>
      <c r="BG178" s="141">
        <f>IF(U178="zákl. přenesená",N178,0)</f>
        <v>0</v>
      </c>
      <c r="BH178" s="141">
        <f>IF(U178="sníž. přenesená",N178,0)</f>
        <v>0</v>
      </c>
      <c r="BI178" s="141">
        <f>IF(U178="nulová",N178,0)</f>
        <v>0</v>
      </c>
      <c r="BJ178" s="24" t="s">
        <v>38</v>
      </c>
      <c r="BK178" s="141">
        <f>ROUND(L178*K178,1)</f>
        <v>0</v>
      </c>
      <c r="BL178" s="24" t="s">
        <v>168</v>
      </c>
      <c r="BM178" s="24" t="s">
        <v>219</v>
      </c>
    </row>
    <row r="179" s="10" customFormat="1" ht="16.5" customHeight="1">
      <c r="B179" s="231"/>
      <c r="C179" s="232"/>
      <c r="D179" s="232"/>
      <c r="E179" s="233" t="s">
        <v>22</v>
      </c>
      <c r="F179" s="234" t="s">
        <v>220</v>
      </c>
      <c r="G179" s="235"/>
      <c r="H179" s="235"/>
      <c r="I179" s="235"/>
      <c r="J179" s="232"/>
      <c r="K179" s="236">
        <v>31.431999999999999</v>
      </c>
      <c r="L179" s="232"/>
      <c r="M179" s="232"/>
      <c r="N179" s="232"/>
      <c r="O179" s="232"/>
      <c r="P179" s="232"/>
      <c r="Q179" s="232"/>
      <c r="R179" s="237"/>
      <c r="T179" s="238"/>
      <c r="U179" s="232"/>
      <c r="V179" s="232"/>
      <c r="W179" s="232"/>
      <c r="X179" s="232"/>
      <c r="Y179" s="232"/>
      <c r="Z179" s="232"/>
      <c r="AA179" s="239"/>
      <c r="AT179" s="240" t="s">
        <v>171</v>
      </c>
      <c r="AU179" s="240" t="s">
        <v>103</v>
      </c>
      <c r="AV179" s="10" t="s">
        <v>103</v>
      </c>
      <c r="AW179" s="10" t="s">
        <v>37</v>
      </c>
      <c r="AX179" s="10" t="s">
        <v>38</v>
      </c>
      <c r="AY179" s="240" t="s">
        <v>163</v>
      </c>
    </row>
    <row r="180" s="1" customFormat="1" ht="25.5" customHeight="1">
      <c r="B180" s="49"/>
      <c r="C180" s="220" t="s">
        <v>221</v>
      </c>
      <c r="D180" s="220" t="s">
        <v>164</v>
      </c>
      <c r="E180" s="221" t="s">
        <v>222</v>
      </c>
      <c r="F180" s="222" t="s">
        <v>223</v>
      </c>
      <c r="G180" s="222"/>
      <c r="H180" s="222"/>
      <c r="I180" s="222"/>
      <c r="J180" s="223" t="s">
        <v>167</v>
      </c>
      <c r="K180" s="224">
        <v>14.017</v>
      </c>
      <c r="L180" s="225">
        <v>0</v>
      </c>
      <c r="M180" s="226"/>
      <c r="N180" s="227">
        <f>ROUND(L180*K180,1)</f>
        <v>0</v>
      </c>
      <c r="O180" s="227"/>
      <c r="P180" s="227"/>
      <c r="Q180" s="227"/>
      <c r="R180" s="51"/>
      <c r="T180" s="228" t="s">
        <v>22</v>
      </c>
      <c r="U180" s="59" t="s">
        <v>45</v>
      </c>
      <c r="V180" s="50"/>
      <c r="W180" s="229">
        <f>V180*K180</f>
        <v>0</v>
      </c>
      <c r="X180" s="229">
        <v>0</v>
      </c>
      <c r="Y180" s="229">
        <f>X180*K180</f>
        <v>0</v>
      </c>
      <c r="Z180" s="229">
        <v>0</v>
      </c>
      <c r="AA180" s="230">
        <f>Z180*K180</f>
        <v>0</v>
      </c>
      <c r="AR180" s="24" t="s">
        <v>168</v>
      </c>
      <c r="AT180" s="24" t="s">
        <v>164</v>
      </c>
      <c r="AU180" s="24" t="s">
        <v>103</v>
      </c>
      <c r="AY180" s="24" t="s">
        <v>163</v>
      </c>
      <c r="BE180" s="141">
        <f>IF(U180="základní",N180,0)</f>
        <v>0</v>
      </c>
      <c r="BF180" s="141">
        <f>IF(U180="snížená",N180,0)</f>
        <v>0</v>
      </c>
      <c r="BG180" s="141">
        <f>IF(U180="zákl. přenesená",N180,0)</f>
        <v>0</v>
      </c>
      <c r="BH180" s="141">
        <f>IF(U180="sníž. přenesená",N180,0)</f>
        <v>0</v>
      </c>
      <c r="BI180" s="141">
        <f>IF(U180="nulová",N180,0)</f>
        <v>0</v>
      </c>
      <c r="BJ180" s="24" t="s">
        <v>38</v>
      </c>
      <c r="BK180" s="141">
        <f>ROUND(L180*K180,1)</f>
        <v>0</v>
      </c>
      <c r="BL180" s="24" t="s">
        <v>168</v>
      </c>
      <c r="BM180" s="24" t="s">
        <v>224</v>
      </c>
    </row>
    <row r="181" s="11" customFormat="1" ht="16.5" customHeight="1">
      <c r="B181" s="242"/>
      <c r="C181" s="243"/>
      <c r="D181" s="243"/>
      <c r="E181" s="244" t="s">
        <v>22</v>
      </c>
      <c r="F181" s="260" t="s">
        <v>187</v>
      </c>
      <c r="G181" s="261"/>
      <c r="H181" s="261"/>
      <c r="I181" s="261"/>
      <c r="J181" s="243"/>
      <c r="K181" s="246" t="s">
        <v>22</v>
      </c>
      <c r="L181" s="243"/>
      <c r="M181" s="243"/>
      <c r="N181" s="243"/>
      <c r="O181" s="243"/>
      <c r="P181" s="243"/>
      <c r="Q181" s="243"/>
      <c r="R181" s="247"/>
      <c r="T181" s="248"/>
      <c r="U181" s="243"/>
      <c r="V181" s="243"/>
      <c r="W181" s="243"/>
      <c r="X181" s="243"/>
      <c r="Y181" s="243"/>
      <c r="Z181" s="243"/>
      <c r="AA181" s="249"/>
      <c r="AT181" s="250" t="s">
        <v>171</v>
      </c>
      <c r="AU181" s="250" t="s">
        <v>103</v>
      </c>
      <c r="AV181" s="11" t="s">
        <v>38</v>
      </c>
      <c r="AW181" s="11" t="s">
        <v>37</v>
      </c>
      <c r="AX181" s="11" t="s">
        <v>80</v>
      </c>
      <c r="AY181" s="250" t="s">
        <v>163</v>
      </c>
    </row>
    <row r="182" s="10" customFormat="1" ht="16.5" customHeight="1">
      <c r="B182" s="231"/>
      <c r="C182" s="232"/>
      <c r="D182" s="232"/>
      <c r="E182" s="233" t="s">
        <v>22</v>
      </c>
      <c r="F182" s="241" t="s">
        <v>225</v>
      </c>
      <c r="G182" s="232"/>
      <c r="H182" s="232"/>
      <c r="I182" s="232"/>
      <c r="J182" s="232"/>
      <c r="K182" s="236">
        <v>5.7089999999999996</v>
      </c>
      <c r="L182" s="232"/>
      <c r="M182" s="232"/>
      <c r="N182" s="232"/>
      <c r="O182" s="232"/>
      <c r="P182" s="232"/>
      <c r="Q182" s="232"/>
      <c r="R182" s="237"/>
      <c r="T182" s="238"/>
      <c r="U182" s="232"/>
      <c r="V182" s="232"/>
      <c r="W182" s="232"/>
      <c r="X182" s="232"/>
      <c r="Y182" s="232"/>
      <c r="Z182" s="232"/>
      <c r="AA182" s="239"/>
      <c r="AT182" s="240" t="s">
        <v>171</v>
      </c>
      <c r="AU182" s="240" t="s">
        <v>103</v>
      </c>
      <c r="AV182" s="10" t="s">
        <v>103</v>
      </c>
      <c r="AW182" s="10" t="s">
        <v>37</v>
      </c>
      <c r="AX182" s="10" t="s">
        <v>80</v>
      </c>
      <c r="AY182" s="240" t="s">
        <v>163</v>
      </c>
    </row>
    <row r="183" s="11" customFormat="1" ht="16.5" customHeight="1">
      <c r="B183" s="242"/>
      <c r="C183" s="243"/>
      <c r="D183" s="243"/>
      <c r="E183" s="244" t="s">
        <v>22</v>
      </c>
      <c r="F183" s="245" t="s">
        <v>189</v>
      </c>
      <c r="G183" s="243"/>
      <c r="H183" s="243"/>
      <c r="I183" s="243"/>
      <c r="J183" s="243"/>
      <c r="K183" s="246" t="s">
        <v>22</v>
      </c>
      <c r="L183" s="243"/>
      <c r="M183" s="243"/>
      <c r="N183" s="243"/>
      <c r="O183" s="243"/>
      <c r="P183" s="243"/>
      <c r="Q183" s="243"/>
      <c r="R183" s="247"/>
      <c r="T183" s="248"/>
      <c r="U183" s="243"/>
      <c r="V183" s="243"/>
      <c r="W183" s="243"/>
      <c r="X183" s="243"/>
      <c r="Y183" s="243"/>
      <c r="Z183" s="243"/>
      <c r="AA183" s="249"/>
      <c r="AT183" s="250" t="s">
        <v>171</v>
      </c>
      <c r="AU183" s="250" t="s">
        <v>103</v>
      </c>
      <c r="AV183" s="11" t="s">
        <v>38</v>
      </c>
      <c r="AW183" s="11" t="s">
        <v>37</v>
      </c>
      <c r="AX183" s="11" t="s">
        <v>80</v>
      </c>
      <c r="AY183" s="250" t="s">
        <v>163</v>
      </c>
    </row>
    <row r="184" s="10" customFormat="1" ht="16.5" customHeight="1">
      <c r="B184" s="231"/>
      <c r="C184" s="232"/>
      <c r="D184" s="232"/>
      <c r="E184" s="233" t="s">
        <v>22</v>
      </c>
      <c r="F184" s="241" t="s">
        <v>226</v>
      </c>
      <c r="G184" s="232"/>
      <c r="H184" s="232"/>
      <c r="I184" s="232"/>
      <c r="J184" s="232"/>
      <c r="K184" s="236">
        <v>8.3079999999999998</v>
      </c>
      <c r="L184" s="232"/>
      <c r="M184" s="232"/>
      <c r="N184" s="232"/>
      <c r="O184" s="232"/>
      <c r="P184" s="232"/>
      <c r="Q184" s="232"/>
      <c r="R184" s="237"/>
      <c r="T184" s="238"/>
      <c r="U184" s="232"/>
      <c r="V184" s="232"/>
      <c r="W184" s="232"/>
      <c r="X184" s="232"/>
      <c r="Y184" s="232"/>
      <c r="Z184" s="232"/>
      <c r="AA184" s="239"/>
      <c r="AT184" s="240" t="s">
        <v>171</v>
      </c>
      <c r="AU184" s="240" t="s">
        <v>103</v>
      </c>
      <c r="AV184" s="10" t="s">
        <v>103</v>
      </c>
      <c r="AW184" s="10" t="s">
        <v>37</v>
      </c>
      <c r="AX184" s="10" t="s">
        <v>80</v>
      </c>
      <c r="AY184" s="240" t="s">
        <v>163</v>
      </c>
    </row>
    <row r="185" s="12" customFormat="1" ht="16.5" customHeight="1">
      <c r="B185" s="251"/>
      <c r="C185" s="252"/>
      <c r="D185" s="252"/>
      <c r="E185" s="253" t="s">
        <v>22</v>
      </c>
      <c r="F185" s="254" t="s">
        <v>182</v>
      </c>
      <c r="G185" s="252"/>
      <c r="H185" s="252"/>
      <c r="I185" s="252"/>
      <c r="J185" s="252"/>
      <c r="K185" s="255">
        <v>14.017</v>
      </c>
      <c r="L185" s="252"/>
      <c r="M185" s="252"/>
      <c r="N185" s="252"/>
      <c r="O185" s="252"/>
      <c r="P185" s="252"/>
      <c r="Q185" s="252"/>
      <c r="R185" s="256"/>
      <c r="T185" s="257"/>
      <c r="U185" s="252"/>
      <c r="V185" s="252"/>
      <c r="W185" s="252"/>
      <c r="X185" s="252"/>
      <c r="Y185" s="252"/>
      <c r="Z185" s="252"/>
      <c r="AA185" s="258"/>
      <c r="AT185" s="259" t="s">
        <v>171</v>
      </c>
      <c r="AU185" s="259" t="s">
        <v>103</v>
      </c>
      <c r="AV185" s="12" t="s">
        <v>168</v>
      </c>
      <c r="AW185" s="12" t="s">
        <v>37</v>
      </c>
      <c r="AX185" s="12" t="s">
        <v>38</v>
      </c>
      <c r="AY185" s="259" t="s">
        <v>163</v>
      </c>
    </row>
    <row r="186" s="1" customFormat="1" ht="25.5" customHeight="1">
      <c r="B186" s="49"/>
      <c r="C186" s="220" t="s">
        <v>227</v>
      </c>
      <c r="D186" s="220" t="s">
        <v>164</v>
      </c>
      <c r="E186" s="221" t="s">
        <v>228</v>
      </c>
      <c r="F186" s="222" t="s">
        <v>229</v>
      </c>
      <c r="G186" s="222"/>
      <c r="H186" s="222"/>
      <c r="I186" s="222"/>
      <c r="J186" s="223" t="s">
        <v>167</v>
      </c>
      <c r="K186" s="224">
        <v>14.017</v>
      </c>
      <c r="L186" s="225">
        <v>0</v>
      </c>
      <c r="M186" s="226"/>
      <c r="N186" s="227">
        <f>ROUND(L186*K186,1)</f>
        <v>0</v>
      </c>
      <c r="O186" s="227"/>
      <c r="P186" s="227"/>
      <c r="Q186" s="227"/>
      <c r="R186" s="51"/>
      <c r="T186" s="228" t="s">
        <v>22</v>
      </c>
      <c r="U186" s="59" t="s">
        <v>45</v>
      </c>
      <c r="V186" s="50"/>
      <c r="W186" s="229">
        <f>V186*K186</f>
        <v>0</v>
      </c>
      <c r="X186" s="229">
        <v>0</v>
      </c>
      <c r="Y186" s="229">
        <f>X186*K186</f>
        <v>0</v>
      </c>
      <c r="Z186" s="229">
        <v>0</v>
      </c>
      <c r="AA186" s="230">
        <f>Z186*K186</f>
        <v>0</v>
      </c>
      <c r="AR186" s="24" t="s">
        <v>168</v>
      </c>
      <c r="AT186" s="24" t="s">
        <v>164</v>
      </c>
      <c r="AU186" s="24" t="s">
        <v>103</v>
      </c>
      <c r="AY186" s="24" t="s">
        <v>163</v>
      </c>
      <c r="BE186" s="141">
        <f>IF(U186="základní",N186,0)</f>
        <v>0</v>
      </c>
      <c r="BF186" s="141">
        <f>IF(U186="snížená",N186,0)</f>
        <v>0</v>
      </c>
      <c r="BG186" s="141">
        <f>IF(U186="zákl. přenesená",N186,0)</f>
        <v>0</v>
      </c>
      <c r="BH186" s="141">
        <f>IF(U186="sníž. přenesená",N186,0)</f>
        <v>0</v>
      </c>
      <c r="BI186" s="141">
        <f>IF(U186="nulová",N186,0)</f>
        <v>0</v>
      </c>
      <c r="BJ186" s="24" t="s">
        <v>38</v>
      </c>
      <c r="BK186" s="141">
        <f>ROUND(L186*K186,1)</f>
        <v>0</v>
      </c>
      <c r="BL186" s="24" t="s">
        <v>168</v>
      </c>
      <c r="BM186" s="24" t="s">
        <v>230</v>
      </c>
    </row>
    <row r="187" s="9" customFormat="1" ht="29.88" customHeight="1">
      <c r="B187" s="206"/>
      <c r="C187" s="207"/>
      <c r="D187" s="217" t="s">
        <v>115</v>
      </c>
      <c r="E187" s="217"/>
      <c r="F187" s="217"/>
      <c r="G187" s="217"/>
      <c r="H187" s="217"/>
      <c r="I187" s="217"/>
      <c r="J187" s="217"/>
      <c r="K187" s="217"/>
      <c r="L187" s="217"/>
      <c r="M187" s="217"/>
      <c r="N187" s="262">
        <f>BK187</f>
        <v>0</v>
      </c>
      <c r="O187" s="263"/>
      <c r="P187" s="263"/>
      <c r="Q187" s="263"/>
      <c r="R187" s="210"/>
      <c r="T187" s="211"/>
      <c r="U187" s="207"/>
      <c r="V187" s="207"/>
      <c r="W187" s="212">
        <f>SUM(W188:W215)</f>
        <v>0</v>
      </c>
      <c r="X187" s="207"/>
      <c r="Y187" s="212">
        <f>SUM(Y188:Y215)</f>
        <v>0</v>
      </c>
      <c r="Z187" s="207"/>
      <c r="AA187" s="213">
        <f>SUM(AA188:AA215)</f>
        <v>0</v>
      </c>
      <c r="AR187" s="214" t="s">
        <v>38</v>
      </c>
      <c r="AT187" s="215" t="s">
        <v>79</v>
      </c>
      <c r="AU187" s="215" t="s">
        <v>38</v>
      </c>
      <c r="AY187" s="214" t="s">
        <v>163</v>
      </c>
      <c r="BK187" s="216">
        <f>SUM(BK188:BK215)</f>
        <v>0</v>
      </c>
    </row>
    <row r="188" s="1" customFormat="1" ht="25.5" customHeight="1">
      <c r="B188" s="49"/>
      <c r="C188" s="220" t="s">
        <v>231</v>
      </c>
      <c r="D188" s="220" t="s">
        <v>164</v>
      </c>
      <c r="E188" s="221" t="s">
        <v>232</v>
      </c>
      <c r="F188" s="222" t="s">
        <v>233</v>
      </c>
      <c r="G188" s="222"/>
      <c r="H188" s="222"/>
      <c r="I188" s="222"/>
      <c r="J188" s="223" t="s">
        <v>167</v>
      </c>
      <c r="K188" s="224">
        <v>11.289999999999999</v>
      </c>
      <c r="L188" s="225">
        <v>0</v>
      </c>
      <c r="M188" s="226"/>
      <c r="N188" s="227">
        <f>ROUND(L188*K188,1)</f>
        <v>0</v>
      </c>
      <c r="O188" s="227"/>
      <c r="P188" s="227"/>
      <c r="Q188" s="227"/>
      <c r="R188" s="51"/>
      <c r="T188" s="228" t="s">
        <v>22</v>
      </c>
      <c r="U188" s="59" t="s">
        <v>45</v>
      </c>
      <c r="V188" s="50"/>
      <c r="W188" s="229">
        <f>V188*K188</f>
        <v>0</v>
      </c>
      <c r="X188" s="229">
        <v>2.1600000000000001</v>
      </c>
      <c r="Y188" s="229">
        <f>X188*K188</f>
        <v>0</v>
      </c>
      <c r="Z188" s="229">
        <v>0</v>
      </c>
      <c r="AA188" s="230">
        <f>Z188*K188</f>
        <v>0</v>
      </c>
      <c r="AR188" s="24" t="s">
        <v>168</v>
      </c>
      <c r="AT188" s="24" t="s">
        <v>164</v>
      </c>
      <c r="AU188" s="24" t="s">
        <v>103</v>
      </c>
      <c r="AY188" s="24" t="s">
        <v>163</v>
      </c>
      <c r="BE188" s="141">
        <f>IF(U188="základní",N188,0)</f>
        <v>0</v>
      </c>
      <c r="BF188" s="141">
        <f>IF(U188="snížená",N188,0)</f>
        <v>0</v>
      </c>
      <c r="BG188" s="141">
        <f>IF(U188="zákl. přenesená",N188,0)</f>
        <v>0</v>
      </c>
      <c r="BH188" s="141">
        <f>IF(U188="sníž. přenesená",N188,0)</f>
        <v>0</v>
      </c>
      <c r="BI188" s="141">
        <f>IF(U188="nulová",N188,0)</f>
        <v>0</v>
      </c>
      <c r="BJ188" s="24" t="s">
        <v>38</v>
      </c>
      <c r="BK188" s="141">
        <f>ROUND(L188*K188,1)</f>
        <v>0</v>
      </c>
      <c r="BL188" s="24" t="s">
        <v>168</v>
      </c>
      <c r="BM188" s="24" t="s">
        <v>234</v>
      </c>
    </row>
    <row r="189" s="10" customFormat="1" ht="16.5" customHeight="1">
      <c r="B189" s="231"/>
      <c r="C189" s="232"/>
      <c r="D189" s="232"/>
      <c r="E189" s="233" t="s">
        <v>22</v>
      </c>
      <c r="F189" s="234" t="s">
        <v>235</v>
      </c>
      <c r="G189" s="235"/>
      <c r="H189" s="235"/>
      <c r="I189" s="235"/>
      <c r="J189" s="232"/>
      <c r="K189" s="236">
        <v>11.289999999999999</v>
      </c>
      <c r="L189" s="232"/>
      <c r="M189" s="232"/>
      <c r="N189" s="232"/>
      <c r="O189" s="232"/>
      <c r="P189" s="232"/>
      <c r="Q189" s="232"/>
      <c r="R189" s="237"/>
      <c r="T189" s="238"/>
      <c r="U189" s="232"/>
      <c r="V189" s="232"/>
      <c r="W189" s="232"/>
      <c r="X189" s="232"/>
      <c r="Y189" s="232"/>
      <c r="Z189" s="232"/>
      <c r="AA189" s="239"/>
      <c r="AT189" s="240" t="s">
        <v>171</v>
      </c>
      <c r="AU189" s="240" t="s">
        <v>103</v>
      </c>
      <c r="AV189" s="10" t="s">
        <v>103</v>
      </c>
      <c r="AW189" s="10" t="s">
        <v>37</v>
      </c>
      <c r="AX189" s="10" t="s">
        <v>38</v>
      </c>
      <c r="AY189" s="240" t="s">
        <v>163</v>
      </c>
    </row>
    <row r="190" s="1" customFormat="1" ht="25.5" customHeight="1">
      <c r="B190" s="49"/>
      <c r="C190" s="220" t="s">
        <v>236</v>
      </c>
      <c r="D190" s="220" t="s">
        <v>164</v>
      </c>
      <c r="E190" s="221" t="s">
        <v>237</v>
      </c>
      <c r="F190" s="222" t="s">
        <v>238</v>
      </c>
      <c r="G190" s="222"/>
      <c r="H190" s="222"/>
      <c r="I190" s="222"/>
      <c r="J190" s="223" t="s">
        <v>167</v>
      </c>
      <c r="K190" s="224">
        <v>7.6500000000000004</v>
      </c>
      <c r="L190" s="225">
        <v>0</v>
      </c>
      <c r="M190" s="226"/>
      <c r="N190" s="227">
        <f>ROUND(L190*K190,1)</f>
        <v>0</v>
      </c>
      <c r="O190" s="227"/>
      <c r="P190" s="227"/>
      <c r="Q190" s="227"/>
      <c r="R190" s="51"/>
      <c r="T190" s="228" t="s">
        <v>22</v>
      </c>
      <c r="U190" s="59" t="s">
        <v>45</v>
      </c>
      <c r="V190" s="50"/>
      <c r="W190" s="229">
        <f>V190*K190</f>
        <v>0</v>
      </c>
      <c r="X190" s="229">
        <v>2.45329</v>
      </c>
      <c r="Y190" s="229">
        <f>X190*K190</f>
        <v>0</v>
      </c>
      <c r="Z190" s="229">
        <v>0</v>
      </c>
      <c r="AA190" s="230">
        <f>Z190*K190</f>
        <v>0</v>
      </c>
      <c r="AR190" s="24" t="s">
        <v>168</v>
      </c>
      <c r="AT190" s="24" t="s">
        <v>164</v>
      </c>
      <c r="AU190" s="24" t="s">
        <v>103</v>
      </c>
      <c r="AY190" s="24" t="s">
        <v>163</v>
      </c>
      <c r="BE190" s="141">
        <f>IF(U190="základní",N190,0)</f>
        <v>0</v>
      </c>
      <c r="BF190" s="141">
        <f>IF(U190="snížená",N190,0)</f>
        <v>0</v>
      </c>
      <c r="BG190" s="141">
        <f>IF(U190="zákl. přenesená",N190,0)</f>
        <v>0</v>
      </c>
      <c r="BH190" s="141">
        <f>IF(U190="sníž. přenesená",N190,0)</f>
        <v>0</v>
      </c>
      <c r="BI190" s="141">
        <f>IF(U190="nulová",N190,0)</f>
        <v>0</v>
      </c>
      <c r="BJ190" s="24" t="s">
        <v>38</v>
      </c>
      <c r="BK190" s="141">
        <f>ROUND(L190*K190,1)</f>
        <v>0</v>
      </c>
      <c r="BL190" s="24" t="s">
        <v>168</v>
      </c>
      <c r="BM190" s="24" t="s">
        <v>239</v>
      </c>
    </row>
    <row r="191" s="10" customFormat="1" ht="16.5" customHeight="1">
      <c r="B191" s="231"/>
      <c r="C191" s="232"/>
      <c r="D191" s="232"/>
      <c r="E191" s="233" t="s">
        <v>22</v>
      </c>
      <c r="F191" s="234" t="s">
        <v>240</v>
      </c>
      <c r="G191" s="235"/>
      <c r="H191" s="235"/>
      <c r="I191" s="235"/>
      <c r="J191" s="232"/>
      <c r="K191" s="236">
        <v>7.6500000000000004</v>
      </c>
      <c r="L191" s="232"/>
      <c r="M191" s="232"/>
      <c r="N191" s="232"/>
      <c r="O191" s="232"/>
      <c r="P191" s="232"/>
      <c r="Q191" s="232"/>
      <c r="R191" s="237"/>
      <c r="T191" s="238"/>
      <c r="U191" s="232"/>
      <c r="V191" s="232"/>
      <c r="W191" s="232"/>
      <c r="X191" s="232"/>
      <c r="Y191" s="232"/>
      <c r="Z191" s="232"/>
      <c r="AA191" s="239"/>
      <c r="AT191" s="240" t="s">
        <v>171</v>
      </c>
      <c r="AU191" s="240" t="s">
        <v>103</v>
      </c>
      <c r="AV191" s="10" t="s">
        <v>103</v>
      </c>
      <c r="AW191" s="10" t="s">
        <v>37</v>
      </c>
      <c r="AX191" s="10" t="s">
        <v>38</v>
      </c>
      <c r="AY191" s="240" t="s">
        <v>163</v>
      </c>
    </row>
    <row r="192" s="1" customFormat="1" ht="25.5" customHeight="1">
      <c r="B192" s="49"/>
      <c r="C192" s="220" t="s">
        <v>241</v>
      </c>
      <c r="D192" s="220" t="s">
        <v>164</v>
      </c>
      <c r="E192" s="221" t="s">
        <v>242</v>
      </c>
      <c r="F192" s="222" t="s">
        <v>243</v>
      </c>
      <c r="G192" s="222"/>
      <c r="H192" s="222"/>
      <c r="I192" s="222"/>
      <c r="J192" s="223" t="s">
        <v>218</v>
      </c>
      <c r="K192" s="224">
        <v>0.27500000000000002</v>
      </c>
      <c r="L192" s="225">
        <v>0</v>
      </c>
      <c r="M192" s="226"/>
      <c r="N192" s="227">
        <f>ROUND(L192*K192,1)</f>
        <v>0</v>
      </c>
      <c r="O192" s="227"/>
      <c r="P192" s="227"/>
      <c r="Q192" s="227"/>
      <c r="R192" s="51"/>
      <c r="T192" s="228" t="s">
        <v>22</v>
      </c>
      <c r="U192" s="59" t="s">
        <v>45</v>
      </c>
      <c r="V192" s="50"/>
      <c r="W192" s="229">
        <f>V192*K192</f>
        <v>0</v>
      </c>
      <c r="X192" s="229">
        <v>1.0530600000000001</v>
      </c>
      <c r="Y192" s="229">
        <f>X192*K192</f>
        <v>0</v>
      </c>
      <c r="Z192" s="229">
        <v>0</v>
      </c>
      <c r="AA192" s="230">
        <f>Z192*K192</f>
        <v>0</v>
      </c>
      <c r="AR192" s="24" t="s">
        <v>168</v>
      </c>
      <c r="AT192" s="24" t="s">
        <v>164</v>
      </c>
      <c r="AU192" s="24" t="s">
        <v>103</v>
      </c>
      <c r="AY192" s="24" t="s">
        <v>163</v>
      </c>
      <c r="BE192" s="141">
        <f>IF(U192="základní",N192,0)</f>
        <v>0</v>
      </c>
      <c r="BF192" s="141">
        <f>IF(U192="snížená",N192,0)</f>
        <v>0</v>
      </c>
      <c r="BG192" s="141">
        <f>IF(U192="zákl. přenesená",N192,0)</f>
        <v>0</v>
      </c>
      <c r="BH192" s="141">
        <f>IF(U192="sníž. přenesená",N192,0)</f>
        <v>0</v>
      </c>
      <c r="BI192" s="141">
        <f>IF(U192="nulová",N192,0)</f>
        <v>0</v>
      </c>
      <c r="BJ192" s="24" t="s">
        <v>38</v>
      </c>
      <c r="BK192" s="141">
        <f>ROUND(L192*K192,1)</f>
        <v>0</v>
      </c>
      <c r="BL192" s="24" t="s">
        <v>168</v>
      </c>
      <c r="BM192" s="24" t="s">
        <v>244</v>
      </c>
    </row>
    <row r="193" s="11" customFormat="1" ht="16.5" customHeight="1">
      <c r="B193" s="242"/>
      <c r="C193" s="243"/>
      <c r="D193" s="243"/>
      <c r="E193" s="244" t="s">
        <v>22</v>
      </c>
      <c r="F193" s="260" t="s">
        <v>245</v>
      </c>
      <c r="G193" s="261"/>
      <c r="H193" s="261"/>
      <c r="I193" s="261"/>
      <c r="J193" s="243"/>
      <c r="K193" s="246" t="s">
        <v>22</v>
      </c>
      <c r="L193" s="243"/>
      <c r="M193" s="243"/>
      <c r="N193" s="243"/>
      <c r="O193" s="243"/>
      <c r="P193" s="243"/>
      <c r="Q193" s="243"/>
      <c r="R193" s="247"/>
      <c r="T193" s="248"/>
      <c r="U193" s="243"/>
      <c r="V193" s="243"/>
      <c r="W193" s="243"/>
      <c r="X193" s="243"/>
      <c r="Y193" s="243"/>
      <c r="Z193" s="243"/>
      <c r="AA193" s="249"/>
      <c r="AT193" s="250" t="s">
        <v>171</v>
      </c>
      <c r="AU193" s="250" t="s">
        <v>103</v>
      </c>
      <c r="AV193" s="11" t="s">
        <v>38</v>
      </c>
      <c r="AW193" s="11" t="s">
        <v>37</v>
      </c>
      <c r="AX193" s="11" t="s">
        <v>80</v>
      </c>
      <c r="AY193" s="250" t="s">
        <v>163</v>
      </c>
    </row>
    <row r="194" s="10" customFormat="1" ht="16.5" customHeight="1">
      <c r="B194" s="231"/>
      <c r="C194" s="232"/>
      <c r="D194" s="232"/>
      <c r="E194" s="233" t="s">
        <v>22</v>
      </c>
      <c r="F194" s="241" t="s">
        <v>246</v>
      </c>
      <c r="G194" s="232"/>
      <c r="H194" s="232"/>
      <c r="I194" s="232"/>
      <c r="J194" s="232"/>
      <c r="K194" s="236">
        <v>0.27500000000000002</v>
      </c>
      <c r="L194" s="232"/>
      <c r="M194" s="232"/>
      <c r="N194" s="232"/>
      <c r="O194" s="232"/>
      <c r="P194" s="232"/>
      <c r="Q194" s="232"/>
      <c r="R194" s="237"/>
      <c r="T194" s="238"/>
      <c r="U194" s="232"/>
      <c r="V194" s="232"/>
      <c r="W194" s="232"/>
      <c r="X194" s="232"/>
      <c r="Y194" s="232"/>
      <c r="Z194" s="232"/>
      <c r="AA194" s="239"/>
      <c r="AT194" s="240" t="s">
        <v>171</v>
      </c>
      <c r="AU194" s="240" t="s">
        <v>103</v>
      </c>
      <c r="AV194" s="10" t="s">
        <v>103</v>
      </c>
      <c r="AW194" s="10" t="s">
        <v>37</v>
      </c>
      <c r="AX194" s="10" t="s">
        <v>38</v>
      </c>
      <c r="AY194" s="240" t="s">
        <v>163</v>
      </c>
    </row>
    <row r="195" s="1" customFormat="1" ht="25.5" customHeight="1">
      <c r="B195" s="49"/>
      <c r="C195" s="220" t="s">
        <v>247</v>
      </c>
      <c r="D195" s="220" t="s">
        <v>164</v>
      </c>
      <c r="E195" s="221" t="s">
        <v>248</v>
      </c>
      <c r="F195" s="222" t="s">
        <v>249</v>
      </c>
      <c r="G195" s="222"/>
      <c r="H195" s="222"/>
      <c r="I195" s="222"/>
      <c r="J195" s="223" t="s">
        <v>167</v>
      </c>
      <c r="K195" s="224">
        <v>14.710000000000001</v>
      </c>
      <c r="L195" s="225">
        <v>0</v>
      </c>
      <c r="M195" s="226"/>
      <c r="N195" s="227">
        <f>ROUND(L195*K195,1)</f>
        <v>0</v>
      </c>
      <c r="O195" s="227"/>
      <c r="P195" s="227"/>
      <c r="Q195" s="227"/>
      <c r="R195" s="51"/>
      <c r="T195" s="228" t="s">
        <v>22</v>
      </c>
      <c r="U195" s="59" t="s">
        <v>45</v>
      </c>
      <c r="V195" s="50"/>
      <c r="W195" s="229">
        <f>V195*K195</f>
        <v>0</v>
      </c>
      <c r="X195" s="229">
        <v>2.2563399999999998</v>
      </c>
      <c r="Y195" s="229">
        <f>X195*K195</f>
        <v>0</v>
      </c>
      <c r="Z195" s="229">
        <v>0</v>
      </c>
      <c r="AA195" s="230">
        <f>Z195*K195</f>
        <v>0</v>
      </c>
      <c r="AR195" s="24" t="s">
        <v>168</v>
      </c>
      <c r="AT195" s="24" t="s">
        <v>164</v>
      </c>
      <c r="AU195" s="24" t="s">
        <v>103</v>
      </c>
      <c r="AY195" s="24" t="s">
        <v>163</v>
      </c>
      <c r="BE195" s="141">
        <f>IF(U195="základní",N195,0)</f>
        <v>0</v>
      </c>
      <c r="BF195" s="141">
        <f>IF(U195="snížená",N195,0)</f>
        <v>0</v>
      </c>
      <c r="BG195" s="141">
        <f>IF(U195="zákl. přenesená",N195,0)</f>
        <v>0</v>
      </c>
      <c r="BH195" s="141">
        <f>IF(U195="sníž. přenesená",N195,0)</f>
        <v>0</v>
      </c>
      <c r="BI195" s="141">
        <f>IF(U195="nulová",N195,0)</f>
        <v>0</v>
      </c>
      <c r="BJ195" s="24" t="s">
        <v>38</v>
      </c>
      <c r="BK195" s="141">
        <f>ROUND(L195*K195,1)</f>
        <v>0</v>
      </c>
      <c r="BL195" s="24" t="s">
        <v>168</v>
      </c>
      <c r="BM195" s="24" t="s">
        <v>250</v>
      </c>
    </row>
    <row r="196" s="10" customFormat="1" ht="16.5" customHeight="1">
      <c r="B196" s="231"/>
      <c r="C196" s="232"/>
      <c r="D196" s="232"/>
      <c r="E196" s="233" t="s">
        <v>22</v>
      </c>
      <c r="F196" s="234" t="s">
        <v>175</v>
      </c>
      <c r="G196" s="235"/>
      <c r="H196" s="235"/>
      <c r="I196" s="235"/>
      <c r="J196" s="232"/>
      <c r="K196" s="236">
        <v>4.7809999999999997</v>
      </c>
      <c r="L196" s="232"/>
      <c r="M196" s="232"/>
      <c r="N196" s="232"/>
      <c r="O196" s="232"/>
      <c r="P196" s="232"/>
      <c r="Q196" s="232"/>
      <c r="R196" s="237"/>
      <c r="T196" s="238"/>
      <c r="U196" s="232"/>
      <c r="V196" s="232"/>
      <c r="W196" s="232"/>
      <c r="X196" s="232"/>
      <c r="Y196" s="232"/>
      <c r="Z196" s="232"/>
      <c r="AA196" s="239"/>
      <c r="AT196" s="240" t="s">
        <v>171</v>
      </c>
      <c r="AU196" s="240" t="s">
        <v>103</v>
      </c>
      <c r="AV196" s="10" t="s">
        <v>103</v>
      </c>
      <c r="AW196" s="10" t="s">
        <v>37</v>
      </c>
      <c r="AX196" s="10" t="s">
        <v>80</v>
      </c>
      <c r="AY196" s="240" t="s">
        <v>163</v>
      </c>
    </row>
    <row r="197" s="10" customFormat="1" ht="16.5" customHeight="1">
      <c r="B197" s="231"/>
      <c r="C197" s="232"/>
      <c r="D197" s="232"/>
      <c r="E197" s="233" t="s">
        <v>22</v>
      </c>
      <c r="F197" s="241" t="s">
        <v>176</v>
      </c>
      <c r="G197" s="232"/>
      <c r="H197" s="232"/>
      <c r="I197" s="232"/>
      <c r="J197" s="232"/>
      <c r="K197" s="236">
        <v>1.6879999999999999</v>
      </c>
      <c r="L197" s="232"/>
      <c r="M197" s="232"/>
      <c r="N197" s="232"/>
      <c r="O197" s="232"/>
      <c r="P197" s="232"/>
      <c r="Q197" s="232"/>
      <c r="R197" s="237"/>
      <c r="T197" s="238"/>
      <c r="U197" s="232"/>
      <c r="V197" s="232"/>
      <c r="W197" s="232"/>
      <c r="X197" s="232"/>
      <c r="Y197" s="232"/>
      <c r="Z197" s="232"/>
      <c r="AA197" s="239"/>
      <c r="AT197" s="240" t="s">
        <v>171</v>
      </c>
      <c r="AU197" s="240" t="s">
        <v>103</v>
      </c>
      <c r="AV197" s="10" t="s">
        <v>103</v>
      </c>
      <c r="AW197" s="10" t="s">
        <v>37</v>
      </c>
      <c r="AX197" s="10" t="s">
        <v>80</v>
      </c>
      <c r="AY197" s="240" t="s">
        <v>163</v>
      </c>
    </row>
    <row r="198" s="10" customFormat="1" ht="16.5" customHeight="1">
      <c r="B198" s="231"/>
      <c r="C198" s="232"/>
      <c r="D198" s="232"/>
      <c r="E198" s="233" t="s">
        <v>22</v>
      </c>
      <c r="F198" s="241" t="s">
        <v>177</v>
      </c>
      <c r="G198" s="232"/>
      <c r="H198" s="232"/>
      <c r="I198" s="232"/>
      <c r="J198" s="232"/>
      <c r="K198" s="236">
        <v>2.0249999999999999</v>
      </c>
      <c r="L198" s="232"/>
      <c r="M198" s="232"/>
      <c r="N198" s="232"/>
      <c r="O198" s="232"/>
      <c r="P198" s="232"/>
      <c r="Q198" s="232"/>
      <c r="R198" s="237"/>
      <c r="T198" s="238"/>
      <c r="U198" s="232"/>
      <c r="V198" s="232"/>
      <c r="W198" s="232"/>
      <c r="X198" s="232"/>
      <c r="Y198" s="232"/>
      <c r="Z198" s="232"/>
      <c r="AA198" s="239"/>
      <c r="AT198" s="240" t="s">
        <v>171</v>
      </c>
      <c r="AU198" s="240" t="s">
        <v>103</v>
      </c>
      <c r="AV198" s="10" t="s">
        <v>103</v>
      </c>
      <c r="AW198" s="10" t="s">
        <v>37</v>
      </c>
      <c r="AX198" s="10" t="s">
        <v>80</v>
      </c>
      <c r="AY198" s="240" t="s">
        <v>163</v>
      </c>
    </row>
    <row r="199" s="10" customFormat="1" ht="16.5" customHeight="1">
      <c r="B199" s="231"/>
      <c r="C199" s="232"/>
      <c r="D199" s="232"/>
      <c r="E199" s="233" t="s">
        <v>22</v>
      </c>
      <c r="F199" s="241" t="s">
        <v>178</v>
      </c>
      <c r="G199" s="232"/>
      <c r="H199" s="232"/>
      <c r="I199" s="232"/>
      <c r="J199" s="232"/>
      <c r="K199" s="236">
        <v>2.8690000000000002</v>
      </c>
      <c r="L199" s="232"/>
      <c r="M199" s="232"/>
      <c r="N199" s="232"/>
      <c r="O199" s="232"/>
      <c r="P199" s="232"/>
      <c r="Q199" s="232"/>
      <c r="R199" s="237"/>
      <c r="T199" s="238"/>
      <c r="U199" s="232"/>
      <c r="V199" s="232"/>
      <c r="W199" s="232"/>
      <c r="X199" s="232"/>
      <c r="Y199" s="232"/>
      <c r="Z199" s="232"/>
      <c r="AA199" s="239"/>
      <c r="AT199" s="240" t="s">
        <v>171</v>
      </c>
      <c r="AU199" s="240" t="s">
        <v>103</v>
      </c>
      <c r="AV199" s="10" t="s">
        <v>103</v>
      </c>
      <c r="AW199" s="10" t="s">
        <v>37</v>
      </c>
      <c r="AX199" s="10" t="s">
        <v>80</v>
      </c>
      <c r="AY199" s="240" t="s">
        <v>163</v>
      </c>
    </row>
    <row r="200" s="10" customFormat="1" ht="16.5" customHeight="1">
      <c r="B200" s="231"/>
      <c r="C200" s="232"/>
      <c r="D200" s="232"/>
      <c r="E200" s="233" t="s">
        <v>22</v>
      </c>
      <c r="F200" s="241" t="s">
        <v>179</v>
      </c>
      <c r="G200" s="232"/>
      <c r="H200" s="232"/>
      <c r="I200" s="232"/>
      <c r="J200" s="232"/>
      <c r="K200" s="236">
        <v>3.347</v>
      </c>
      <c r="L200" s="232"/>
      <c r="M200" s="232"/>
      <c r="N200" s="232"/>
      <c r="O200" s="232"/>
      <c r="P200" s="232"/>
      <c r="Q200" s="232"/>
      <c r="R200" s="237"/>
      <c r="T200" s="238"/>
      <c r="U200" s="232"/>
      <c r="V200" s="232"/>
      <c r="W200" s="232"/>
      <c r="X200" s="232"/>
      <c r="Y200" s="232"/>
      <c r="Z200" s="232"/>
      <c r="AA200" s="239"/>
      <c r="AT200" s="240" t="s">
        <v>171</v>
      </c>
      <c r="AU200" s="240" t="s">
        <v>103</v>
      </c>
      <c r="AV200" s="10" t="s">
        <v>103</v>
      </c>
      <c r="AW200" s="10" t="s">
        <v>37</v>
      </c>
      <c r="AX200" s="10" t="s">
        <v>80</v>
      </c>
      <c r="AY200" s="240" t="s">
        <v>163</v>
      </c>
    </row>
    <row r="201" s="12" customFormat="1" ht="16.5" customHeight="1">
      <c r="B201" s="251"/>
      <c r="C201" s="252"/>
      <c r="D201" s="252"/>
      <c r="E201" s="253" t="s">
        <v>22</v>
      </c>
      <c r="F201" s="254" t="s">
        <v>182</v>
      </c>
      <c r="G201" s="252"/>
      <c r="H201" s="252"/>
      <c r="I201" s="252"/>
      <c r="J201" s="252"/>
      <c r="K201" s="255">
        <v>14.710000000000001</v>
      </c>
      <c r="L201" s="252"/>
      <c r="M201" s="252"/>
      <c r="N201" s="252"/>
      <c r="O201" s="252"/>
      <c r="P201" s="252"/>
      <c r="Q201" s="252"/>
      <c r="R201" s="256"/>
      <c r="T201" s="257"/>
      <c r="U201" s="252"/>
      <c r="V201" s="252"/>
      <c r="W201" s="252"/>
      <c r="X201" s="252"/>
      <c r="Y201" s="252"/>
      <c r="Z201" s="252"/>
      <c r="AA201" s="258"/>
      <c r="AT201" s="259" t="s">
        <v>171</v>
      </c>
      <c r="AU201" s="259" t="s">
        <v>103</v>
      </c>
      <c r="AV201" s="12" t="s">
        <v>168</v>
      </c>
      <c r="AW201" s="12" t="s">
        <v>37</v>
      </c>
      <c r="AX201" s="12" t="s">
        <v>38</v>
      </c>
      <c r="AY201" s="259" t="s">
        <v>163</v>
      </c>
    </row>
    <row r="202" s="1" customFormat="1" ht="16.5" customHeight="1">
      <c r="B202" s="49"/>
      <c r="C202" s="220" t="s">
        <v>11</v>
      </c>
      <c r="D202" s="220" t="s">
        <v>164</v>
      </c>
      <c r="E202" s="221" t="s">
        <v>251</v>
      </c>
      <c r="F202" s="222" t="s">
        <v>252</v>
      </c>
      <c r="G202" s="222"/>
      <c r="H202" s="222"/>
      <c r="I202" s="222"/>
      <c r="J202" s="223" t="s">
        <v>253</v>
      </c>
      <c r="K202" s="224">
        <v>65.375</v>
      </c>
      <c r="L202" s="225">
        <v>0</v>
      </c>
      <c r="M202" s="226"/>
      <c r="N202" s="227">
        <f>ROUND(L202*K202,1)</f>
        <v>0</v>
      </c>
      <c r="O202" s="227"/>
      <c r="P202" s="227"/>
      <c r="Q202" s="227"/>
      <c r="R202" s="51"/>
      <c r="T202" s="228" t="s">
        <v>22</v>
      </c>
      <c r="U202" s="59" t="s">
        <v>45</v>
      </c>
      <c r="V202" s="50"/>
      <c r="W202" s="229">
        <f>V202*K202</f>
        <v>0</v>
      </c>
      <c r="X202" s="229">
        <v>0.0010300000000000001</v>
      </c>
      <c r="Y202" s="229">
        <f>X202*K202</f>
        <v>0</v>
      </c>
      <c r="Z202" s="229">
        <v>0</v>
      </c>
      <c r="AA202" s="230">
        <f>Z202*K202</f>
        <v>0</v>
      </c>
      <c r="AR202" s="24" t="s">
        <v>168</v>
      </c>
      <c r="AT202" s="24" t="s">
        <v>164</v>
      </c>
      <c r="AU202" s="24" t="s">
        <v>103</v>
      </c>
      <c r="AY202" s="24" t="s">
        <v>163</v>
      </c>
      <c r="BE202" s="141">
        <f>IF(U202="základní",N202,0)</f>
        <v>0</v>
      </c>
      <c r="BF202" s="141">
        <f>IF(U202="snížená",N202,0)</f>
        <v>0</v>
      </c>
      <c r="BG202" s="141">
        <f>IF(U202="zákl. přenesená",N202,0)</f>
        <v>0</v>
      </c>
      <c r="BH202" s="141">
        <f>IF(U202="sníž. přenesená",N202,0)</f>
        <v>0</v>
      </c>
      <c r="BI202" s="141">
        <f>IF(U202="nulová",N202,0)</f>
        <v>0</v>
      </c>
      <c r="BJ202" s="24" t="s">
        <v>38</v>
      </c>
      <c r="BK202" s="141">
        <f>ROUND(L202*K202,1)</f>
        <v>0</v>
      </c>
      <c r="BL202" s="24" t="s">
        <v>168</v>
      </c>
      <c r="BM202" s="24" t="s">
        <v>254</v>
      </c>
    </row>
    <row r="203" s="10" customFormat="1" ht="16.5" customHeight="1">
      <c r="B203" s="231"/>
      <c r="C203" s="232"/>
      <c r="D203" s="232"/>
      <c r="E203" s="233" t="s">
        <v>22</v>
      </c>
      <c r="F203" s="234" t="s">
        <v>255</v>
      </c>
      <c r="G203" s="235"/>
      <c r="H203" s="235"/>
      <c r="I203" s="235"/>
      <c r="J203" s="232"/>
      <c r="K203" s="236">
        <v>21.25</v>
      </c>
      <c r="L203" s="232"/>
      <c r="M203" s="232"/>
      <c r="N203" s="232"/>
      <c r="O203" s="232"/>
      <c r="P203" s="232"/>
      <c r="Q203" s="232"/>
      <c r="R203" s="237"/>
      <c r="T203" s="238"/>
      <c r="U203" s="232"/>
      <c r="V203" s="232"/>
      <c r="W203" s="232"/>
      <c r="X203" s="232"/>
      <c r="Y203" s="232"/>
      <c r="Z203" s="232"/>
      <c r="AA203" s="239"/>
      <c r="AT203" s="240" t="s">
        <v>171</v>
      </c>
      <c r="AU203" s="240" t="s">
        <v>103</v>
      </c>
      <c r="AV203" s="10" t="s">
        <v>103</v>
      </c>
      <c r="AW203" s="10" t="s">
        <v>37</v>
      </c>
      <c r="AX203" s="10" t="s">
        <v>80</v>
      </c>
      <c r="AY203" s="240" t="s">
        <v>163</v>
      </c>
    </row>
    <row r="204" s="10" customFormat="1" ht="16.5" customHeight="1">
      <c r="B204" s="231"/>
      <c r="C204" s="232"/>
      <c r="D204" s="232"/>
      <c r="E204" s="233" t="s">
        <v>22</v>
      </c>
      <c r="F204" s="241" t="s">
        <v>256</v>
      </c>
      <c r="G204" s="232"/>
      <c r="H204" s="232"/>
      <c r="I204" s="232"/>
      <c r="J204" s="232"/>
      <c r="K204" s="236">
        <v>7.5</v>
      </c>
      <c r="L204" s="232"/>
      <c r="M204" s="232"/>
      <c r="N204" s="232"/>
      <c r="O204" s="232"/>
      <c r="P204" s="232"/>
      <c r="Q204" s="232"/>
      <c r="R204" s="237"/>
      <c r="T204" s="238"/>
      <c r="U204" s="232"/>
      <c r="V204" s="232"/>
      <c r="W204" s="232"/>
      <c r="X204" s="232"/>
      <c r="Y204" s="232"/>
      <c r="Z204" s="232"/>
      <c r="AA204" s="239"/>
      <c r="AT204" s="240" t="s">
        <v>171</v>
      </c>
      <c r="AU204" s="240" t="s">
        <v>103</v>
      </c>
      <c r="AV204" s="10" t="s">
        <v>103</v>
      </c>
      <c r="AW204" s="10" t="s">
        <v>37</v>
      </c>
      <c r="AX204" s="10" t="s">
        <v>80</v>
      </c>
      <c r="AY204" s="240" t="s">
        <v>163</v>
      </c>
    </row>
    <row r="205" s="10" customFormat="1" ht="16.5" customHeight="1">
      <c r="B205" s="231"/>
      <c r="C205" s="232"/>
      <c r="D205" s="232"/>
      <c r="E205" s="233" t="s">
        <v>22</v>
      </c>
      <c r="F205" s="241" t="s">
        <v>257</v>
      </c>
      <c r="G205" s="232"/>
      <c r="H205" s="232"/>
      <c r="I205" s="232"/>
      <c r="J205" s="232"/>
      <c r="K205" s="236">
        <v>9</v>
      </c>
      <c r="L205" s="232"/>
      <c r="M205" s="232"/>
      <c r="N205" s="232"/>
      <c r="O205" s="232"/>
      <c r="P205" s="232"/>
      <c r="Q205" s="232"/>
      <c r="R205" s="237"/>
      <c r="T205" s="238"/>
      <c r="U205" s="232"/>
      <c r="V205" s="232"/>
      <c r="W205" s="232"/>
      <c r="X205" s="232"/>
      <c r="Y205" s="232"/>
      <c r="Z205" s="232"/>
      <c r="AA205" s="239"/>
      <c r="AT205" s="240" t="s">
        <v>171</v>
      </c>
      <c r="AU205" s="240" t="s">
        <v>103</v>
      </c>
      <c r="AV205" s="10" t="s">
        <v>103</v>
      </c>
      <c r="AW205" s="10" t="s">
        <v>37</v>
      </c>
      <c r="AX205" s="10" t="s">
        <v>80</v>
      </c>
      <c r="AY205" s="240" t="s">
        <v>163</v>
      </c>
    </row>
    <row r="206" s="10" customFormat="1" ht="16.5" customHeight="1">
      <c r="B206" s="231"/>
      <c r="C206" s="232"/>
      <c r="D206" s="232"/>
      <c r="E206" s="233" t="s">
        <v>22</v>
      </c>
      <c r="F206" s="241" t="s">
        <v>258</v>
      </c>
      <c r="G206" s="232"/>
      <c r="H206" s="232"/>
      <c r="I206" s="232"/>
      <c r="J206" s="232"/>
      <c r="K206" s="236">
        <v>12.75</v>
      </c>
      <c r="L206" s="232"/>
      <c r="M206" s="232"/>
      <c r="N206" s="232"/>
      <c r="O206" s="232"/>
      <c r="P206" s="232"/>
      <c r="Q206" s="232"/>
      <c r="R206" s="237"/>
      <c r="T206" s="238"/>
      <c r="U206" s="232"/>
      <c r="V206" s="232"/>
      <c r="W206" s="232"/>
      <c r="X206" s="232"/>
      <c r="Y206" s="232"/>
      <c r="Z206" s="232"/>
      <c r="AA206" s="239"/>
      <c r="AT206" s="240" t="s">
        <v>171</v>
      </c>
      <c r="AU206" s="240" t="s">
        <v>103</v>
      </c>
      <c r="AV206" s="10" t="s">
        <v>103</v>
      </c>
      <c r="AW206" s="10" t="s">
        <v>37</v>
      </c>
      <c r="AX206" s="10" t="s">
        <v>80</v>
      </c>
      <c r="AY206" s="240" t="s">
        <v>163</v>
      </c>
    </row>
    <row r="207" s="10" customFormat="1" ht="16.5" customHeight="1">
      <c r="B207" s="231"/>
      <c r="C207" s="232"/>
      <c r="D207" s="232"/>
      <c r="E207" s="233" t="s">
        <v>22</v>
      </c>
      <c r="F207" s="241" t="s">
        <v>259</v>
      </c>
      <c r="G207" s="232"/>
      <c r="H207" s="232"/>
      <c r="I207" s="232"/>
      <c r="J207" s="232"/>
      <c r="K207" s="236">
        <v>14.875</v>
      </c>
      <c r="L207" s="232"/>
      <c r="M207" s="232"/>
      <c r="N207" s="232"/>
      <c r="O207" s="232"/>
      <c r="P207" s="232"/>
      <c r="Q207" s="232"/>
      <c r="R207" s="237"/>
      <c r="T207" s="238"/>
      <c r="U207" s="232"/>
      <c r="V207" s="232"/>
      <c r="W207" s="232"/>
      <c r="X207" s="232"/>
      <c r="Y207" s="232"/>
      <c r="Z207" s="232"/>
      <c r="AA207" s="239"/>
      <c r="AT207" s="240" t="s">
        <v>171</v>
      </c>
      <c r="AU207" s="240" t="s">
        <v>103</v>
      </c>
      <c r="AV207" s="10" t="s">
        <v>103</v>
      </c>
      <c r="AW207" s="10" t="s">
        <v>37</v>
      </c>
      <c r="AX207" s="10" t="s">
        <v>80</v>
      </c>
      <c r="AY207" s="240" t="s">
        <v>163</v>
      </c>
    </row>
    <row r="208" s="12" customFormat="1" ht="16.5" customHeight="1">
      <c r="B208" s="251"/>
      <c r="C208" s="252"/>
      <c r="D208" s="252"/>
      <c r="E208" s="253" t="s">
        <v>22</v>
      </c>
      <c r="F208" s="254" t="s">
        <v>182</v>
      </c>
      <c r="G208" s="252"/>
      <c r="H208" s="252"/>
      <c r="I208" s="252"/>
      <c r="J208" s="252"/>
      <c r="K208" s="255">
        <v>65.375</v>
      </c>
      <c r="L208" s="252"/>
      <c r="M208" s="252"/>
      <c r="N208" s="252"/>
      <c r="O208" s="252"/>
      <c r="P208" s="252"/>
      <c r="Q208" s="252"/>
      <c r="R208" s="256"/>
      <c r="T208" s="257"/>
      <c r="U208" s="252"/>
      <c r="V208" s="252"/>
      <c r="W208" s="252"/>
      <c r="X208" s="252"/>
      <c r="Y208" s="252"/>
      <c r="Z208" s="252"/>
      <c r="AA208" s="258"/>
      <c r="AT208" s="259" t="s">
        <v>171</v>
      </c>
      <c r="AU208" s="259" t="s">
        <v>103</v>
      </c>
      <c r="AV208" s="12" t="s">
        <v>168</v>
      </c>
      <c r="AW208" s="12" t="s">
        <v>37</v>
      </c>
      <c r="AX208" s="12" t="s">
        <v>38</v>
      </c>
      <c r="AY208" s="259" t="s">
        <v>163</v>
      </c>
    </row>
    <row r="209" s="1" customFormat="1" ht="16.5" customHeight="1">
      <c r="B209" s="49"/>
      <c r="C209" s="220" t="s">
        <v>260</v>
      </c>
      <c r="D209" s="220" t="s">
        <v>164</v>
      </c>
      <c r="E209" s="221" t="s">
        <v>261</v>
      </c>
      <c r="F209" s="222" t="s">
        <v>262</v>
      </c>
      <c r="G209" s="222"/>
      <c r="H209" s="222"/>
      <c r="I209" s="222"/>
      <c r="J209" s="223" t="s">
        <v>253</v>
      </c>
      <c r="K209" s="224">
        <v>65.375</v>
      </c>
      <c r="L209" s="225">
        <v>0</v>
      </c>
      <c r="M209" s="226"/>
      <c r="N209" s="227">
        <f>ROUND(L209*K209,1)</f>
        <v>0</v>
      </c>
      <c r="O209" s="227"/>
      <c r="P209" s="227"/>
      <c r="Q209" s="227"/>
      <c r="R209" s="51"/>
      <c r="T209" s="228" t="s">
        <v>22</v>
      </c>
      <c r="U209" s="59" t="s">
        <v>45</v>
      </c>
      <c r="V209" s="50"/>
      <c r="W209" s="229">
        <f>V209*K209</f>
        <v>0</v>
      </c>
      <c r="X209" s="229">
        <v>0</v>
      </c>
      <c r="Y209" s="229">
        <f>X209*K209</f>
        <v>0</v>
      </c>
      <c r="Z209" s="229">
        <v>0</v>
      </c>
      <c r="AA209" s="230">
        <f>Z209*K209</f>
        <v>0</v>
      </c>
      <c r="AR209" s="24" t="s">
        <v>168</v>
      </c>
      <c r="AT209" s="24" t="s">
        <v>164</v>
      </c>
      <c r="AU209" s="24" t="s">
        <v>103</v>
      </c>
      <c r="AY209" s="24" t="s">
        <v>163</v>
      </c>
      <c r="BE209" s="141">
        <f>IF(U209="základní",N209,0)</f>
        <v>0</v>
      </c>
      <c r="BF209" s="141">
        <f>IF(U209="snížená",N209,0)</f>
        <v>0</v>
      </c>
      <c r="BG209" s="141">
        <f>IF(U209="zákl. přenesená",N209,0)</f>
        <v>0</v>
      </c>
      <c r="BH209" s="141">
        <f>IF(U209="sníž. přenesená",N209,0)</f>
        <v>0</v>
      </c>
      <c r="BI209" s="141">
        <f>IF(U209="nulová",N209,0)</f>
        <v>0</v>
      </c>
      <c r="BJ209" s="24" t="s">
        <v>38</v>
      </c>
      <c r="BK209" s="141">
        <f>ROUND(L209*K209,1)</f>
        <v>0</v>
      </c>
      <c r="BL209" s="24" t="s">
        <v>168</v>
      </c>
      <c r="BM209" s="24" t="s">
        <v>263</v>
      </c>
    </row>
    <row r="210" s="1" customFormat="1" ht="25.5" customHeight="1">
      <c r="B210" s="49"/>
      <c r="C210" s="220" t="s">
        <v>264</v>
      </c>
      <c r="D210" s="220" t="s">
        <v>164</v>
      </c>
      <c r="E210" s="221" t="s">
        <v>265</v>
      </c>
      <c r="F210" s="222" t="s">
        <v>266</v>
      </c>
      <c r="G210" s="222"/>
      <c r="H210" s="222"/>
      <c r="I210" s="222"/>
      <c r="J210" s="223" t="s">
        <v>218</v>
      </c>
      <c r="K210" s="224">
        <v>0.309</v>
      </c>
      <c r="L210" s="225">
        <v>0</v>
      </c>
      <c r="M210" s="226"/>
      <c r="N210" s="227">
        <f>ROUND(L210*K210,1)</f>
        <v>0</v>
      </c>
      <c r="O210" s="227"/>
      <c r="P210" s="227"/>
      <c r="Q210" s="227"/>
      <c r="R210" s="51"/>
      <c r="T210" s="228" t="s">
        <v>22</v>
      </c>
      <c r="U210" s="59" t="s">
        <v>45</v>
      </c>
      <c r="V210" s="50"/>
      <c r="W210" s="229">
        <f>V210*K210</f>
        <v>0</v>
      </c>
      <c r="X210" s="229">
        <v>1.0601700000000001</v>
      </c>
      <c r="Y210" s="229">
        <f>X210*K210</f>
        <v>0</v>
      </c>
      <c r="Z210" s="229">
        <v>0</v>
      </c>
      <c r="AA210" s="230">
        <f>Z210*K210</f>
        <v>0</v>
      </c>
      <c r="AR210" s="24" t="s">
        <v>168</v>
      </c>
      <c r="AT210" s="24" t="s">
        <v>164</v>
      </c>
      <c r="AU210" s="24" t="s">
        <v>103</v>
      </c>
      <c r="AY210" s="24" t="s">
        <v>163</v>
      </c>
      <c r="BE210" s="141">
        <f>IF(U210="základní",N210,0)</f>
        <v>0</v>
      </c>
      <c r="BF210" s="141">
        <f>IF(U210="snížená",N210,0)</f>
        <v>0</v>
      </c>
      <c r="BG210" s="141">
        <f>IF(U210="zákl. přenesená",N210,0)</f>
        <v>0</v>
      </c>
      <c r="BH210" s="141">
        <f>IF(U210="sníž. přenesená",N210,0)</f>
        <v>0</v>
      </c>
      <c r="BI210" s="141">
        <f>IF(U210="nulová",N210,0)</f>
        <v>0</v>
      </c>
      <c r="BJ210" s="24" t="s">
        <v>38</v>
      </c>
      <c r="BK210" s="141">
        <f>ROUND(L210*K210,1)</f>
        <v>0</v>
      </c>
      <c r="BL210" s="24" t="s">
        <v>168</v>
      </c>
      <c r="BM210" s="24" t="s">
        <v>267</v>
      </c>
    </row>
    <row r="211" s="11" customFormat="1" ht="16.5" customHeight="1">
      <c r="B211" s="242"/>
      <c r="C211" s="243"/>
      <c r="D211" s="243"/>
      <c r="E211" s="244" t="s">
        <v>22</v>
      </c>
      <c r="F211" s="260" t="s">
        <v>268</v>
      </c>
      <c r="G211" s="261"/>
      <c r="H211" s="261"/>
      <c r="I211" s="261"/>
      <c r="J211" s="243"/>
      <c r="K211" s="246" t="s">
        <v>22</v>
      </c>
      <c r="L211" s="243"/>
      <c r="M211" s="243"/>
      <c r="N211" s="243"/>
      <c r="O211" s="243"/>
      <c r="P211" s="243"/>
      <c r="Q211" s="243"/>
      <c r="R211" s="247"/>
      <c r="T211" s="248"/>
      <c r="U211" s="243"/>
      <c r="V211" s="243"/>
      <c r="W211" s="243"/>
      <c r="X211" s="243"/>
      <c r="Y211" s="243"/>
      <c r="Z211" s="243"/>
      <c r="AA211" s="249"/>
      <c r="AT211" s="250" t="s">
        <v>171</v>
      </c>
      <c r="AU211" s="250" t="s">
        <v>103</v>
      </c>
      <c r="AV211" s="11" t="s">
        <v>38</v>
      </c>
      <c r="AW211" s="11" t="s">
        <v>37</v>
      </c>
      <c r="AX211" s="11" t="s">
        <v>80</v>
      </c>
      <c r="AY211" s="250" t="s">
        <v>163</v>
      </c>
    </row>
    <row r="212" s="10" customFormat="1" ht="16.5" customHeight="1">
      <c r="B212" s="231"/>
      <c r="C212" s="232"/>
      <c r="D212" s="232"/>
      <c r="E212" s="233" t="s">
        <v>22</v>
      </c>
      <c r="F212" s="241" t="s">
        <v>269</v>
      </c>
      <c r="G212" s="232"/>
      <c r="H212" s="232"/>
      <c r="I212" s="232"/>
      <c r="J212" s="232"/>
      <c r="K212" s="236">
        <v>0.309</v>
      </c>
      <c r="L212" s="232"/>
      <c r="M212" s="232"/>
      <c r="N212" s="232"/>
      <c r="O212" s="232"/>
      <c r="P212" s="232"/>
      <c r="Q212" s="232"/>
      <c r="R212" s="237"/>
      <c r="T212" s="238"/>
      <c r="U212" s="232"/>
      <c r="V212" s="232"/>
      <c r="W212" s="232"/>
      <c r="X212" s="232"/>
      <c r="Y212" s="232"/>
      <c r="Z212" s="232"/>
      <c r="AA212" s="239"/>
      <c r="AT212" s="240" t="s">
        <v>171</v>
      </c>
      <c r="AU212" s="240" t="s">
        <v>103</v>
      </c>
      <c r="AV212" s="10" t="s">
        <v>103</v>
      </c>
      <c r="AW212" s="10" t="s">
        <v>37</v>
      </c>
      <c r="AX212" s="10" t="s">
        <v>38</v>
      </c>
      <c r="AY212" s="240" t="s">
        <v>163</v>
      </c>
    </row>
    <row r="213" s="1" customFormat="1" ht="16.5" customHeight="1">
      <c r="B213" s="49"/>
      <c r="C213" s="220" t="s">
        <v>270</v>
      </c>
      <c r="D213" s="220" t="s">
        <v>164</v>
      </c>
      <c r="E213" s="221" t="s">
        <v>271</v>
      </c>
      <c r="F213" s="222" t="s">
        <v>272</v>
      </c>
      <c r="G213" s="222"/>
      <c r="H213" s="222"/>
      <c r="I213" s="222"/>
      <c r="J213" s="223" t="s">
        <v>218</v>
      </c>
      <c r="K213" s="224">
        <v>6</v>
      </c>
      <c r="L213" s="225">
        <v>0</v>
      </c>
      <c r="M213" s="226"/>
      <c r="N213" s="227">
        <f>ROUND(L213*K213,1)</f>
        <v>0</v>
      </c>
      <c r="O213" s="227"/>
      <c r="P213" s="227"/>
      <c r="Q213" s="227"/>
      <c r="R213" s="51"/>
      <c r="T213" s="228" t="s">
        <v>22</v>
      </c>
      <c r="U213" s="59" t="s">
        <v>45</v>
      </c>
      <c r="V213" s="50"/>
      <c r="W213" s="229">
        <f>V213*K213</f>
        <v>0</v>
      </c>
      <c r="X213" s="229">
        <v>1.0530600000000001</v>
      </c>
      <c r="Y213" s="229">
        <f>X213*K213</f>
        <v>0</v>
      </c>
      <c r="Z213" s="229">
        <v>0</v>
      </c>
      <c r="AA213" s="230">
        <f>Z213*K213</f>
        <v>0</v>
      </c>
      <c r="AR213" s="24" t="s">
        <v>168</v>
      </c>
      <c r="AT213" s="24" t="s">
        <v>164</v>
      </c>
      <c r="AU213" s="24" t="s">
        <v>103</v>
      </c>
      <c r="AY213" s="24" t="s">
        <v>163</v>
      </c>
      <c r="BE213" s="141">
        <f>IF(U213="základní",N213,0)</f>
        <v>0</v>
      </c>
      <c r="BF213" s="141">
        <f>IF(U213="snížená",N213,0)</f>
        <v>0</v>
      </c>
      <c r="BG213" s="141">
        <f>IF(U213="zákl. přenesená",N213,0)</f>
        <v>0</v>
      </c>
      <c r="BH213" s="141">
        <f>IF(U213="sníž. přenesená",N213,0)</f>
        <v>0</v>
      </c>
      <c r="BI213" s="141">
        <f>IF(U213="nulová",N213,0)</f>
        <v>0</v>
      </c>
      <c r="BJ213" s="24" t="s">
        <v>38</v>
      </c>
      <c r="BK213" s="141">
        <f>ROUND(L213*K213,1)</f>
        <v>0</v>
      </c>
      <c r="BL213" s="24" t="s">
        <v>168</v>
      </c>
      <c r="BM213" s="24" t="s">
        <v>273</v>
      </c>
    </row>
    <row r="214" s="11" customFormat="1" ht="16.5" customHeight="1">
      <c r="B214" s="242"/>
      <c r="C214" s="243"/>
      <c r="D214" s="243"/>
      <c r="E214" s="244" t="s">
        <v>22</v>
      </c>
      <c r="F214" s="260" t="s">
        <v>202</v>
      </c>
      <c r="G214" s="261"/>
      <c r="H214" s="261"/>
      <c r="I214" s="261"/>
      <c r="J214" s="243"/>
      <c r="K214" s="246" t="s">
        <v>22</v>
      </c>
      <c r="L214" s="243"/>
      <c r="M214" s="243"/>
      <c r="N214" s="243"/>
      <c r="O214" s="243"/>
      <c r="P214" s="243"/>
      <c r="Q214" s="243"/>
      <c r="R214" s="247"/>
      <c r="T214" s="248"/>
      <c r="U214" s="243"/>
      <c r="V214" s="243"/>
      <c r="W214" s="243"/>
      <c r="X214" s="243"/>
      <c r="Y214" s="243"/>
      <c r="Z214" s="243"/>
      <c r="AA214" s="249"/>
      <c r="AT214" s="250" t="s">
        <v>171</v>
      </c>
      <c r="AU214" s="250" t="s">
        <v>103</v>
      </c>
      <c r="AV214" s="11" t="s">
        <v>38</v>
      </c>
      <c r="AW214" s="11" t="s">
        <v>37</v>
      </c>
      <c r="AX214" s="11" t="s">
        <v>80</v>
      </c>
      <c r="AY214" s="250" t="s">
        <v>163</v>
      </c>
    </row>
    <row r="215" s="10" customFormat="1" ht="16.5" customHeight="1">
      <c r="B215" s="231"/>
      <c r="C215" s="232"/>
      <c r="D215" s="232"/>
      <c r="E215" s="233" t="s">
        <v>22</v>
      </c>
      <c r="F215" s="241" t="s">
        <v>204</v>
      </c>
      <c r="G215" s="232"/>
      <c r="H215" s="232"/>
      <c r="I215" s="232"/>
      <c r="J215" s="232"/>
      <c r="K215" s="236">
        <v>6</v>
      </c>
      <c r="L215" s="232"/>
      <c r="M215" s="232"/>
      <c r="N215" s="232"/>
      <c r="O215" s="232"/>
      <c r="P215" s="232"/>
      <c r="Q215" s="232"/>
      <c r="R215" s="237"/>
      <c r="T215" s="238"/>
      <c r="U215" s="232"/>
      <c r="V215" s="232"/>
      <c r="W215" s="232"/>
      <c r="X215" s="232"/>
      <c r="Y215" s="232"/>
      <c r="Z215" s="232"/>
      <c r="AA215" s="239"/>
      <c r="AT215" s="240" t="s">
        <v>171</v>
      </c>
      <c r="AU215" s="240" t="s">
        <v>103</v>
      </c>
      <c r="AV215" s="10" t="s">
        <v>103</v>
      </c>
      <c r="AW215" s="10" t="s">
        <v>37</v>
      </c>
      <c r="AX215" s="10" t="s">
        <v>38</v>
      </c>
      <c r="AY215" s="240" t="s">
        <v>163</v>
      </c>
    </row>
    <row r="216" s="9" customFormat="1" ht="29.88" customHeight="1">
      <c r="B216" s="206"/>
      <c r="C216" s="207"/>
      <c r="D216" s="217" t="s">
        <v>116</v>
      </c>
      <c r="E216" s="217"/>
      <c r="F216" s="217"/>
      <c r="G216" s="217"/>
      <c r="H216" s="217"/>
      <c r="I216" s="217"/>
      <c r="J216" s="217"/>
      <c r="K216" s="217"/>
      <c r="L216" s="217"/>
      <c r="M216" s="217"/>
      <c r="N216" s="218">
        <f>BK216</f>
        <v>0</v>
      </c>
      <c r="O216" s="219"/>
      <c r="P216" s="219"/>
      <c r="Q216" s="219"/>
      <c r="R216" s="210"/>
      <c r="T216" s="211"/>
      <c r="U216" s="207"/>
      <c r="V216" s="207"/>
      <c r="W216" s="212">
        <f>SUM(W217:W243)</f>
        <v>0</v>
      </c>
      <c r="X216" s="207"/>
      <c r="Y216" s="212">
        <f>SUM(Y217:Y243)</f>
        <v>0</v>
      </c>
      <c r="Z216" s="207"/>
      <c r="AA216" s="213">
        <f>SUM(AA217:AA243)</f>
        <v>0</v>
      </c>
      <c r="AR216" s="214" t="s">
        <v>38</v>
      </c>
      <c r="AT216" s="215" t="s">
        <v>79</v>
      </c>
      <c r="AU216" s="215" t="s">
        <v>38</v>
      </c>
      <c r="AY216" s="214" t="s">
        <v>163</v>
      </c>
      <c r="BK216" s="216">
        <f>SUM(BK217:BK243)</f>
        <v>0</v>
      </c>
    </row>
    <row r="217" s="1" customFormat="1" ht="25.5" customHeight="1">
      <c r="B217" s="49"/>
      <c r="C217" s="220" t="s">
        <v>274</v>
      </c>
      <c r="D217" s="220" t="s">
        <v>164</v>
      </c>
      <c r="E217" s="221" t="s">
        <v>275</v>
      </c>
      <c r="F217" s="222" t="s">
        <v>276</v>
      </c>
      <c r="G217" s="222"/>
      <c r="H217" s="222"/>
      <c r="I217" s="222"/>
      <c r="J217" s="223" t="s">
        <v>253</v>
      </c>
      <c r="K217" s="224">
        <v>13.788</v>
      </c>
      <c r="L217" s="225">
        <v>0</v>
      </c>
      <c r="M217" s="226"/>
      <c r="N217" s="227">
        <f>ROUND(L217*K217,1)</f>
        <v>0</v>
      </c>
      <c r="O217" s="227"/>
      <c r="P217" s="227"/>
      <c r="Q217" s="227"/>
      <c r="R217" s="51"/>
      <c r="T217" s="228" t="s">
        <v>22</v>
      </c>
      <c r="U217" s="59" t="s">
        <v>45</v>
      </c>
      <c r="V217" s="50"/>
      <c r="W217" s="229">
        <f>V217*K217</f>
        <v>0</v>
      </c>
      <c r="X217" s="229">
        <v>0.30381000000000002</v>
      </c>
      <c r="Y217" s="229">
        <f>X217*K217</f>
        <v>0</v>
      </c>
      <c r="Z217" s="229">
        <v>0</v>
      </c>
      <c r="AA217" s="230">
        <f>Z217*K217</f>
        <v>0</v>
      </c>
      <c r="AR217" s="24" t="s">
        <v>168</v>
      </c>
      <c r="AT217" s="24" t="s">
        <v>164</v>
      </c>
      <c r="AU217" s="24" t="s">
        <v>103</v>
      </c>
      <c r="AY217" s="24" t="s">
        <v>163</v>
      </c>
      <c r="BE217" s="141">
        <f>IF(U217="základní",N217,0)</f>
        <v>0</v>
      </c>
      <c r="BF217" s="141">
        <f>IF(U217="snížená",N217,0)</f>
        <v>0</v>
      </c>
      <c r="BG217" s="141">
        <f>IF(U217="zákl. přenesená",N217,0)</f>
        <v>0</v>
      </c>
      <c r="BH217" s="141">
        <f>IF(U217="sníž. přenesená",N217,0)</f>
        <v>0</v>
      </c>
      <c r="BI217" s="141">
        <f>IF(U217="nulová",N217,0)</f>
        <v>0</v>
      </c>
      <c r="BJ217" s="24" t="s">
        <v>38</v>
      </c>
      <c r="BK217" s="141">
        <f>ROUND(L217*K217,1)</f>
        <v>0</v>
      </c>
      <c r="BL217" s="24" t="s">
        <v>168</v>
      </c>
      <c r="BM217" s="24" t="s">
        <v>277</v>
      </c>
    </row>
    <row r="218" s="11" customFormat="1" ht="16.5" customHeight="1">
      <c r="B218" s="242"/>
      <c r="C218" s="243"/>
      <c r="D218" s="243"/>
      <c r="E218" s="244" t="s">
        <v>22</v>
      </c>
      <c r="F218" s="260" t="s">
        <v>278</v>
      </c>
      <c r="G218" s="261"/>
      <c r="H218" s="261"/>
      <c r="I218" s="261"/>
      <c r="J218" s="243"/>
      <c r="K218" s="246" t="s">
        <v>22</v>
      </c>
      <c r="L218" s="243"/>
      <c r="M218" s="243"/>
      <c r="N218" s="243"/>
      <c r="O218" s="243"/>
      <c r="P218" s="243"/>
      <c r="Q218" s="243"/>
      <c r="R218" s="247"/>
      <c r="T218" s="248"/>
      <c r="U218" s="243"/>
      <c r="V218" s="243"/>
      <c r="W218" s="243"/>
      <c r="X218" s="243"/>
      <c r="Y218" s="243"/>
      <c r="Z218" s="243"/>
      <c r="AA218" s="249"/>
      <c r="AT218" s="250" t="s">
        <v>171</v>
      </c>
      <c r="AU218" s="250" t="s">
        <v>103</v>
      </c>
      <c r="AV218" s="11" t="s">
        <v>38</v>
      </c>
      <c r="AW218" s="11" t="s">
        <v>37</v>
      </c>
      <c r="AX218" s="11" t="s">
        <v>80</v>
      </c>
      <c r="AY218" s="250" t="s">
        <v>163</v>
      </c>
    </row>
    <row r="219" s="10" customFormat="1" ht="16.5" customHeight="1">
      <c r="B219" s="231"/>
      <c r="C219" s="232"/>
      <c r="D219" s="232"/>
      <c r="E219" s="233" t="s">
        <v>22</v>
      </c>
      <c r="F219" s="241" t="s">
        <v>279</v>
      </c>
      <c r="G219" s="232"/>
      <c r="H219" s="232"/>
      <c r="I219" s="232"/>
      <c r="J219" s="232"/>
      <c r="K219" s="236">
        <v>15.66</v>
      </c>
      <c r="L219" s="232"/>
      <c r="M219" s="232"/>
      <c r="N219" s="232"/>
      <c r="O219" s="232"/>
      <c r="P219" s="232"/>
      <c r="Q219" s="232"/>
      <c r="R219" s="237"/>
      <c r="T219" s="238"/>
      <c r="U219" s="232"/>
      <c r="V219" s="232"/>
      <c r="W219" s="232"/>
      <c r="X219" s="232"/>
      <c r="Y219" s="232"/>
      <c r="Z219" s="232"/>
      <c r="AA219" s="239"/>
      <c r="AT219" s="240" t="s">
        <v>171</v>
      </c>
      <c r="AU219" s="240" t="s">
        <v>103</v>
      </c>
      <c r="AV219" s="10" t="s">
        <v>103</v>
      </c>
      <c r="AW219" s="10" t="s">
        <v>37</v>
      </c>
      <c r="AX219" s="10" t="s">
        <v>80</v>
      </c>
      <c r="AY219" s="240" t="s">
        <v>163</v>
      </c>
    </row>
    <row r="220" s="11" customFormat="1" ht="16.5" customHeight="1">
      <c r="B220" s="242"/>
      <c r="C220" s="243"/>
      <c r="D220" s="243"/>
      <c r="E220" s="244" t="s">
        <v>22</v>
      </c>
      <c r="F220" s="245" t="s">
        <v>280</v>
      </c>
      <c r="G220" s="243"/>
      <c r="H220" s="243"/>
      <c r="I220" s="243"/>
      <c r="J220" s="243"/>
      <c r="K220" s="246" t="s">
        <v>22</v>
      </c>
      <c r="L220" s="243"/>
      <c r="M220" s="243"/>
      <c r="N220" s="243"/>
      <c r="O220" s="243"/>
      <c r="P220" s="243"/>
      <c r="Q220" s="243"/>
      <c r="R220" s="247"/>
      <c r="T220" s="248"/>
      <c r="U220" s="243"/>
      <c r="V220" s="243"/>
      <c r="W220" s="243"/>
      <c r="X220" s="243"/>
      <c r="Y220" s="243"/>
      <c r="Z220" s="243"/>
      <c r="AA220" s="249"/>
      <c r="AT220" s="250" t="s">
        <v>171</v>
      </c>
      <c r="AU220" s="250" t="s">
        <v>103</v>
      </c>
      <c r="AV220" s="11" t="s">
        <v>38</v>
      </c>
      <c r="AW220" s="11" t="s">
        <v>37</v>
      </c>
      <c r="AX220" s="11" t="s">
        <v>80</v>
      </c>
      <c r="AY220" s="250" t="s">
        <v>163</v>
      </c>
    </row>
    <row r="221" s="10" customFormat="1" ht="16.5" customHeight="1">
      <c r="B221" s="231"/>
      <c r="C221" s="232"/>
      <c r="D221" s="232"/>
      <c r="E221" s="233" t="s">
        <v>22</v>
      </c>
      <c r="F221" s="241" t="s">
        <v>281</v>
      </c>
      <c r="G221" s="232"/>
      <c r="H221" s="232"/>
      <c r="I221" s="232"/>
      <c r="J221" s="232"/>
      <c r="K221" s="236">
        <v>-1.512</v>
      </c>
      <c r="L221" s="232"/>
      <c r="M221" s="232"/>
      <c r="N221" s="232"/>
      <c r="O221" s="232"/>
      <c r="P221" s="232"/>
      <c r="Q221" s="232"/>
      <c r="R221" s="237"/>
      <c r="T221" s="238"/>
      <c r="U221" s="232"/>
      <c r="V221" s="232"/>
      <c r="W221" s="232"/>
      <c r="X221" s="232"/>
      <c r="Y221" s="232"/>
      <c r="Z221" s="232"/>
      <c r="AA221" s="239"/>
      <c r="AT221" s="240" t="s">
        <v>171</v>
      </c>
      <c r="AU221" s="240" t="s">
        <v>103</v>
      </c>
      <c r="AV221" s="10" t="s">
        <v>103</v>
      </c>
      <c r="AW221" s="10" t="s">
        <v>37</v>
      </c>
      <c r="AX221" s="10" t="s">
        <v>80</v>
      </c>
      <c r="AY221" s="240" t="s">
        <v>163</v>
      </c>
    </row>
    <row r="222" s="10" customFormat="1" ht="16.5" customHeight="1">
      <c r="B222" s="231"/>
      <c r="C222" s="232"/>
      <c r="D222" s="232"/>
      <c r="E222" s="233" t="s">
        <v>22</v>
      </c>
      <c r="F222" s="241" t="s">
        <v>282</v>
      </c>
      <c r="G222" s="232"/>
      <c r="H222" s="232"/>
      <c r="I222" s="232"/>
      <c r="J222" s="232"/>
      <c r="K222" s="236">
        <v>-0.35999999999999999</v>
      </c>
      <c r="L222" s="232"/>
      <c r="M222" s="232"/>
      <c r="N222" s="232"/>
      <c r="O222" s="232"/>
      <c r="P222" s="232"/>
      <c r="Q222" s="232"/>
      <c r="R222" s="237"/>
      <c r="T222" s="238"/>
      <c r="U222" s="232"/>
      <c r="V222" s="232"/>
      <c r="W222" s="232"/>
      <c r="X222" s="232"/>
      <c r="Y222" s="232"/>
      <c r="Z222" s="232"/>
      <c r="AA222" s="239"/>
      <c r="AT222" s="240" t="s">
        <v>171</v>
      </c>
      <c r="AU222" s="240" t="s">
        <v>103</v>
      </c>
      <c r="AV222" s="10" t="s">
        <v>103</v>
      </c>
      <c r="AW222" s="10" t="s">
        <v>37</v>
      </c>
      <c r="AX222" s="10" t="s">
        <v>80</v>
      </c>
      <c r="AY222" s="240" t="s">
        <v>163</v>
      </c>
    </row>
    <row r="223" s="12" customFormat="1" ht="16.5" customHeight="1">
      <c r="B223" s="251"/>
      <c r="C223" s="252"/>
      <c r="D223" s="252"/>
      <c r="E223" s="253" t="s">
        <v>22</v>
      </c>
      <c r="F223" s="254" t="s">
        <v>182</v>
      </c>
      <c r="G223" s="252"/>
      <c r="H223" s="252"/>
      <c r="I223" s="252"/>
      <c r="J223" s="252"/>
      <c r="K223" s="255">
        <v>13.788</v>
      </c>
      <c r="L223" s="252"/>
      <c r="M223" s="252"/>
      <c r="N223" s="252"/>
      <c r="O223" s="252"/>
      <c r="P223" s="252"/>
      <c r="Q223" s="252"/>
      <c r="R223" s="256"/>
      <c r="T223" s="257"/>
      <c r="U223" s="252"/>
      <c r="V223" s="252"/>
      <c r="W223" s="252"/>
      <c r="X223" s="252"/>
      <c r="Y223" s="252"/>
      <c r="Z223" s="252"/>
      <c r="AA223" s="258"/>
      <c r="AT223" s="259" t="s">
        <v>171</v>
      </c>
      <c r="AU223" s="259" t="s">
        <v>103</v>
      </c>
      <c r="AV223" s="12" t="s">
        <v>168</v>
      </c>
      <c r="AW223" s="12" t="s">
        <v>37</v>
      </c>
      <c r="AX223" s="12" t="s">
        <v>38</v>
      </c>
      <c r="AY223" s="259" t="s">
        <v>163</v>
      </c>
    </row>
    <row r="224" s="1" customFormat="1" ht="25.5" customHeight="1">
      <c r="B224" s="49"/>
      <c r="C224" s="220" t="s">
        <v>283</v>
      </c>
      <c r="D224" s="220" t="s">
        <v>164</v>
      </c>
      <c r="E224" s="221" t="s">
        <v>284</v>
      </c>
      <c r="F224" s="222" t="s">
        <v>285</v>
      </c>
      <c r="G224" s="222"/>
      <c r="H224" s="222"/>
      <c r="I224" s="222"/>
      <c r="J224" s="223" t="s">
        <v>253</v>
      </c>
      <c r="K224" s="224">
        <v>24.954999999999998</v>
      </c>
      <c r="L224" s="225">
        <v>0</v>
      </c>
      <c r="M224" s="226"/>
      <c r="N224" s="227">
        <f>ROUND(L224*K224,1)</f>
        <v>0</v>
      </c>
      <c r="O224" s="227"/>
      <c r="P224" s="227"/>
      <c r="Q224" s="227"/>
      <c r="R224" s="51"/>
      <c r="T224" s="228" t="s">
        <v>22</v>
      </c>
      <c r="U224" s="59" t="s">
        <v>45</v>
      </c>
      <c r="V224" s="50"/>
      <c r="W224" s="229">
        <f>V224*K224</f>
        <v>0</v>
      </c>
      <c r="X224" s="229">
        <v>0.092319999999999999</v>
      </c>
      <c r="Y224" s="229">
        <f>X224*K224</f>
        <v>0</v>
      </c>
      <c r="Z224" s="229">
        <v>0</v>
      </c>
      <c r="AA224" s="230">
        <f>Z224*K224</f>
        <v>0</v>
      </c>
      <c r="AR224" s="24" t="s">
        <v>168</v>
      </c>
      <c r="AT224" s="24" t="s">
        <v>164</v>
      </c>
      <c r="AU224" s="24" t="s">
        <v>103</v>
      </c>
      <c r="AY224" s="24" t="s">
        <v>163</v>
      </c>
      <c r="BE224" s="141">
        <f>IF(U224="základní",N224,0)</f>
        <v>0</v>
      </c>
      <c r="BF224" s="141">
        <f>IF(U224="snížená",N224,0)</f>
        <v>0</v>
      </c>
      <c r="BG224" s="141">
        <f>IF(U224="zákl. přenesená",N224,0)</f>
        <v>0</v>
      </c>
      <c r="BH224" s="141">
        <f>IF(U224="sníž. přenesená",N224,0)</f>
        <v>0</v>
      </c>
      <c r="BI224" s="141">
        <f>IF(U224="nulová",N224,0)</f>
        <v>0</v>
      </c>
      <c r="BJ224" s="24" t="s">
        <v>38</v>
      </c>
      <c r="BK224" s="141">
        <f>ROUND(L224*K224,1)</f>
        <v>0</v>
      </c>
      <c r="BL224" s="24" t="s">
        <v>168</v>
      </c>
      <c r="BM224" s="24" t="s">
        <v>286</v>
      </c>
    </row>
    <row r="225" s="11" customFormat="1" ht="16.5" customHeight="1">
      <c r="B225" s="242"/>
      <c r="C225" s="243"/>
      <c r="D225" s="243"/>
      <c r="E225" s="244" t="s">
        <v>22</v>
      </c>
      <c r="F225" s="260" t="s">
        <v>287</v>
      </c>
      <c r="G225" s="261"/>
      <c r="H225" s="261"/>
      <c r="I225" s="261"/>
      <c r="J225" s="243"/>
      <c r="K225" s="246" t="s">
        <v>22</v>
      </c>
      <c r="L225" s="243"/>
      <c r="M225" s="243"/>
      <c r="N225" s="243"/>
      <c r="O225" s="243"/>
      <c r="P225" s="243"/>
      <c r="Q225" s="243"/>
      <c r="R225" s="247"/>
      <c r="T225" s="248"/>
      <c r="U225" s="243"/>
      <c r="V225" s="243"/>
      <c r="W225" s="243"/>
      <c r="X225" s="243"/>
      <c r="Y225" s="243"/>
      <c r="Z225" s="243"/>
      <c r="AA225" s="249"/>
      <c r="AT225" s="250" t="s">
        <v>171</v>
      </c>
      <c r="AU225" s="250" t="s">
        <v>103</v>
      </c>
      <c r="AV225" s="11" t="s">
        <v>38</v>
      </c>
      <c r="AW225" s="11" t="s">
        <v>37</v>
      </c>
      <c r="AX225" s="11" t="s">
        <v>80</v>
      </c>
      <c r="AY225" s="250" t="s">
        <v>163</v>
      </c>
    </row>
    <row r="226" s="10" customFormat="1" ht="16.5" customHeight="1">
      <c r="B226" s="231"/>
      <c r="C226" s="232"/>
      <c r="D226" s="232"/>
      <c r="E226" s="233" t="s">
        <v>22</v>
      </c>
      <c r="F226" s="241" t="s">
        <v>288</v>
      </c>
      <c r="G226" s="232"/>
      <c r="H226" s="232"/>
      <c r="I226" s="232"/>
      <c r="J226" s="232"/>
      <c r="K226" s="236">
        <v>8.9169999999999998</v>
      </c>
      <c r="L226" s="232"/>
      <c r="M226" s="232"/>
      <c r="N226" s="232"/>
      <c r="O226" s="232"/>
      <c r="P226" s="232"/>
      <c r="Q226" s="232"/>
      <c r="R226" s="237"/>
      <c r="T226" s="238"/>
      <c r="U226" s="232"/>
      <c r="V226" s="232"/>
      <c r="W226" s="232"/>
      <c r="X226" s="232"/>
      <c r="Y226" s="232"/>
      <c r="Z226" s="232"/>
      <c r="AA226" s="239"/>
      <c r="AT226" s="240" t="s">
        <v>171</v>
      </c>
      <c r="AU226" s="240" t="s">
        <v>103</v>
      </c>
      <c r="AV226" s="10" t="s">
        <v>103</v>
      </c>
      <c r="AW226" s="10" t="s">
        <v>37</v>
      </c>
      <c r="AX226" s="10" t="s">
        <v>80</v>
      </c>
      <c r="AY226" s="240" t="s">
        <v>163</v>
      </c>
    </row>
    <row r="227" s="11" customFormat="1" ht="16.5" customHeight="1">
      <c r="B227" s="242"/>
      <c r="C227" s="243"/>
      <c r="D227" s="243"/>
      <c r="E227" s="244" t="s">
        <v>22</v>
      </c>
      <c r="F227" s="245" t="s">
        <v>289</v>
      </c>
      <c r="G227" s="243"/>
      <c r="H227" s="243"/>
      <c r="I227" s="243"/>
      <c r="J227" s="243"/>
      <c r="K227" s="246" t="s">
        <v>22</v>
      </c>
      <c r="L227" s="243"/>
      <c r="M227" s="243"/>
      <c r="N227" s="243"/>
      <c r="O227" s="243"/>
      <c r="P227" s="243"/>
      <c r="Q227" s="243"/>
      <c r="R227" s="247"/>
      <c r="T227" s="248"/>
      <c r="U227" s="243"/>
      <c r="V227" s="243"/>
      <c r="W227" s="243"/>
      <c r="X227" s="243"/>
      <c r="Y227" s="243"/>
      <c r="Z227" s="243"/>
      <c r="AA227" s="249"/>
      <c r="AT227" s="250" t="s">
        <v>171</v>
      </c>
      <c r="AU227" s="250" t="s">
        <v>103</v>
      </c>
      <c r="AV227" s="11" t="s">
        <v>38</v>
      </c>
      <c r="AW227" s="11" t="s">
        <v>37</v>
      </c>
      <c r="AX227" s="11" t="s">
        <v>80</v>
      </c>
      <c r="AY227" s="250" t="s">
        <v>163</v>
      </c>
    </row>
    <row r="228" s="10" customFormat="1" ht="16.5" customHeight="1">
      <c r="B228" s="231"/>
      <c r="C228" s="232"/>
      <c r="D228" s="232"/>
      <c r="E228" s="233" t="s">
        <v>22</v>
      </c>
      <c r="F228" s="241" t="s">
        <v>290</v>
      </c>
      <c r="G228" s="232"/>
      <c r="H228" s="232"/>
      <c r="I228" s="232"/>
      <c r="J228" s="232"/>
      <c r="K228" s="236">
        <v>6.5069999999999997</v>
      </c>
      <c r="L228" s="232"/>
      <c r="M228" s="232"/>
      <c r="N228" s="232"/>
      <c r="O228" s="232"/>
      <c r="P228" s="232"/>
      <c r="Q228" s="232"/>
      <c r="R228" s="237"/>
      <c r="T228" s="238"/>
      <c r="U228" s="232"/>
      <c r="V228" s="232"/>
      <c r="W228" s="232"/>
      <c r="X228" s="232"/>
      <c r="Y228" s="232"/>
      <c r="Z228" s="232"/>
      <c r="AA228" s="239"/>
      <c r="AT228" s="240" t="s">
        <v>171</v>
      </c>
      <c r="AU228" s="240" t="s">
        <v>103</v>
      </c>
      <c r="AV228" s="10" t="s">
        <v>103</v>
      </c>
      <c r="AW228" s="10" t="s">
        <v>37</v>
      </c>
      <c r="AX228" s="10" t="s">
        <v>80</v>
      </c>
      <c r="AY228" s="240" t="s">
        <v>163</v>
      </c>
    </row>
    <row r="229" s="11" customFormat="1" ht="16.5" customHeight="1">
      <c r="B229" s="242"/>
      <c r="C229" s="243"/>
      <c r="D229" s="243"/>
      <c r="E229" s="244" t="s">
        <v>22</v>
      </c>
      <c r="F229" s="245" t="s">
        <v>291</v>
      </c>
      <c r="G229" s="243"/>
      <c r="H229" s="243"/>
      <c r="I229" s="243"/>
      <c r="J229" s="243"/>
      <c r="K229" s="246" t="s">
        <v>22</v>
      </c>
      <c r="L229" s="243"/>
      <c r="M229" s="243"/>
      <c r="N229" s="243"/>
      <c r="O229" s="243"/>
      <c r="P229" s="243"/>
      <c r="Q229" s="243"/>
      <c r="R229" s="247"/>
      <c r="T229" s="248"/>
      <c r="U229" s="243"/>
      <c r="V229" s="243"/>
      <c r="W229" s="243"/>
      <c r="X229" s="243"/>
      <c r="Y229" s="243"/>
      <c r="Z229" s="243"/>
      <c r="AA229" s="249"/>
      <c r="AT229" s="250" t="s">
        <v>171</v>
      </c>
      <c r="AU229" s="250" t="s">
        <v>103</v>
      </c>
      <c r="AV229" s="11" t="s">
        <v>38</v>
      </c>
      <c r="AW229" s="11" t="s">
        <v>37</v>
      </c>
      <c r="AX229" s="11" t="s">
        <v>80</v>
      </c>
      <c r="AY229" s="250" t="s">
        <v>163</v>
      </c>
    </row>
    <row r="230" s="10" customFormat="1" ht="16.5" customHeight="1">
      <c r="B230" s="231"/>
      <c r="C230" s="232"/>
      <c r="D230" s="232"/>
      <c r="E230" s="233" t="s">
        <v>22</v>
      </c>
      <c r="F230" s="241" t="s">
        <v>292</v>
      </c>
      <c r="G230" s="232"/>
      <c r="H230" s="232"/>
      <c r="I230" s="232"/>
      <c r="J230" s="232"/>
      <c r="K230" s="236">
        <v>10.122</v>
      </c>
      <c r="L230" s="232"/>
      <c r="M230" s="232"/>
      <c r="N230" s="232"/>
      <c r="O230" s="232"/>
      <c r="P230" s="232"/>
      <c r="Q230" s="232"/>
      <c r="R230" s="237"/>
      <c r="T230" s="238"/>
      <c r="U230" s="232"/>
      <c r="V230" s="232"/>
      <c r="W230" s="232"/>
      <c r="X230" s="232"/>
      <c r="Y230" s="232"/>
      <c r="Z230" s="232"/>
      <c r="AA230" s="239"/>
      <c r="AT230" s="240" t="s">
        <v>171</v>
      </c>
      <c r="AU230" s="240" t="s">
        <v>103</v>
      </c>
      <c r="AV230" s="10" t="s">
        <v>103</v>
      </c>
      <c r="AW230" s="10" t="s">
        <v>37</v>
      </c>
      <c r="AX230" s="10" t="s">
        <v>80</v>
      </c>
      <c r="AY230" s="240" t="s">
        <v>163</v>
      </c>
    </row>
    <row r="231" s="11" customFormat="1" ht="16.5" customHeight="1">
      <c r="B231" s="242"/>
      <c r="C231" s="243"/>
      <c r="D231" s="243"/>
      <c r="E231" s="244" t="s">
        <v>22</v>
      </c>
      <c r="F231" s="245" t="s">
        <v>293</v>
      </c>
      <c r="G231" s="243"/>
      <c r="H231" s="243"/>
      <c r="I231" s="243"/>
      <c r="J231" s="243"/>
      <c r="K231" s="246" t="s">
        <v>22</v>
      </c>
      <c r="L231" s="243"/>
      <c r="M231" s="243"/>
      <c r="N231" s="243"/>
      <c r="O231" s="243"/>
      <c r="P231" s="243"/>
      <c r="Q231" s="243"/>
      <c r="R231" s="247"/>
      <c r="T231" s="248"/>
      <c r="U231" s="243"/>
      <c r="V231" s="243"/>
      <c r="W231" s="243"/>
      <c r="X231" s="243"/>
      <c r="Y231" s="243"/>
      <c r="Z231" s="243"/>
      <c r="AA231" s="249"/>
      <c r="AT231" s="250" t="s">
        <v>171</v>
      </c>
      <c r="AU231" s="250" t="s">
        <v>103</v>
      </c>
      <c r="AV231" s="11" t="s">
        <v>38</v>
      </c>
      <c r="AW231" s="11" t="s">
        <v>37</v>
      </c>
      <c r="AX231" s="11" t="s">
        <v>80</v>
      </c>
      <c r="AY231" s="250" t="s">
        <v>163</v>
      </c>
    </row>
    <row r="232" s="10" customFormat="1" ht="16.5" customHeight="1">
      <c r="B232" s="231"/>
      <c r="C232" s="232"/>
      <c r="D232" s="232"/>
      <c r="E232" s="233" t="s">
        <v>22</v>
      </c>
      <c r="F232" s="241" t="s">
        <v>294</v>
      </c>
      <c r="G232" s="232"/>
      <c r="H232" s="232"/>
      <c r="I232" s="232"/>
      <c r="J232" s="232"/>
      <c r="K232" s="236">
        <v>-0.59099999999999997</v>
      </c>
      <c r="L232" s="232"/>
      <c r="M232" s="232"/>
      <c r="N232" s="232"/>
      <c r="O232" s="232"/>
      <c r="P232" s="232"/>
      <c r="Q232" s="232"/>
      <c r="R232" s="237"/>
      <c r="T232" s="238"/>
      <c r="U232" s="232"/>
      <c r="V232" s="232"/>
      <c r="W232" s="232"/>
      <c r="X232" s="232"/>
      <c r="Y232" s="232"/>
      <c r="Z232" s="232"/>
      <c r="AA232" s="239"/>
      <c r="AT232" s="240" t="s">
        <v>171</v>
      </c>
      <c r="AU232" s="240" t="s">
        <v>103</v>
      </c>
      <c r="AV232" s="10" t="s">
        <v>103</v>
      </c>
      <c r="AW232" s="10" t="s">
        <v>37</v>
      </c>
      <c r="AX232" s="10" t="s">
        <v>80</v>
      </c>
      <c r="AY232" s="240" t="s">
        <v>163</v>
      </c>
    </row>
    <row r="233" s="12" customFormat="1" ht="16.5" customHeight="1">
      <c r="B233" s="251"/>
      <c r="C233" s="252"/>
      <c r="D233" s="252"/>
      <c r="E233" s="253" t="s">
        <v>22</v>
      </c>
      <c r="F233" s="254" t="s">
        <v>182</v>
      </c>
      <c r="G233" s="252"/>
      <c r="H233" s="252"/>
      <c r="I233" s="252"/>
      <c r="J233" s="252"/>
      <c r="K233" s="255">
        <v>24.954999999999998</v>
      </c>
      <c r="L233" s="252"/>
      <c r="M233" s="252"/>
      <c r="N233" s="252"/>
      <c r="O233" s="252"/>
      <c r="P233" s="252"/>
      <c r="Q233" s="252"/>
      <c r="R233" s="256"/>
      <c r="T233" s="257"/>
      <c r="U233" s="252"/>
      <c r="V233" s="252"/>
      <c r="W233" s="252"/>
      <c r="X233" s="252"/>
      <c r="Y233" s="252"/>
      <c r="Z233" s="252"/>
      <c r="AA233" s="258"/>
      <c r="AT233" s="259" t="s">
        <v>171</v>
      </c>
      <c r="AU233" s="259" t="s">
        <v>103</v>
      </c>
      <c r="AV233" s="12" t="s">
        <v>168</v>
      </c>
      <c r="AW233" s="12" t="s">
        <v>37</v>
      </c>
      <c r="AX233" s="12" t="s">
        <v>38</v>
      </c>
      <c r="AY233" s="259" t="s">
        <v>163</v>
      </c>
    </row>
    <row r="234" s="1" customFormat="1" ht="25.5" customHeight="1">
      <c r="B234" s="49"/>
      <c r="C234" s="220" t="s">
        <v>10</v>
      </c>
      <c r="D234" s="220" t="s">
        <v>164</v>
      </c>
      <c r="E234" s="221" t="s">
        <v>295</v>
      </c>
      <c r="F234" s="222" t="s">
        <v>296</v>
      </c>
      <c r="G234" s="222"/>
      <c r="H234" s="222"/>
      <c r="I234" s="222"/>
      <c r="J234" s="223" t="s">
        <v>253</v>
      </c>
      <c r="K234" s="224">
        <v>3.48</v>
      </c>
      <c r="L234" s="225">
        <v>0</v>
      </c>
      <c r="M234" s="226"/>
      <c r="N234" s="227">
        <f>ROUND(L234*K234,1)</f>
        <v>0</v>
      </c>
      <c r="O234" s="227"/>
      <c r="P234" s="227"/>
      <c r="Q234" s="227"/>
      <c r="R234" s="51"/>
      <c r="T234" s="228" t="s">
        <v>22</v>
      </c>
      <c r="U234" s="59" t="s">
        <v>45</v>
      </c>
      <c r="V234" s="50"/>
      <c r="W234" s="229">
        <f>V234*K234</f>
        <v>0</v>
      </c>
      <c r="X234" s="229">
        <v>0.11669</v>
      </c>
      <c r="Y234" s="229">
        <f>X234*K234</f>
        <v>0</v>
      </c>
      <c r="Z234" s="229">
        <v>0</v>
      </c>
      <c r="AA234" s="230">
        <f>Z234*K234</f>
        <v>0</v>
      </c>
      <c r="AR234" s="24" t="s">
        <v>168</v>
      </c>
      <c r="AT234" s="24" t="s">
        <v>164</v>
      </c>
      <c r="AU234" s="24" t="s">
        <v>103</v>
      </c>
      <c r="AY234" s="24" t="s">
        <v>163</v>
      </c>
      <c r="BE234" s="141">
        <f>IF(U234="základní",N234,0)</f>
        <v>0</v>
      </c>
      <c r="BF234" s="141">
        <f>IF(U234="snížená",N234,0)</f>
        <v>0</v>
      </c>
      <c r="BG234" s="141">
        <f>IF(U234="zákl. přenesená",N234,0)</f>
        <v>0</v>
      </c>
      <c r="BH234" s="141">
        <f>IF(U234="sníž. přenesená",N234,0)</f>
        <v>0</v>
      </c>
      <c r="BI234" s="141">
        <f>IF(U234="nulová",N234,0)</f>
        <v>0</v>
      </c>
      <c r="BJ234" s="24" t="s">
        <v>38</v>
      </c>
      <c r="BK234" s="141">
        <f>ROUND(L234*K234,1)</f>
        <v>0</v>
      </c>
      <c r="BL234" s="24" t="s">
        <v>168</v>
      </c>
      <c r="BM234" s="24" t="s">
        <v>297</v>
      </c>
    </row>
    <row r="235" s="10" customFormat="1" ht="16.5" customHeight="1">
      <c r="B235" s="231"/>
      <c r="C235" s="232"/>
      <c r="D235" s="232"/>
      <c r="E235" s="233" t="s">
        <v>22</v>
      </c>
      <c r="F235" s="234" t="s">
        <v>298</v>
      </c>
      <c r="G235" s="235"/>
      <c r="H235" s="235"/>
      <c r="I235" s="235"/>
      <c r="J235" s="232"/>
      <c r="K235" s="236">
        <v>2.3999999999999999</v>
      </c>
      <c r="L235" s="232"/>
      <c r="M235" s="232"/>
      <c r="N235" s="232"/>
      <c r="O235" s="232"/>
      <c r="P235" s="232"/>
      <c r="Q235" s="232"/>
      <c r="R235" s="237"/>
      <c r="T235" s="238"/>
      <c r="U235" s="232"/>
      <c r="V235" s="232"/>
      <c r="W235" s="232"/>
      <c r="X235" s="232"/>
      <c r="Y235" s="232"/>
      <c r="Z235" s="232"/>
      <c r="AA235" s="239"/>
      <c r="AT235" s="240" t="s">
        <v>171</v>
      </c>
      <c r="AU235" s="240" t="s">
        <v>103</v>
      </c>
      <c r="AV235" s="10" t="s">
        <v>103</v>
      </c>
      <c r="AW235" s="10" t="s">
        <v>37</v>
      </c>
      <c r="AX235" s="10" t="s">
        <v>80</v>
      </c>
      <c r="AY235" s="240" t="s">
        <v>163</v>
      </c>
    </row>
    <row r="236" s="10" customFormat="1" ht="16.5" customHeight="1">
      <c r="B236" s="231"/>
      <c r="C236" s="232"/>
      <c r="D236" s="232"/>
      <c r="E236" s="233" t="s">
        <v>22</v>
      </c>
      <c r="F236" s="241" t="s">
        <v>299</v>
      </c>
      <c r="G236" s="232"/>
      <c r="H236" s="232"/>
      <c r="I236" s="232"/>
      <c r="J236" s="232"/>
      <c r="K236" s="236">
        <v>1.0800000000000001</v>
      </c>
      <c r="L236" s="232"/>
      <c r="M236" s="232"/>
      <c r="N236" s="232"/>
      <c r="O236" s="232"/>
      <c r="P236" s="232"/>
      <c r="Q236" s="232"/>
      <c r="R236" s="237"/>
      <c r="T236" s="238"/>
      <c r="U236" s="232"/>
      <c r="V236" s="232"/>
      <c r="W236" s="232"/>
      <c r="X236" s="232"/>
      <c r="Y236" s="232"/>
      <c r="Z236" s="232"/>
      <c r="AA236" s="239"/>
      <c r="AT236" s="240" t="s">
        <v>171</v>
      </c>
      <c r="AU236" s="240" t="s">
        <v>103</v>
      </c>
      <c r="AV236" s="10" t="s">
        <v>103</v>
      </c>
      <c r="AW236" s="10" t="s">
        <v>37</v>
      </c>
      <c r="AX236" s="10" t="s">
        <v>80</v>
      </c>
      <c r="AY236" s="240" t="s">
        <v>163</v>
      </c>
    </row>
    <row r="237" s="12" customFormat="1" ht="16.5" customHeight="1">
      <c r="B237" s="251"/>
      <c r="C237" s="252"/>
      <c r="D237" s="252"/>
      <c r="E237" s="253" t="s">
        <v>22</v>
      </c>
      <c r="F237" s="254" t="s">
        <v>182</v>
      </c>
      <c r="G237" s="252"/>
      <c r="H237" s="252"/>
      <c r="I237" s="252"/>
      <c r="J237" s="252"/>
      <c r="K237" s="255">
        <v>3.48</v>
      </c>
      <c r="L237" s="252"/>
      <c r="M237" s="252"/>
      <c r="N237" s="252"/>
      <c r="O237" s="252"/>
      <c r="P237" s="252"/>
      <c r="Q237" s="252"/>
      <c r="R237" s="256"/>
      <c r="T237" s="257"/>
      <c r="U237" s="252"/>
      <c r="V237" s="252"/>
      <c r="W237" s="252"/>
      <c r="X237" s="252"/>
      <c r="Y237" s="252"/>
      <c r="Z237" s="252"/>
      <c r="AA237" s="258"/>
      <c r="AT237" s="259" t="s">
        <v>171</v>
      </c>
      <c r="AU237" s="259" t="s">
        <v>103</v>
      </c>
      <c r="AV237" s="12" t="s">
        <v>168</v>
      </c>
      <c r="AW237" s="12" t="s">
        <v>37</v>
      </c>
      <c r="AX237" s="12" t="s">
        <v>38</v>
      </c>
      <c r="AY237" s="259" t="s">
        <v>163</v>
      </c>
    </row>
    <row r="238" s="1" customFormat="1" ht="25.5" customHeight="1">
      <c r="B238" s="49"/>
      <c r="C238" s="220" t="s">
        <v>300</v>
      </c>
      <c r="D238" s="220" t="s">
        <v>164</v>
      </c>
      <c r="E238" s="221" t="s">
        <v>301</v>
      </c>
      <c r="F238" s="222" t="s">
        <v>302</v>
      </c>
      <c r="G238" s="222"/>
      <c r="H238" s="222"/>
      <c r="I238" s="222"/>
      <c r="J238" s="223" t="s">
        <v>253</v>
      </c>
      <c r="K238" s="224">
        <v>24.376999999999999</v>
      </c>
      <c r="L238" s="225">
        <v>0</v>
      </c>
      <c r="M238" s="226"/>
      <c r="N238" s="227">
        <f>ROUND(L238*K238,1)</f>
        <v>0</v>
      </c>
      <c r="O238" s="227"/>
      <c r="P238" s="227"/>
      <c r="Q238" s="227"/>
      <c r="R238" s="51"/>
      <c r="T238" s="228" t="s">
        <v>22</v>
      </c>
      <c r="U238" s="59" t="s">
        <v>45</v>
      </c>
      <c r="V238" s="50"/>
      <c r="W238" s="229">
        <f>V238*K238</f>
        <v>0</v>
      </c>
      <c r="X238" s="229">
        <v>0.1434</v>
      </c>
      <c r="Y238" s="229">
        <f>X238*K238</f>
        <v>0</v>
      </c>
      <c r="Z238" s="229">
        <v>0</v>
      </c>
      <c r="AA238" s="230">
        <f>Z238*K238</f>
        <v>0</v>
      </c>
      <c r="AR238" s="24" t="s">
        <v>168</v>
      </c>
      <c r="AT238" s="24" t="s">
        <v>164</v>
      </c>
      <c r="AU238" s="24" t="s">
        <v>103</v>
      </c>
      <c r="AY238" s="24" t="s">
        <v>163</v>
      </c>
      <c r="BE238" s="141">
        <f>IF(U238="základní",N238,0)</f>
        <v>0</v>
      </c>
      <c r="BF238" s="141">
        <f>IF(U238="snížená",N238,0)</f>
        <v>0</v>
      </c>
      <c r="BG238" s="141">
        <f>IF(U238="zákl. přenesená",N238,0)</f>
        <v>0</v>
      </c>
      <c r="BH238" s="141">
        <f>IF(U238="sníž. přenesená",N238,0)</f>
        <v>0</v>
      </c>
      <c r="BI238" s="141">
        <f>IF(U238="nulová",N238,0)</f>
        <v>0</v>
      </c>
      <c r="BJ238" s="24" t="s">
        <v>38</v>
      </c>
      <c r="BK238" s="141">
        <f>ROUND(L238*K238,1)</f>
        <v>0</v>
      </c>
      <c r="BL238" s="24" t="s">
        <v>168</v>
      </c>
      <c r="BM238" s="24" t="s">
        <v>303</v>
      </c>
    </row>
    <row r="239" s="10" customFormat="1" ht="16.5" customHeight="1">
      <c r="B239" s="231"/>
      <c r="C239" s="232"/>
      <c r="D239" s="232"/>
      <c r="E239" s="233" t="s">
        <v>22</v>
      </c>
      <c r="F239" s="234" t="s">
        <v>304</v>
      </c>
      <c r="G239" s="235"/>
      <c r="H239" s="235"/>
      <c r="I239" s="235"/>
      <c r="J239" s="232"/>
      <c r="K239" s="236">
        <v>26.510000000000002</v>
      </c>
      <c r="L239" s="232"/>
      <c r="M239" s="232"/>
      <c r="N239" s="232"/>
      <c r="O239" s="232"/>
      <c r="P239" s="232"/>
      <c r="Q239" s="232"/>
      <c r="R239" s="237"/>
      <c r="T239" s="238"/>
      <c r="U239" s="232"/>
      <c r="V239" s="232"/>
      <c r="W239" s="232"/>
      <c r="X239" s="232"/>
      <c r="Y239" s="232"/>
      <c r="Z239" s="232"/>
      <c r="AA239" s="239"/>
      <c r="AT239" s="240" t="s">
        <v>171</v>
      </c>
      <c r="AU239" s="240" t="s">
        <v>103</v>
      </c>
      <c r="AV239" s="10" t="s">
        <v>103</v>
      </c>
      <c r="AW239" s="10" t="s">
        <v>37</v>
      </c>
      <c r="AX239" s="10" t="s">
        <v>80</v>
      </c>
      <c r="AY239" s="240" t="s">
        <v>163</v>
      </c>
    </row>
    <row r="240" s="10" customFormat="1" ht="16.5" customHeight="1">
      <c r="B240" s="231"/>
      <c r="C240" s="232"/>
      <c r="D240" s="232"/>
      <c r="E240" s="233" t="s">
        <v>22</v>
      </c>
      <c r="F240" s="241" t="s">
        <v>305</v>
      </c>
      <c r="G240" s="232"/>
      <c r="H240" s="232"/>
      <c r="I240" s="232"/>
      <c r="J240" s="232"/>
      <c r="K240" s="236">
        <v>3.383</v>
      </c>
      <c r="L240" s="232"/>
      <c r="M240" s="232"/>
      <c r="N240" s="232"/>
      <c r="O240" s="232"/>
      <c r="P240" s="232"/>
      <c r="Q240" s="232"/>
      <c r="R240" s="237"/>
      <c r="T240" s="238"/>
      <c r="U240" s="232"/>
      <c r="V240" s="232"/>
      <c r="W240" s="232"/>
      <c r="X240" s="232"/>
      <c r="Y240" s="232"/>
      <c r="Z240" s="232"/>
      <c r="AA240" s="239"/>
      <c r="AT240" s="240" t="s">
        <v>171</v>
      </c>
      <c r="AU240" s="240" t="s">
        <v>103</v>
      </c>
      <c r="AV240" s="10" t="s">
        <v>103</v>
      </c>
      <c r="AW240" s="10" t="s">
        <v>37</v>
      </c>
      <c r="AX240" s="10" t="s">
        <v>80</v>
      </c>
      <c r="AY240" s="240" t="s">
        <v>163</v>
      </c>
    </row>
    <row r="241" s="11" customFormat="1" ht="16.5" customHeight="1">
      <c r="B241" s="242"/>
      <c r="C241" s="243"/>
      <c r="D241" s="243"/>
      <c r="E241" s="244" t="s">
        <v>22</v>
      </c>
      <c r="F241" s="245" t="s">
        <v>293</v>
      </c>
      <c r="G241" s="243"/>
      <c r="H241" s="243"/>
      <c r="I241" s="243"/>
      <c r="J241" s="243"/>
      <c r="K241" s="246" t="s">
        <v>22</v>
      </c>
      <c r="L241" s="243"/>
      <c r="M241" s="243"/>
      <c r="N241" s="243"/>
      <c r="O241" s="243"/>
      <c r="P241" s="243"/>
      <c r="Q241" s="243"/>
      <c r="R241" s="247"/>
      <c r="T241" s="248"/>
      <c r="U241" s="243"/>
      <c r="V241" s="243"/>
      <c r="W241" s="243"/>
      <c r="X241" s="243"/>
      <c r="Y241" s="243"/>
      <c r="Z241" s="243"/>
      <c r="AA241" s="249"/>
      <c r="AT241" s="250" t="s">
        <v>171</v>
      </c>
      <c r="AU241" s="250" t="s">
        <v>103</v>
      </c>
      <c r="AV241" s="11" t="s">
        <v>38</v>
      </c>
      <c r="AW241" s="11" t="s">
        <v>37</v>
      </c>
      <c r="AX241" s="11" t="s">
        <v>80</v>
      </c>
      <c r="AY241" s="250" t="s">
        <v>163</v>
      </c>
    </row>
    <row r="242" s="10" customFormat="1" ht="16.5" customHeight="1">
      <c r="B242" s="231"/>
      <c r="C242" s="232"/>
      <c r="D242" s="232"/>
      <c r="E242" s="233" t="s">
        <v>22</v>
      </c>
      <c r="F242" s="241" t="s">
        <v>306</v>
      </c>
      <c r="G242" s="232"/>
      <c r="H242" s="232"/>
      <c r="I242" s="232"/>
      <c r="J242" s="232"/>
      <c r="K242" s="236">
        <v>-5.516</v>
      </c>
      <c r="L242" s="232"/>
      <c r="M242" s="232"/>
      <c r="N242" s="232"/>
      <c r="O242" s="232"/>
      <c r="P242" s="232"/>
      <c r="Q242" s="232"/>
      <c r="R242" s="237"/>
      <c r="T242" s="238"/>
      <c r="U242" s="232"/>
      <c r="V242" s="232"/>
      <c r="W242" s="232"/>
      <c r="X242" s="232"/>
      <c r="Y242" s="232"/>
      <c r="Z242" s="232"/>
      <c r="AA242" s="239"/>
      <c r="AT242" s="240" t="s">
        <v>171</v>
      </c>
      <c r="AU242" s="240" t="s">
        <v>103</v>
      </c>
      <c r="AV242" s="10" t="s">
        <v>103</v>
      </c>
      <c r="AW242" s="10" t="s">
        <v>37</v>
      </c>
      <c r="AX242" s="10" t="s">
        <v>80</v>
      </c>
      <c r="AY242" s="240" t="s">
        <v>163</v>
      </c>
    </row>
    <row r="243" s="12" customFormat="1" ht="16.5" customHeight="1">
      <c r="B243" s="251"/>
      <c r="C243" s="252"/>
      <c r="D243" s="252"/>
      <c r="E243" s="253" t="s">
        <v>22</v>
      </c>
      <c r="F243" s="254" t="s">
        <v>182</v>
      </c>
      <c r="G243" s="252"/>
      <c r="H243" s="252"/>
      <c r="I243" s="252"/>
      <c r="J243" s="252"/>
      <c r="K243" s="255">
        <v>24.376999999999999</v>
      </c>
      <c r="L243" s="252"/>
      <c r="M243" s="252"/>
      <c r="N243" s="252"/>
      <c r="O243" s="252"/>
      <c r="P243" s="252"/>
      <c r="Q243" s="252"/>
      <c r="R243" s="256"/>
      <c r="T243" s="257"/>
      <c r="U243" s="252"/>
      <c r="V243" s="252"/>
      <c r="W243" s="252"/>
      <c r="X243" s="252"/>
      <c r="Y243" s="252"/>
      <c r="Z243" s="252"/>
      <c r="AA243" s="258"/>
      <c r="AT243" s="259" t="s">
        <v>171</v>
      </c>
      <c r="AU243" s="259" t="s">
        <v>103</v>
      </c>
      <c r="AV243" s="12" t="s">
        <v>168</v>
      </c>
      <c r="AW243" s="12" t="s">
        <v>37</v>
      </c>
      <c r="AX243" s="12" t="s">
        <v>38</v>
      </c>
      <c r="AY243" s="259" t="s">
        <v>163</v>
      </c>
    </row>
    <row r="244" s="9" customFormat="1" ht="29.88" customHeight="1">
      <c r="B244" s="206"/>
      <c r="C244" s="207"/>
      <c r="D244" s="217" t="s">
        <v>117</v>
      </c>
      <c r="E244" s="217"/>
      <c r="F244" s="217"/>
      <c r="G244" s="217"/>
      <c r="H244" s="217"/>
      <c r="I244" s="217"/>
      <c r="J244" s="217"/>
      <c r="K244" s="217"/>
      <c r="L244" s="217"/>
      <c r="M244" s="217"/>
      <c r="N244" s="218">
        <f>BK244</f>
        <v>0</v>
      </c>
      <c r="O244" s="219"/>
      <c r="P244" s="219"/>
      <c r="Q244" s="219"/>
      <c r="R244" s="210"/>
      <c r="T244" s="211"/>
      <c r="U244" s="207"/>
      <c r="V244" s="207"/>
      <c r="W244" s="212">
        <f>SUM(W245:W252)</f>
        <v>0</v>
      </c>
      <c r="X244" s="207"/>
      <c r="Y244" s="212">
        <f>SUM(Y245:Y252)</f>
        <v>0</v>
      </c>
      <c r="Z244" s="207"/>
      <c r="AA244" s="213">
        <f>SUM(AA245:AA252)</f>
        <v>0</v>
      </c>
      <c r="AR244" s="214" t="s">
        <v>38</v>
      </c>
      <c r="AT244" s="215" t="s">
        <v>79</v>
      </c>
      <c r="AU244" s="215" t="s">
        <v>38</v>
      </c>
      <c r="AY244" s="214" t="s">
        <v>163</v>
      </c>
      <c r="BK244" s="216">
        <f>SUM(BK245:BK252)</f>
        <v>0</v>
      </c>
    </row>
    <row r="245" s="1" customFormat="1" ht="25.5" customHeight="1">
      <c r="B245" s="49"/>
      <c r="C245" s="220" t="s">
        <v>307</v>
      </c>
      <c r="D245" s="220" t="s">
        <v>164</v>
      </c>
      <c r="E245" s="221" t="s">
        <v>308</v>
      </c>
      <c r="F245" s="222" t="s">
        <v>309</v>
      </c>
      <c r="G245" s="222"/>
      <c r="H245" s="222"/>
      <c r="I245" s="222"/>
      <c r="J245" s="223" t="s">
        <v>167</v>
      </c>
      <c r="K245" s="224">
        <v>0.17999999999999999</v>
      </c>
      <c r="L245" s="225">
        <v>0</v>
      </c>
      <c r="M245" s="226"/>
      <c r="N245" s="227">
        <f>ROUND(L245*K245,1)</f>
        <v>0</v>
      </c>
      <c r="O245" s="227"/>
      <c r="P245" s="227"/>
      <c r="Q245" s="227"/>
      <c r="R245" s="51"/>
      <c r="T245" s="228" t="s">
        <v>22</v>
      </c>
      <c r="U245" s="59" t="s">
        <v>45</v>
      </c>
      <c r="V245" s="50"/>
      <c r="W245" s="229">
        <f>V245*K245</f>
        <v>0</v>
      </c>
      <c r="X245" s="229">
        <v>2.4533700000000001</v>
      </c>
      <c r="Y245" s="229">
        <f>X245*K245</f>
        <v>0</v>
      </c>
      <c r="Z245" s="229">
        <v>0</v>
      </c>
      <c r="AA245" s="230">
        <f>Z245*K245</f>
        <v>0</v>
      </c>
      <c r="AR245" s="24" t="s">
        <v>168</v>
      </c>
      <c r="AT245" s="24" t="s">
        <v>164</v>
      </c>
      <c r="AU245" s="24" t="s">
        <v>103</v>
      </c>
      <c r="AY245" s="24" t="s">
        <v>163</v>
      </c>
      <c r="BE245" s="141">
        <f>IF(U245="základní",N245,0)</f>
        <v>0</v>
      </c>
      <c r="BF245" s="141">
        <f>IF(U245="snížená",N245,0)</f>
        <v>0</v>
      </c>
      <c r="BG245" s="141">
        <f>IF(U245="zákl. přenesená",N245,0)</f>
        <v>0</v>
      </c>
      <c r="BH245" s="141">
        <f>IF(U245="sníž. přenesená",N245,0)</f>
        <v>0</v>
      </c>
      <c r="BI245" s="141">
        <f>IF(U245="nulová",N245,0)</f>
        <v>0</v>
      </c>
      <c r="BJ245" s="24" t="s">
        <v>38</v>
      </c>
      <c r="BK245" s="141">
        <f>ROUND(L245*K245,1)</f>
        <v>0</v>
      </c>
      <c r="BL245" s="24" t="s">
        <v>168</v>
      </c>
      <c r="BM245" s="24" t="s">
        <v>310</v>
      </c>
    </row>
    <row r="246" s="10" customFormat="1" ht="16.5" customHeight="1">
      <c r="B246" s="231"/>
      <c r="C246" s="232"/>
      <c r="D246" s="232"/>
      <c r="E246" s="233" t="s">
        <v>22</v>
      </c>
      <c r="F246" s="234" t="s">
        <v>311</v>
      </c>
      <c r="G246" s="235"/>
      <c r="H246" s="235"/>
      <c r="I246" s="235"/>
      <c r="J246" s="232"/>
      <c r="K246" s="236">
        <v>0.17999999999999999</v>
      </c>
      <c r="L246" s="232"/>
      <c r="M246" s="232"/>
      <c r="N246" s="232"/>
      <c r="O246" s="232"/>
      <c r="P246" s="232"/>
      <c r="Q246" s="232"/>
      <c r="R246" s="237"/>
      <c r="T246" s="238"/>
      <c r="U246" s="232"/>
      <c r="V246" s="232"/>
      <c r="W246" s="232"/>
      <c r="X246" s="232"/>
      <c r="Y246" s="232"/>
      <c r="Z246" s="232"/>
      <c r="AA246" s="239"/>
      <c r="AT246" s="240" t="s">
        <v>171</v>
      </c>
      <c r="AU246" s="240" t="s">
        <v>103</v>
      </c>
      <c r="AV246" s="10" t="s">
        <v>103</v>
      </c>
      <c r="AW246" s="10" t="s">
        <v>37</v>
      </c>
      <c r="AX246" s="10" t="s">
        <v>38</v>
      </c>
      <c r="AY246" s="240" t="s">
        <v>163</v>
      </c>
    </row>
    <row r="247" s="1" customFormat="1" ht="25.5" customHeight="1">
      <c r="B247" s="49"/>
      <c r="C247" s="220" t="s">
        <v>312</v>
      </c>
      <c r="D247" s="220" t="s">
        <v>164</v>
      </c>
      <c r="E247" s="221" t="s">
        <v>313</v>
      </c>
      <c r="F247" s="222" t="s">
        <v>314</v>
      </c>
      <c r="G247" s="222"/>
      <c r="H247" s="222"/>
      <c r="I247" s="222"/>
      <c r="J247" s="223" t="s">
        <v>167</v>
      </c>
      <c r="K247" s="224">
        <v>2.0030000000000001</v>
      </c>
      <c r="L247" s="225">
        <v>0</v>
      </c>
      <c r="M247" s="226"/>
      <c r="N247" s="227">
        <f>ROUND(L247*K247,1)</f>
        <v>0</v>
      </c>
      <c r="O247" s="227"/>
      <c r="P247" s="227"/>
      <c r="Q247" s="227"/>
      <c r="R247" s="51"/>
      <c r="T247" s="228" t="s">
        <v>22</v>
      </c>
      <c r="U247" s="59" t="s">
        <v>45</v>
      </c>
      <c r="V247" s="50"/>
      <c r="W247" s="229">
        <f>V247*K247</f>
        <v>0</v>
      </c>
      <c r="X247" s="229">
        <v>1.7034</v>
      </c>
      <c r="Y247" s="229">
        <f>X247*K247</f>
        <v>0</v>
      </c>
      <c r="Z247" s="229">
        <v>0</v>
      </c>
      <c r="AA247" s="230">
        <f>Z247*K247</f>
        <v>0</v>
      </c>
      <c r="AR247" s="24" t="s">
        <v>168</v>
      </c>
      <c r="AT247" s="24" t="s">
        <v>164</v>
      </c>
      <c r="AU247" s="24" t="s">
        <v>103</v>
      </c>
      <c r="AY247" s="24" t="s">
        <v>163</v>
      </c>
      <c r="BE247" s="141">
        <f>IF(U247="základní",N247,0)</f>
        <v>0</v>
      </c>
      <c r="BF247" s="141">
        <f>IF(U247="snížená",N247,0)</f>
        <v>0</v>
      </c>
      <c r="BG247" s="141">
        <f>IF(U247="zákl. přenesená",N247,0)</f>
        <v>0</v>
      </c>
      <c r="BH247" s="141">
        <f>IF(U247="sníž. přenesená",N247,0)</f>
        <v>0</v>
      </c>
      <c r="BI247" s="141">
        <f>IF(U247="nulová",N247,0)</f>
        <v>0</v>
      </c>
      <c r="BJ247" s="24" t="s">
        <v>38</v>
      </c>
      <c r="BK247" s="141">
        <f>ROUND(L247*K247,1)</f>
        <v>0</v>
      </c>
      <c r="BL247" s="24" t="s">
        <v>168</v>
      </c>
      <c r="BM247" s="24" t="s">
        <v>315</v>
      </c>
    </row>
    <row r="248" s="11" customFormat="1" ht="16.5" customHeight="1">
      <c r="B248" s="242"/>
      <c r="C248" s="243"/>
      <c r="D248" s="243"/>
      <c r="E248" s="244" t="s">
        <v>22</v>
      </c>
      <c r="F248" s="260" t="s">
        <v>187</v>
      </c>
      <c r="G248" s="261"/>
      <c r="H248" s="261"/>
      <c r="I248" s="261"/>
      <c r="J248" s="243"/>
      <c r="K248" s="246" t="s">
        <v>22</v>
      </c>
      <c r="L248" s="243"/>
      <c r="M248" s="243"/>
      <c r="N248" s="243"/>
      <c r="O248" s="243"/>
      <c r="P248" s="243"/>
      <c r="Q248" s="243"/>
      <c r="R248" s="247"/>
      <c r="T248" s="248"/>
      <c r="U248" s="243"/>
      <c r="V248" s="243"/>
      <c r="W248" s="243"/>
      <c r="X248" s="243"/>
      <c r="Y248" s="243"/>
      <c r="Z248" s="243"/>
      <c r="AA248" s="249"/>
      <c r="AT248" s="250" t="s">
        <v>171</v>
      </c>
      <c r="AU248" s="250" t="s">
        <v>103</v>
      </c>
      <c r="AV248" s="11" t="s">
        <v>38</v>
      </c>
      <c r="AW248" s="11" t="s">
        <v>37</v>
      </c>
      <c r="AX248" s="11" t="s">
        <v>80</v>
      </c>
      <c r="AY248" s="250" t="s">
        <v>163</v>
      </c>
    </row>
    <row r="249" s="10" customFormat="1" ht="16.5" customHeight="1">
      <c r="B249" s="231"/>
      <c r="C249" s="232"/>
      <c r="D249" s="232"/>
      <c r="E249" s="233" t="s">
        <v>22</v>
      </c>
      <c r="F249" s="241" t="s">
        <v>316</v>
      </c>
      <c r="G249" s="232"/>
      <c r="H249" s="232"/>
      <c r="I249" s="232"/>
      <c r="J249" s="232"/>
      <c r="K249" s="236">
        <v>0.81599999999999995</v>
      </c>
      <c r="L249" s="232"/>
      <c r="M249" s="232"/>
      <c r="N249" s="232"/>
      <c r="O249" s="232"/>
      <c r="P249" s="232"/>
      <c r="Q249" s="232"/>
      <c r="R249" s="237"/>
      <c r="T249" s="238"/>
      <c r="U249" s="232"/>
      <c r="V249" s="232"/>
      <c r="W249" s="232"/>
      <c r="X249" s="232"/>
      <c r="Y249" s="232"/>
      <c r="Z249" s="232"/>
      <c r="AA249" s="239"/>
      <c r="AT249" s="240" t="s">
        <v>171</v>
      </c>
      <c r="AU249" s="240" t="s">
        <v>103</v>
      </c>
      <c r="AV249" s="10" t="s">
        <v>103</v>
      </c>
      <c r="AW249" s="10" t="s">
        <v>37</v>
      </c>
      <c r="AX249" s="10" t="s">
        <v>80</v>
      </c>
      <c r="AY249" s="240" t="s">
        <v>163</v>
      </c>
    </row>
    <row r="250" s="11" customFormat="1" ht="16.5" customHeight="1">
      <c r="B250" s="242"/>
      <c r="C250" s="243"/>
      <c r="D250" s="243"/>
      <c r="E250" s="244" t="s">
        <v>22</v>
      </c>
      <c r="F250" s="245" t="s">
        <v>189</v>
      </c>
      <c r="G250" s="243"/>
      <c r="H250" s="243"/>
      <c r="I250" s="243"/>
      <c r="J250" s="243"/>
      <c r="K250" s="246" t="s">
        <v>22</v>
      </c>
      <c r="L250" s="243"/>
      <c r="M250" s="243"/>
      <c r="N250" s="243"/>
      <c r="O250" s="243"/>
      <c r="P250" s="243"/>
      <c r="Q250" s="243"/>
      <c r="R250" s="247"/>
      <c r="T250" s="248"/>
      <c r="U250" s="243"/>
      <c r="V250" s="243"/>
      <c r="W250" s="243"/>
      <c r="X250" s="243"/>
      <c r="Y250" s="243"/>
      <c r="Z250" s="243"/>
      <c r="AA250" s="249"/>
      <c r="AT250" s="250" t="s">
        <v>171</v>
      </c>
      <c r="AU250" s="250" t="s">
        <v>103</v>
      </c>
      <c r="AV250" s="11" t="s">
        <v>38</v>
      </c>
      <c r="AW250" s="11" t="s">
        <v>37</v>
      </c>
      <c r="AX250" s="11" t="s">
        <v>80</v>
      </c>
      <c r="AY250" s="250" t="s">
        <v>163</v>
      </c>
    </row>
    <row r="251" s="10" customFormat="1" ht="16.5" customHeight="1">
      <c r="B251" s="231"/>
      <c r="C251" s="232"/>
      <c r="D251" s="232"/>
      <c r="E251" s="233" t="s">
        <v>22</v>
      </c>
      <c r="F251" s="241" t="s">
        <v>317</v>
      </c>
      <c r="G251" s="232"/>
      <c r="H251" s="232"/>
      <c r="I251" s="232"/>
      <c r="J251" s="232"/>
      <c r="K251" s="236">
        <v>1.1870000000000001</v>
      </c>
      <c r="L251" s="232"/>
      <c r="M251" s="232"/>
      <c r="N251" s="232"/>
      <c r="O251" s="232"/>
      <c r="P251" s="232"/>
      <c r="Q251" s="232"/>
      <c r="R251" s="237"/>
      <c r="T251" s="238"/>
      <c r="U251" s="232"/>
      <c r="V251" s="232"/>
      <c r="W251" s="232"/>
      <c r="X251" s="232"/>
      <c r="Y251" s="232"/>
      <c r="Z251" s="232"/>
      <c r="AA251" s="239"/>
      <c r="AT251" s="240" t="s">
        <v>171</v>
      </c>
      <c r="AU251" s="240" t="s">
        <v>103</v>
      </c>
      <c r="AV251" s="10" t="s">
        <v>103</v>
      </c>
      <c r="AW251" s="10" t="s">
        <v>37</v>
      </c>
      <c r="AX251" s="10" t="s">
        <v>80</v>
      </c>
      <c r="AY251" s="240" t="s">
        <v>163</v>
      </c>
    </row>
    <row r="252" s="12" customFormat="1" ht="16.5" customHeight="1">
      <c r="B252" s="251"/>
      <c r="C252" s="252"/>
      <c r="D252" s="252"/>
      <c r="E252" s="253" t="s">
        <v>22</v>
      </c>
      <c r="F252" s="254" t="s">
        <v>182</v>
      </c>
      <c r="G252" s="252"/>
      <c r="H252" s="252"/>
      <c r="I252" s="252"/>
      <c r="J252" s="252"/>
      <c r="K252" s="255">
        <v>2.0030000000000001</v>
      </c>
      <c r="L252" s="252"/>
      <c r="M252" s="252"/>
      <c r="N252" s="252"/>
      <c r="O252" s="252"/>
      <c r="P252" s="252"/>
      <c r="Q252" s="252"/>
      <c r="R252" s="256"/>
      <c r="T252" s="257"/>
      <c r="U252" s="252"/>
      <c r="V252" s="252"/>
      <c r="W252" s="252"/>
      <c r="X252" s="252"/>
      <c r="Y252" s="252"/>
      <c r="Z252" s="252"/>
      <c r="AA252" s="258"/>
      <c r="AT252" s="259" t="s">
        <v>171</v>
      </c>
      <c r="AU252" s="259" t="s">
        <v>103</v>
      </c>
      <c r="AV252" s="12" t="s">
        <v>168</v>
      </c>
      <c r="AW252" s="12" t="s">
        <v>37</v>
      </c>
      <c r="AX252" s="12" t="s">
        <v>38</v>
      </c>
      <c r="AY252" s="259" t="s">
        <v>163</v>
      </c>
    </row>
    <row r="253" s="9" customFormat="1" ht="29.88" customHeight="1">
      <c r="B253" s="206"/>
      <c r="C253" s="207"/>
      <c r="D253" s="217" t="s">
        <v>118</v>
      </c>
      <c r="E253" s="217"/>
      <c r="F253" s="217"/>
      <c r="G253" s="217"/>
      <c r="H253" s="217"/>
      <c r="I253" s="217"/>
      <c r="J253" s="217"/>
      <c r="K253" s="217"/>
      <c r="L253" s="217"/>
      <c r="M253" s="217"/>
      <c r="N253" s="218">
        <f>BK253</f>
        <v>0</v>
      </c>
      <c r="O253" s="219"/>
      <c r="P253" s="219"/>
      <c r="Q253" s="219"/>
      <c r="R253" s="210"/>
      <c r="T253" s="211"/>
      <c r="U253" s="207"/>
      <c r="V253" s="207"/>
      <c r="W253" s="212">
        <f>SUM(W254:W350)</f>
        <v>0</v>
      </c>
      <c r="X253" s="207"/>
      <c r="Y253" s="212">
        <f>SUM(Y254:Y350)</f>
        <v>0</v>
      </c>
      <c r="Z253" s="207"/>
      <c r="AA253" s="213">
        <f>SUM(AA254:AA350)</f>
        <v>0</v>
      </c>
      <c r="AR253" s="214" t="s">
        <v>38</v>
      </c>
      <c r="AT253" s="215" t="s">
        <v>79</v>
      </c>
      <c r="AU253" s="215" t="s">
        <v>38</v>
      </c>
      <c r="AY253" s="214" t="s">
        <v>163</v>
      </c>
      <c r="BK253" s="216">
        <f>SUM(BK254:BK350)</f>
        <v>0</v>
      </c>
    </row>
    <row r="254" s="1" customFormat="1" ht="25.5" customHeight="1">
      <c r="B254" s="49"/>
      <c r="C254" s="220" t="s">
        <v>318</v>
      </c>
      <c r="D254" s="220" t="s">
        <v>164</v>
      </c>
      <c r="E254" s="221" t="s">
        <v>319</v>
      </c>
      <c r="F254" s="222" t="s">
        <v>320</v>
      </c>
      <c r="G254" s="222"/>
      <c r="H254" s="222"/>
      <c r="I254" s="222"/>
      <c r="J254" s="223" t="s">
        <v>253</v>
      </c>
      <c r="K254" s="224">
        <v>8.8650000000000002</v>
      </c>
      <c r="L254" s="225">
        <v>0</v>
      </c>
      <c r="M254" s="226"/>
      <c r="N254" s="227">
        <f>ROUND(L254*K254,1)</f>
        <v>0</v>
      </c>
      <c r="O254" s="227"/>
      <c r="P254" s="227"/>
      <c r="Q254" s="227"/>
      <c r="R254" s="51"/>
      <c r="T254" s="228" t="s">
        <v>22</v>
      </c>
      <c r="U254" s="59" t="s">
        <v>45</v>
      </c>
      <c r="V254" s="50"/>
      <c r="W254" s="229">
        <f>V254*K254</f>
        <v>0</v>
      </c>
      <c r="X254" s="229">
        <v>0.040000000000000001</v>
      </c>
      <c r="Y254" s="229">
        <f>X254*K254</f>
        <v>0</v>
      </c>
      <c r="Z254" s="229">
        <v>0</v>
      </c>
      <c r="AA254" s="230">
        <f>Z254*K254</f>
        <v>0</v>
      </c>
      <c r="AR254" s="24" t="s">
        <v>168</v>
      </c>
      <c r="AT254" s="24" t="s">
        <v>164</v>
      </c>
      <c r="AU254" s="24" t="s">
        <v>103</v>
      </c>
      <c r="AY254" s="24" t="s">
        <v>163</v>
      </c>
      <c r="BE254" s="141">
        <f>IF(U254="základní",N254,0)</f>
        <v>0</v>
      </c>
      <c r="BF254" s="141">
        <f>IF(U254="snížená",N254,0)</f>
        <v>0</v>
      </c>
      <c r="BG254" s="141">
        <f>IF(U254="zákl. přenesená",N254,0)</f>
        <v>0</v>
      </c>
      <c r="BH254" s="141">
        <f>IF(U254="sníž. přenesená",N254,0)</f>
        <v>0</v>
      </c>
      <c r="BI254" s="141">
        <f>IF(U254="nulová",N254,0)</f>
        <v>0</v>
      </c>
      <c r="BJ254" s="24" t="s">
        <v>38</v>
      </c>
      <c r="BK254" s="141">
        <f>ROUND(L254*K254,1)</f>
        <v>0</v>
      </c>
      <c r="BL254" s="24" t="s">
        <v>168</v>
      </c>
      <c r="BM254" s="24" t="s">
        <v>321</v>
      </c>
    </row>
    <row r="255" s="10" customFormat="1" ht="16.5" customHeight="1">
      <c r="B255" s="231"/>
      <c r="C255" s="232"/>
      <c r="D255" s="232"/>
      <c r="E255" s="233" t="s">
        <v>22</v>
      </c>
      <c r="F255" s="234" t="s">
        <v>322</v>
      </c>
      <c r="G255" s="235"/>
      <c r="H255" s="235"/>
      <c r="I255" s="235"/>
      <c r="J255" s="232"/>
      <c r="K255" s="236">
        <v>1.54</v>
      </c>
      <c r="L255" s="232"/>
      <c r="M255" s="232"/>
      <c r="N255" s="232"/>
      <c r="O255" s="232"/>
      <c r="P255" s="232"/>
      <c r="Q255" s="232"/>
      <c r="R255" s="237"/>
      <c r="T255" s="238"/>
      <c r="U255" s="232"/>
      <c r="V255" s="232"/>
      <c r="W255" s="232"/>
      <c r="X255" s="232"/>
      <c r="Y255" s="232"/>
      <c r="Z255" s="232"/>
      <c r="AA255" s="239"/>
      <c r="AT255" s="240" t="s">
        <v>171</v>
      </c>
      <c r="AU255" s="240" t="s">
        <v>103</v>
      </c>
      <c r="AV255" s="10" t="s">
        <v>103</v>
      </c>
      <c r="AW255" s="10" t="s">
        <v>37</v>
      </c>
      <c r="AX255" s="10" t="s">
        <v>80</v>
      </c>
      <c r="AY255" s="240" t="s">
        <v>163</v>
      </c>
    </row>
    <row r="256" s="10" customFormat="1" ht="16.5" customHeight="1">
      <c r="B256" s="231"/>
      <c r="C256" s="232"/>
      <c r="D256" s="232"/>
      <c r="E256" s="233" t="s">
        <v>22</v>
      </c>
      <c r="F256" s="241" t="s">
        <v>323</v>
      </c>
      <c r="G256" s="232"/>
      <c r="H256" s="232"/>
      <c r="I256" s="232"/>
      <c r="J256" s="232"/>
      <c r="K256" s="236">
        <v>4.7599999999999998</v>
      </c>
      <c r="L256" s="232"/>
      <c r="M256" s="232"/>
      <c r="N256" s="232"/>
      <c r="O256" s="232"/>
      <c r="P256" s="232"/>
      <c r="Q256" s="232"/>
      <c r="R256" s="237"/>
      <c r="T256" s="238"/>
      <c r="U256" s="232"/>
      <c r="V256" s="232"/>
      <c r="W256" s="232"/>
      <c r="X256" s="232"/>
      <c r="Y256" s="232"/>
      <c r="Z256" s="232"/>
      <c r="AA256" s="239"/>
      <c r="AT256" s="240" t="s">
        <v>171</v>
      </c>
      <c r="AU256" s="240" t="s">
        <v>103</v>
      </c>
      <c r="AV256" s="10" t="s">
        <v>103</v>
      </c>
      <c r="AW256" s="10" t="s">
        <v>37</v>
      </c>
      <c r="AX256" s="10" t="s">
        <v>80</v>
      </c>
      <c r="AY256" s="240" t="s">
        <v>163</v>
      </c>
    </row>
    <row r="257" s="10" customFormat="1" ht="16.5" customHeight="1">
      <c r="B257" s="231"/>
      <c r="C257" s="232"/>
      <c r="D257" s="232"/>
      <c r="E257" s="233" t="s">
        <v>22</v>
      </c>
      <c r="F257" s="241" t="s">
        <v>324</v>
      </c>
      <c r="G257" s="232"/>
      <c r="H257" s="232"/>
      <c r="I257" s="232"/>
      <c r="J257" s="232"/>
      <c r="K257" s="236">
        <v>1.9650000000000001</v>
      </c>
      <c r="L257" s="232"/>
      <c r="M257" s="232"/>
      <c r="N257" s="232"/>
      <c r="O257" s="232"/>
      <c r="P257" s="232"/>
      <c r="Q257" s="232"/>
      <c r="R257" s="237"/>
      <c r="T257" s="238"/>
      <c r="U257" s="232"/>
      <c r="V257" s="232"/>
      <c r="W257" s="232"/>
      <c r="X257" s="232"/>
      <c r="Y257" s="232"/>
      <c r="Z257" s="232"/>
      <c r="AA257" s="239"/>
      <c r="AT257" s="240" t="s">
        <v>171</v>
      </c>
      <c r="AU257" s="240" t="s">
        <v>103</v>
      </c>
      <c r="AV257" s="10" t="s">
        <v>103</v>
      </c>
      <c r="AW257" s="10" t="s">
        <v>37</v>
      </c>
      <c r="AX257" s="10" t="s">
        <v>80</v>
      </c>
      <c r="AY257" s="240" t="s">
        <v>163</v>
      </c>
    </row>
    <row r="258" s="10" customFormat="1" ht="16.5" customHeight="1">
      <c r="B258" s="231"/>
      <c r="C258" s="232"/>
      <c r="D258" s="232"/>
      <c r="E258" s="233" t="s">
        <v>22</v>
      </c>
      <c r="F258" s="241" t="s">
        <v>325</v>
      </c>
      <c r="G258" s="232"/>
      <c r="H258" s="232"/>
      <c r="I258" s="232"/>
      <c r="J258" s="232"/>
      <c r="K258" s="236">
        <v>0.59999999999999998</v>
      </c>
      <c r="L258" s="232"/>
      <c r="M258" s="232"/>
      <c r="N258" s="232"/>
      <c r="O258" s="232"/>
      <c r="P258" s="232"/>
      <c r="Q258" s="232"/>
      <c r="R258" s="237"/>
      <c r="T258" s="238"/>
      <c r="U258" s="232"/>
      <c r="V258" s="232"/>
      <c r="W258" s="232"/>
      <c r="X258" s="232"/>
      <c r="Y258" s="232"/>
      <c r="Z258" s="232"/>
      <c r="AA258" s="239"/>
      <c r="AT258" s="240" t="s">
        <v>171</v>
      </c>
      <c r="AU258" s="240" t="s">
        <v>103</v>
      </c>
      <c r="AV258" s="10" t="s">
        <v>103</v>
      </c>
      <c r="AW258" s="10" t="s">
        <v>37</v>
      </c>
      <c r="AX258" s="10" t="s">
        <v>80</v>
      </c>
      <c r="AY258" s="240" t="s">
        <v>163</v>
      </c>
    </row>
    <row r="259" s="12" customFormat="1" ht="16.5" customHeight="1">
      <c r="B259" s="251"/>
      <c r="C259" s="252"/>
      <c r="D259" s="252"/>
      <c r="E259" s="253" t="s">
        <v>22</v>
      </c>
      <c r="F259" s="254" t="s">
        <v>182</v>
      </c>
      <c r="G259" s="252"/>
      <c r="H259" s="252"/>
      <c r="I259" s="252"/>
      <c r="J259" s="252"/>
      <c r="K259" s="255">
        <v>8.8650000000000002</v>
      </c>
      <c r="L259" s="252"/>
      <c r="M259" s="252"/>
      <c r="N259" s="252"/>
      <c r="O259" s="252"/>
      <c r="P259" s="252"/>
      <c r="Q259" s="252"/>
      <c r="R259" s="256"/>
      <c r="T259" s="257"/>
      <c r="U259" s="252"/>
      <c r="V259" s="252"/>
      <c r="W259" s="252"/>
      <c r="X259" s="252"/>
      <c r="Y259" s="252"/>
      <c r="Z259" s="252"/>
      <c r="AA259" s="258"/>
      <c r="AT259" s="259" t="s">
        <v>171</v>
      </c>
      <c r="AU259" s="259" t="s">
        <v>103</v>
      </c>
      <c r="AV259" s="12" t="s">
        <v>168</v>
      </c>
      <c r="AW259" s="12" t="s">
        <v>37</v>
      </c>
      <c r="AX259" s="12" t="s">
        <v>38</v>
      </c>
      <c r="AY259" s="259" t="s">
        <v>163</v>
      </c>
    </row>
    <row r="260" s="1" customFormat="1" ht="25.5" customHeight="1">
      <c r="B260" s="49"/>
      <c r="C260" s="220" t="s">
        <v>326</v>
      </c>
      <c r="D260" s="220" t="s">
        <v>164</v>
      </c>
      <c r="E260" s="221" t="s">
        <v>327</v>
      </c>
      <c r="F260" s="222" t="s">
        <v>328</v>
      </c>
      <c r="G260" s="222"/>
      <c r="H260" s="222"/>
      <c r="I260" s="222"/>
      <c r="J260" s="223" t="s">
        <v>253</v>
      </c>
      <c r="K260" s="224">
        <v>155.209</v>
      </c>
      <c r="L260" s="225">
        <v>0</v>
      </c>
      <c r="M260" s="226"/>
      <c r="N260" s="227">
        <f>ROUND(L260*K260,1)</f>
        <v>0</v>
      </c>
      <c r="O260" s="227"/>
      <c r="P260" s="227"/>
      <c r="Q260" s="227"/>
      <c r="R260" s="51"/>
      <c r="T260" s="228" t="s">
        <v>22</v>
      </c>
      <c r="U260" s="59" t="s">
        <v>45</v>
      </c>
      <c r="V260" s="50"/>
      <c r="W260" s="229">
        <f>V260*K260</f>
        <v>0</v>
      </c>
      <c r="X260" s="229">
        <v>0.0048900000000000002</v>
      </c>
      <c r="Y260" s="229">
        <f>X260*K260</f>
        <v>0</v>
      </c>
      <c r="Z260" s="229">
        <v>0</v>
      </c>
      <c r="AA260" s="230">
        <f>Z260*K260</f>
        <v>0</v>
      </c>
      <c r="AR260" s="24" t="s">
        <v>168</v>
      </c>
      <c r="AT260" s="24" t="s">
        <v>164</v>
      </c>
      <c r="AU260" s="24" t="s">
        <v>103</v>
      </c>
      <c r="AY260" s="24" t="s">
        <v>163</v>
      </c>
      <c r="BE260" s="141">
        <f>IF(U260="základní",N260,0)</f>
        <v>0</v>
      </c>
      <c r="BF260" s="141">
        <f>IF(U260="snížená",N260,0)</f>
        <v>0</v>
      </c>
      <c r="BG260" s="141">
        <f>IF(U260="zákl. přenesená",N260,0)</f>
        <v>0</v>
      </c>
      <c r="BH260" s="141">
        <f>IF(U260="sníž. přenesená",N260,0)</f>
        <v>0</v>
      </c>
      <c r="BI260" s="141">
        <f>IF(U260="nulová",N260,0)</f>
        <v>0</v>
      </c>
      <c r="BJ260" s="24" t="s">
        <v>38</v>
      </c>
      <c r="BK260" s="141">
        <f>ROUND(L260*K260,1)</f>
        <v>0</v>
      </c>
      <c r="BL260" s="24" t="s">
        <v>168</v>
      </c>
      <c r="BM260" s="24" t="s">
        <v>329</v>
      </c>
    </row>
    <row r="261" s="11" customFormat="1" ht="16.5" customHeight="1">
      <c r="B261" s="242"/>
      <c r="C261" s="243"/>
      <c r="D261" s="243"/>
      <c r="E261" s="244" t="s">
        <v>22</v>
      </c>
      <c r="F261" s="260" t="s">
        <v>330</v>
      </c>
      <c r="G261" s="261"/>
      <c r="H261" s="261"/>
      <c r="I261" s="261"/>
      <c r="J261" s="243"/>
      <c r="K261" s="246" t="s">
        <v>22</v>
      </c>
      <c r="L261" s="243"/>
      <c r="M261" s="243"/>
      <c r="N261" s="243"/>
      <c r="O261" s="243"/>
      <c r="P261" s="243"/>
      <c r="Q261" s="243"/>
      <c r="R261" s="247"/>
      <c r="T261" s="248"/>
      <c r="U261" s="243"/>
      <c r="V261" s="243"/>
      <c r="W261" s="243"/>
      <c r="X261" s="243"/>
      <c r="Y261" s="243"/>
      <c r="Z261" s="243"/>
      <c r="AA261" s="249"/>
      <c r="AT261" s="250" t="s">
        <v>171</v>
      </c>
      <c r="AU261" s="250" t="s">
        <v>103</v>
      </c>
      <c r="AV261" s="11" t="s">
        <v>38</v>
      </c>
      <c r="AW261" s="11" t="s">
        <v>37</v>
      </c>
      <c r="AX261" s="11" t="s">
        <v>80</v>
      </c>
      <c r="AY261" s="250" t="s">
        <v>163</v>
      </c>
    </row>
    <row r="262" s="10" customFormat="1" ht="16.5" customHeight="1">
      <c r="B262" s="231"/>
      <c r="C262" s="232"/>
      <c r="D262" s="232"/>
      <c r="E262" s="233" t="s">
        <v>22</v>
      </c>
      <c r="F262" s="241" t="s">
        <v>331</v>
      </c>
      <c r="G262" s="232"/>
      <c r="H262" s="232"/>
      <c r="I262" s="232"/>
      <c r="J262" s="232"/>
      <c r="K262" s="236">
        <v>49.585000000000001</v>
      </c>
      <c r="L262" s="232"/>
      <c r="M262" s="232"/>
      <c r="N262" s="232"/>
      <c r="O262" s="232"/>
      <c r="P262" s="232"/>
      <c r="Q262" s="232"/>
      <c r="R262" s="237"/>
      <c r="T262" s="238"/>
      <c r="U262" s="232"/>
      <c r="V262" s="232"/>
      <c r="W262" s="232"/>
      <c r="X262" s="232"/>
      <c r="Y262" s="232"/>
      <c r="Z262" s="232"/>
      <c r="AA262" s="239"/>
      <c r="AT262" s="240" t="s">
        <v>171</v>
      </c>
      <c r="AU262" s="240" t="s">
        <v>103</v>
      </c>
      <c r="AV262" s="10" t="s">
        <v>103</v>
      </c>
      <c r="AW262" s="10" t="s">
        <v>37</v>
      </c>
      <c r="AX262" s="10" t="s">
        <v>80</v>
      </c>
      <c r="AY262" s="240" t="s">
        <v>163</v>
      </c>
    </row>
    <row r="263" s="11" customFormat="1" ht="16.5" customHeight="1">
      <c r="B263" s="242"/>
      <c r="C263" s="243"/>
      <c r="D263" s="243"/>
      <c r="E263" s="244" t="s">
        <v>22</v>
      </c>
      <c r="F263" s="245" t="s">
        <v>332</v>
      </c>
      <c r="G263" s="243"/>
      <c r="H263" s="243"/>
      <c r="I263" s="243"/>
      <c r="J263" s="243"/>
      <c r="K263" s="246" t="s">
        <v>22</v>
      </c>
      <c r="L263" s="243"/>
      <c r="M263" s="243"/>
      <c r="N263" s="243"/>
      <c r="O263" s="243"/>
      <c r="P263" s="243"/>
      <c r="Q263" s="243"/>
      <c r="R263" s="247"/>
      <c r="T263" s="248"/>
      <c r="U263" s="243"/>
      <c r="V263" s="243"/>
      <c r="W263" s="243"/>
      <c r="X263" s="243"/>
      <c r="Y263" s="243"/>
      <c r="Z263" s="243"/>
      <c r="AA263" s="249"/>
      <c r="AT263" s="250" t="s">
        <v>171</v>
      </c>
      <c r="AU263" s="250" t="s">
        <v>103</v>
      </c>
      <c r="AV263" s="11" t="s">
        <v>38</v>
      </c>
      <c r="AW263" s="11" t="s">
        <v>37</v>
      </c>
      <c r="AX263" s="11" t="s">
        <v>80</v>
      </c>
      <c r="AY263" s="250" t="s">
        <v>163</v>
      </c>
    </row>
    <row r="264" s="10" customFormat="1" ht="16.5" customHeight="1">
      <c r="B264" s="231"/>
      <c r="C264" s="232"/>
      <c r="D264" s="232"/>
      <c r="E264" s="233" t="s">
        <v>22</v>
      </c>
      <c r="F264" s="241" t="s">
        <v>333</v>
      </c>
      <c r="G264" s="232"/>
      <c r="H264" s="232"/>
      <c r="I264" s="232"/>
      <c r="J264" s="232"/>
      <c r="K264" s="236">
        <v>105.624</v>
      </c>
      <c r="L264" s="232"/>
      <c r="M264" s="232"/>
      <c r="N264" s="232"/>
      <c r="O264" s="232"/>
      <c r="P264" s="232"/>
      <c r="Q264" s="232"/>
      <c r="R264" s="237"/>
      <c r="T264" s="238"/>
      <c r="U264" s="232"/>
      <c r="V264" s="232"/>
      <c r="W264" s="232"/>
      <c r="X264" s="232"/>
      <c r="Y264" s="232"/>
      <c r="Z264" s="232"/>
      <c r="AA264" s="239"/>
      <c r="AT264" s="240" t="s">
        <v>171</v>
      </c>
      <c r="AU264" s="240" t="s">
        <v>103</v>
      </c>
      <c r="AV264" s="10" t="s">
        <v>103</v>
      </c>
      <c r="AW264" s="10" t="s">
        <v>37</v>
      </c>
      <c r="AX264" s="10" t="s">
        <v>80</v>
      </c>
      <c r="AY264" s="240" t="s">
        <v>163</v>
      </c>
    </row>
    <row r="265" s="12" customFormat="1" ht="16.5" customHeight="1">
      <c r="B265" s="251"/>
      <c r="C265" s="252"/>
      <c r="D265" s="252"/>
      <c r="E265" s="253" t="s">
        <v>22</v>
      </c>
      <c r="F265" s="254" t="s">
        <v>182</v>
      </c>
      <c r="G265" s="252"/>
      <c r="H265" s="252"/>
      <c r="I265" s="252"/>
      <c r="J265" s="252"/>
      <c r="K265" s="255">
        <v>155.209</v>
      </c>
      <c r="L265" s="252"/>
      <c r="M265" s="252"/>
      <c r="N265" s="252"/>
      <c r="O265" s="252"/>
      <c r="P265" s="252"/>
      <c r="Q265" s="252"/>
      <c r="R265" s="256"/>
      <c r="T265" s="257"/>
      <c r="U265" s="252"/>
      <c r="V265" s="252"/>
      <c r="W265" s="252"/>
      <c r="X265" s="252"/>
      <c r="Y265" s="252"/>
      <c r="Z265" s="252"/>
      <c r="AA265" s="258"/>
      <c r="AT265" s="259" t="s">
        <v>171</v>
      </c>
      <c r="AU265" s="259" t="s">
        <v>103</v>
      </c>
      <c r="AV265" s="12" t="s">
        <v>168</v>
      </c>
      <c r="AW265" s="12" t="s">
        <v>37</v>
      </c>
      <c r="AX265" s="12" t="s">
        <v>38</v>
      </c>
      <c r="AY265" s="259" t="s">
        <v>163</v>
      </c>
    </row>
    <row r="266" s="1" customFormat="1" ht="25.5" customHeight="1">
      <c r="B266" s="49"/>
      <c r="C266" s="220" t="s">
        <v>334</v>
      </c>
      <c r="D266" s="220" t="s">
        <v>164</v>
      </c>
      <c r="E266" s="221" t="s">
        <v>335</v>
      </c>
      <c r="F266" s="222" t="s">
        <v>336</v>
      </c>
      <c r="G266" s="222"/>
      <c r="H266" s="222"/>
      <c r="I266" s="222"/>
      <c r="J266" s="223" t="s">
        <v>253</v>
      </c>
      <c r="K266" s="224">
        <v>49.395000000000003</v>
      </c>
      <c r="L266" s="225">
        <v>0</v>
      </c>
      <c r="M266" s="226"/>
      <c r="N266" s="227">
        <f>ROUND(L266*K266,1)</f>
        <v>0</v>
      </c>
      <c r="O266" s="227"/>
      <c r="P266" s="227"/>
      <c r="Q266" s="227"/>
      <c r="R266" s="51"/>
      <c r="T266" s="228" t="s">
        <v>22</v>
      </c>
      <c r="U266" s="59" t="s">
        <v>45</v>
      </c>
      <c r="V266" s="50"/>
      <c r="W266" s="229">
        <f>V266*K266</f>
        <v>0</v>
      </c>
      <c r="X266" s="229">
        <v>0.018380000000000001</v>
      </c>
      <c r="Y266" s="229">
        <f>X266*K266</f>
        <v>0</v>
      </c>
      <c r="Z266" s="229">
        <v>0</v>
      </c>
      <c r="AA266" s="230">
        <f>Z266*K266</f>
        <v>0</v>
      </c>
      <c r="AR266" s="24" t="s">
        <v>168</v>
      </c>
      <c r="AT266" s="24" t="s">
        <v>164</v>
      </c>
      <c r="AU266" s="24" t="s">
        <v>103</v>
      </c>
      <c r="AY266" s="24" t="s">
        <v>163</v>
      </c>
      <c r="BE266" s="141">
        <f>IF(U266="základní",N266,0)</f>
        <v>0</v>
      </c>
      <c r="BF266" s="141">
        <f>IF(U266="snížená",N266,0)</f>
        <v>0</v>
      </c>
      <c r="BG266" s="141">
        <f>IF(U266="zákl. přenesená",N266,0)</f>
        <v>0</v>
      </c>
      <c r="BH266" s="141">
        <f>IF(U266="sníž. přenesená",N266,0)</f>
        <v>0</v>
      </c>
      <c r="BI266" s="141">
        <f>IF(U266="nulová",N266,0)</f>
        <v>0</v>
      </c>
      <c r="BJ266" s="24" t="s">
        <v>38</v>
      </c>
      <c r="BK266" s="141">
        <f>ROUND(L266*K266,1)</f>
        <v>0</v>
      </c>
      <c r="BL266" s="24" t="s">
        <v>168</v>
      </c>
      <c r="BM266" s="24" t="s">
        <v>337</v>
      </c>
    </row>
    <row r="267" s="10" customFormat="1" ht="16.5" customHeight="1">
      <c r="B267" s="231"/>
      <c r="C267" s="232"/>
      <c r="D267" s="232"/>
      <c r="E267" s="233" t="s">
        <v>22</v>
      </c>
      <c r="F267" s="234" t="s">
        <v>338</v>
      </c>
      <c r="G267" s="235"/>
      <c r="H267" s="235"/>
      <c r="I267" s="235"/>
      <c r="J267" s="232"/>
      <c r="K267" s="236">
        <v>30.550000000000001</v>
      </c>
      <c r="L267" s="232"/>
      <c r="M267" s="232"/>
      <c r="N267" s="232"/>
      <c r="O267" s="232"/>
      <c r="P267" s="232"/>
      <c r="Q267" s="232"/>
      <c r="R267" s="237"/>
      <c r="T267" s="238"/>
      <c r="U267" s="232"/>
      <c r="V267" s="232"/>
      <c r="W267" s="232"/>
      <c r="X267" s="232"/>
      <c r="Y267" s="232"/>
      <c r="Z267" s="232"/>
      <c r="AA267" s="239"/>
      <c r="AT267" s="240" t="s">
        <v>171</v>
      </c>
      <c r="AU267" s="240" t="s">
        <v>103</v>
      </c>
      <c r="AV267" s="10" t="s">
        <v>103</v>
      </c>
      <c r="AW267" s="10" t="s">
        <v>37</v>
      </c>
      <c r="AX267" s="10" t="s">
        <v>80</v>
      </c>
      <c r="AY267" s="240" t="s">
        <v>163</v>
      </c>
    </row>
    <row r="268" s="10" customFormat="1" ht="16.5" customHeight="1">
      <c r="B268" s="231"/>
      <c r="C268" s="232"/>
      <c r="D268" s="232"/>
      <c r="E268" s="233" t="s">
        <v>22</v>
      </c>
      <c r="F268" s="241" t="s">
        <v>339</v>
      </c>
      <c r="G268" s="232"/>
      <c r="H268" s="232"/>
      <c r="I268" s="232"/>
      <c r="J268" s="232"/>
      <c r="K268" s="236">
        <v>5.7850000000000001</v>
      </c>
      <c r="L268" s="232"/>
      <c r="M268" s="232"/>
      <c r="N268" s="232"/>
      <c r="O268" s="232"/>
      <c r="P268" s="232"/>
      <c r="Q268" s="232"/>
      <c r="R268" s="237"/>
      <c r="T268" s="238"/>
      <c r="U268" s="232"/>
      <c r="V268" s="232"/>
      <c r="W268" s="232"/>
      <c r="X268" s="232"/>
      <c r="Y268" s="232"/>
      <c r="Z268" s="232"/>
      <c r="AA268" s="239"/>
      <c r="AT268" s="240" t="s">
        <v>171</v>
      </c>
      <c r="AU268" s="240" t="s">
        <v>103</v>
      </c>
      <c r="AV268" s="10" t="s">
        <v>103</v>
      </c>
      <c r="AW268" s="10" t="s">
        <v>37</v>
      </c>
      <c r="AX268" s="10" t="s">
        <v>80</v>
      </c>
      <c r="AY268" s="240" t="s">
        <v>163</v>
      </c>
    </row>
    <row r="269" s="11" customFormat="1" ht="16.5" customHeight="1">
      <c r="B269" s="242"/>
      <c r="C269" s="243"/>
      <c r="D269" s="243"/>
      <c r="E269" s="244" t="s">
        <v>22</v>
      </c>
      <c r="F269" s="245" t="s">
        <v>293</v>
      </c>
      <c r="G269" s="243"/>
      <c r="H269" s="243"/>
      <c r="I269" s="243"/>
      <c r="J269" s="243"/>
      <c r="K269" s="246" t="s">
        <v>22</v>
      </c>
      <c r="L269" s="243"/>
      <c r="M269" s="243"/>
      <c r="N269" s="243"/>
      <c r="O269" s="243"/>
      <c r="P269" s="243"/>
      <c r="Q269" s="243"/>
      <c r="R269" s="247"/>
      <c r="T269" s="248"/>
      <c r="U269" s="243"/>
      <c r="V269" s="243"/>
      <c r="W269" s="243"/>
      <c r="X269" s="243"/>
      <c r="Y269" s="243"/>
      <c r="Z269" s="243"/>
      <c r="AA269" s="249"/>
      <c r="AT269" s="250" t="s">
        <v>171</v>
      </c>
      <c r="AU269" s="250" t="s">
        <v>103</v>
      </c>
      <c r="AV269" s="11" t="s">
        <v>38</v>
      </c>
      <c r="AW269" s="11" t="s">
        <v>37</v>
      </c>
      <c r="AX269" s="11" t="s">
        <v>80</v>
      </c>
      <c r="AY269" s="250" t="s">
        <v>163</v>
      </c>
    </row>
    <row r="270" s="10" customFormat="1" ht="16.5" customHeight="1">
      <c r="B270" s="231"/>
      <c r="C270" s="232"/>
      <c r="D270" s="232"/>
      <c r="E270" s="233" t="s">
        <v>22</v>
      </c>
      <c r="F270" s="241" t="s">
        <v>340</v>
      </c>
      <c r="G270" s="232"/>
      <c r="H270" s="232"/>
      <c r="I270" s="232"/>
      <c r="J270" s="232"/>
      <c r="K270" s="236">
        <v>-2.758</v>
      </c>
      <c r="L270" s="232"/>
      <c r="M270" s="232"/>
      <c r="N270" s="232"/>
      <c r="O270" s="232"/>
      <c r="P270" s="232"/>
      <c r="Q270" s="232"/>
      <c r="R270" s="237"/>
      <c r="T270" s="238"/>
      <c r="U270" s="232"/>
      <c r="V270" s="232"/>
      <c r="W270" s="232"/>
      <c r="X270" s="232"/>
      <c r="Y270" s="232"/>
      <c r="Z270" s="232"/>
      <c r="AA270" s="239"/>
      <c r="AT270" s="240" t="s">
        <v>171</v>
      </c>
      <c r="AU270" s="240" t="s">
        <v>103</v>
      </c>
      <c r="AV270" s="10" t="s">
        <v>103</v>
      </c>
      <c r="AW270" s="10" t="s">
        <v>37</v>
      </c>
      <c r="AX270" s="10" t="s">
        <v>80</v>
      </c>
      <c r="AY270" s="240" t="s">
        <v>163</v>
      </c>
    </row>
    <row r="271" s="11" customFormat="1" ht="16.5" customHeight="1">
      <c r="B271" s="242"/>
      <c r="C271" s="243"/>
      <c r="D271" s="243"/>
      <c r="E271" s="244" t="s">
        <v>22</v>
      </c>
      <c r="F271" s="245" t="s">
        <v>341</v>
      </c>
      <c r="G271" s="243"/>
      <c r="H271" s="243"/>
      <c r="I271" s="243"/>
      <c r="J271" s="243"/>
      <c r="K271" s="246" t="s">
        <v>22</v>
      </c>
      <c r="L271" s="243"/>
      <c r="M271" s="243"/>
      <c r="N271" s="243"/>
      <c r="O271" s="243"/>
      <c r="P271" s="243"/>
      <c r="Q271" s="243"/>
      <c r="R271" s="247"/>
      <c r="T271" s="248"/>
      <c r="U271" s="243"/>
      <c r="V271" s="243"/>
      <c r="W271" s="243"/>
      <c r="X271" s="243"/>
      <c r="Y271" s="243"/>
      <c r="Z271" s="243"/>
      <c r="AA271" s="249"/>
      <c r="AT271" s="250" t="s">
        <v>171</v>
      </c>
      <c r="AU271" s="250" t="s">
        <v>103</v>
      </c>
      <c r="AV271" s="11" t="s">
        <v>38</v>
      </c>
      <c r="AW271" s="11" t="s">
        <v>37</v>
      </c>
      <c r="AX271" s="11" t="s">
        <v>80</v>
      </c>
      <c r="AY271" s="250" t="s">
        <v>163</v>
      </c>
    </row>
    <row r="272" s="10" customFormat="1" ht="16.5" customHeight="1">
      <c r="B272" s="231"/>
      <c r="C272" s="232"/>
      <c r="D272" s="232"/>
      <c r="E272" s="233" t="s">
        <v>22</v>
      </c>
      <c r="F272" s="241" t="s">
        <v>342</v>
      </c>
      <c r="G272" s="232"/>
      <c r="H272" s="232"/>
      <c r="I272" s="232"/>
      <c r="J272" s="232"/>
      <c r="K272" s="236">
        <v>-15.5</v>
      </c>
      <c r="L272" s="232"/>
      <c r="M272" s="232"/>
      <c r="N272" s="232"/>
      <c r="O272" s="232"/>
      <c r="P272" s="232"/>
      <c r="Q272" s="232"/>
      <c r="R272" s="237"/>
      <c r="T272" s="238"/>
      <c r="U272" s="232"/>
      <c r="V272" s="232"/>
      <c r="W272" s="232"/>
      <c r="X272" s="232"/>
      <c r="Y272" s="232"/>
      <c r="Z272" s="232"/>
      <c r="AA272" s="239"/>
      <c r="AT272" s="240" t="s">
        <v>171</v>
      </c>
      <c r="AU272" s="240" t="s">
        <v>103</v>
      </c>
      <c r="AV272" s="10" t="s">
        <v>103</v>
      </c>
      <c r="AW272" s="10" t="s">
        <v>37</v>
      </c>
      <c r="AX272" s="10" t="s">
        <v>80</v>
      </c>
      <c r="AY272" s="240" t="s">
        <v>163</v>
      </c>
    </row>
    <row r="273" s="11" customFormat="1" ht="16.5" customHeight="1">
      <c r="B273" s="242"/>
      <c r="C273" s="243"/>
      <c r="D273" s="243"/>
      <c r="E273" s="244" t="s">
        <v>22</v>
      </c>
      <c r="F273" s="245" t="s">
        <v>287</v>
      </c>
      <c r="G273" s="243"/>
      <c r="H273" s="243"/>
      <c r="I273" s="243"/>
      <c r="J273" s="243"/>
      <c r="K273" s="246" t="s">
        <v>22</v>
      </c>
      <c r="L273" s="243"/>
      <c r="M273" s="243"/>
      <c r="N273" s="243"/>
      <c r="O273" s="243"/>
      <c r="P273" s="243"/>
      <c r="Q273" s="243"/>
      <c r="R273" s="247"/>
      <c r="T273" s="248"/>
      <c r="U273" s="243"/>
      <c r="V273" s="243"/>
      <c r="W273" s="243"/>
      <c r="X273" s="243"/>
      <c r="Y273" s="243"/>
      <c r="Z273" s="243"/>
      <c r="AA273" s="249"/>
      <c r="AT273" s="250" t="s">
        <v>171</v>
      </c>
      <c r="AU273" s="250" t="s">
        <v>103</v>
      </c>
      <c r="AV273" s="11" t="s">
        <v>38</v>
      </c>
      <c r="AW273" s="11" t="s">
        <v>37</v>
      </c>
      <c r="AX273" s="11" t="s">
        <v>80</v>
      </c>
      <c r="AY273" s="250" t="s">
        <v>163</v>
      </c>
    </row>
    <row r="274" s="10" customFormat="1" ht="16.5" customHeight="1">
      <c r="B274" s="231"/>
      <c r="C274" s="232"/>
      <c r="D274" s="232"/>
      <c r="E274" s="233" t="s">
        <v>22</v>
      </c>
      <c r="F274" s="241" t="s">
        <v>343</v>
      </c>
      <c r="G274" s="232"/>
      <c r="H274" s="232"/>
      <c r="I274" s="232"/>
      <c r="J274" s="232"/>
      <c r="K274" s="236">
        <v>8.6620000000000008</v>
      </c>
      <c r="L274" s="232"/>
      <c r="M274" s="232"/>
      <c r="N274" s="232"/>
      <c r="O274" s="232"/>
      <c r="P274" s="232"/>
      <c r="Q274" s="232"/>
      <c r="R274" s="237"/>
      <c r="T274" s="238"/>
      <c r="U274" s="232"/>
      <c r="V274" s="232"/>
      <c r="W274" s="232"/>
      <c r="X274" s="232"/>
      <c r="Y274" s="232"/>
      <c r="Z274" s="232"/>
      <c r="AA274" s="239"/>
      <c r="AT274" s="240" t="s">
        <v>171</v>
      </c>
      <c r="AU274" s="240" t="s">
        <v>103</v>
      </c>
      <c r="AV274" s="10" t="s">
        <v>103</v>
      </c>
      <c r="AW274" s="10" t="s">
        <v>37</v>
      </c>
      <c r="AX274" s="10" t="s">
        <v>80</v>
      </c>
      <c r="AY274" s="240" t="s">
        <v>163</v>
      </c>
    </row>
    <row r="275" s="10" customFormat="1" ht="16.5" customHeight="1">
      <c r="B275" s="231"/>
      <c r="C275" s="232"/>
      <c r="D275" s="232"/>
      <c r="E275" s="233" t="s">
        <v>22</v>
      </c>
      <c r="F275" s="241" t="s">
        <v>344</v>
      </c>
      <c r="G275" s="232"/>
      <c r="H275" s="232"/>
      <c r="I275" s="232"/>
      <c r="J275" s="232"/>
      <c r="K275" s="236">
        <v>9.0540000000000003</v>
      </c>
      <c r="L275" s="232"/>
      <c r="M275" s="232"/>
      <c r="N275" s="232"/>
      <c r="O275" s="232"/>
      <c r="P275" s="232"/>
      <c r="Q275" s="232"/>
      <c r="R275" s="237"/>
      <c r="T275" s="238"/>
      <c r="U275" s="232"/>
      <c r="V275" s="232"/>
      <c r="W275" s="232"/>
      <c r="X275" s="232"/>
      <c r="Y275" s="232"/>
      <c r="Z275" s="232"/>
      <c r="AA275" s="239"/>
      <c r="AT275" s="240" t="s">
        <v>171</v>
      </c>
      <c r="AU275" s="240" t="s">
        <v>103</v>
      </c>
      <c r="AV275" s="10" t="s">
        <v>103</v>
      </c>
      <c r="AW275" s="10" t="s">
        <v>37</v>
      </c>
      <c r="AX275" s="10" t="s">
        <v>80</v>
      </c>
      <c r="AY275" s="240" t="s">
        <v>163</v>
      </c>
    </row>
    <row r="276" s="11" customFormat="1" ht="16.5" customHeight="1">
      <c r="B276" s="242"/>
      <c r="C276" s="243"/>
      <c r="D276" s="243"/>
      <c r="E276" s="244" t="s">
        <v>22</v>
      </c>
      <c r="F276" s="245" t="s">
        <v>289</v>
      </c>
      <c r="G276" s="243"/>
      <c r="H276" s="243"/>
      <c r="I276" s="243"/>
      <c r="J276" s="243"/>
      <c r="K276" s="246" t="s">
        <v>22</v>
      </c>
      <c r="L276" s="243"/>
      <c r="M276" s="243"/>
      <c r="N276" s="243"/>
      <c r="O276" s="243"/>
      <c r="P276" s="243"/>
      <c r="Q276" s="243"/>
      <c r="R276" s="247"/>
      <c r="T276" s="248"/>
      <c r="U276" s="243"/>
      <c r="V276" s="243"/>
      <c r="W276" s="243"/>
      <c r="X276" s="243"/>
      <c r="Y276" s="243"/>
      <c r="Z276" s="243"/>
      <c r="AA276" s="249"/>
      <c r="AT276" s="250" t="s">
        <v>171</v>
      </c>
      <c r="AU276" s="250" t="s">
        <v>103</v>
      </c>
      <c r="AV276" s="11" t="s">
        <v>38</v>
      </c>
      <c r="AW276" s="11" t="s">
        <v>37</v>
      </c>
      <c r="AX276" s="11" t="s">
        <v>80</v>
      </c>
      <c r="AY276" s="250" t="s">
        <v>163</v>
      </c>
    </row>
    <row r="277" s="10" customFormat="1" ht="16.5" customHeight="1">
      <c r="B277" s="231"/>
      <c r="C277" s="232"/>
      <c r="D277" s="232"/>
      <c r="E277" s="233" t="s">
        <v>22</v>
      </c>
      <c r="F277" s="241" t="s">
        <v>345</v>
      </c>
      <c r="G277" s="232"/>
      <c r="H277" s="232"/>
      <c r="I277" s="232"/>
      <c r="J277" s="232"/>
      <c r="K277" s="236">
        <v>6.96</v>
      </c>
      <c r="L277" s="232"/>
      <c r="M277" s="232"/>
      <c r="N277" s="232"/>
      <c r="O277" s="232"/>
      <c r="P277" s="232"/>
      <c r="Q277" s="232"/>
      <c r="R277" s="237"/>
      <c r="T277" s="238"/>
      <c r="U277" s="232"/>
      <c r="V277" s="232"/>
      <c r="W277" s="232"/>
      <c r="X277" s="232"/>
      <c r="Y277" s="232"/>
      <c r="Z277" s="232"/>
      <c r="AA277" s="239"/>
      <c r="AT277" s="240" t="s">
        <v>171</v>
      </c>
      <c r="AU277" s="240" t="s">
        <v>103</v>
      </c>
      <c r="AV277" s="10" t="s">
        <v>103</v>
      </c>
      <c r="AW277" s="10" t="s">
        <v>37</v>
      </c>
      <c r="AX277" s="10" t="s">
        <v>80</v>
      </c>
      <c r="AY277" s="240" t="s">
        <v>163</v>
      </c>
    </row>
    <row r="278" s="10" customFormat="1" ht="16.5" customHeight="1">
      <c r="B278" s="231"/>
      <c r="C278" s="232"/>
      <c r="D278" s="232"/>
      <c r="E278" s="233" t="s">
        <v>22</v>
      </c>
      <c r="F278" s="241" t="s">
        <v>346</v>
      </c>
      <c r="G278" s="232"/>
      <c r="H278" s="232"/>
      <c r="I278" s="232"/>
      <c r="J278" s="232"/>
      <c r="K278" s="236">
        <v>6.6420000000000003</v>
      </c>
      <c r="L278" s="232"/>
      <c r="M278" s="232"/>
      <c r="N278" s="232"/>
      <c r="O278" s="232"/>
      <c r="P278" s="232"/>
      <c r="Q278" s="232"/>
      <c r="R278" s="237"/>
      <c r="T278" s="238"/>
      <c r="U278" s="232"/>
      <c r="V278" s="232"/>
      <c r="W278" s="232"/>
      <c r="X278" s="232"/>
      <c r="Y278" s="232"/>
      <c r="Z278" s="232"/>
      <c r="AA278" s="239"/>
      <c r="AT278" s="240" t="s">
        <v>171</v>
      </c>
      <c r="AU278" s="240" t="s">
        <v>103</v>
      </c>
      <c r="AV278" s="10" t="s">
        <v>103</v>
      </c>
      <c r="AW278" s="10" t="s">
        <v>37</v>
      </c>
      <c r="AX278" s="10" t="s">
        <v>80</v>
      </c>
      <c r="AY278" s="240" t="s">
        <v>163</v>
      </c>
    </row>
    <row r="279" s="12" customFormat="1" ht="16.5" customHeight="1">
      <c r="B279" s="251"/>
      <c r="C279" s="252"/>
      <c r="D279" s="252"/>
      <c r="E279" s="253" t="s">
        <v>22</v>
      </c>
      <c r="F279" s="254" t="s">
        <v>182</v>
      </c>
      <c r="G279" s="252"/>
      <c r="H279" s="252"/>
      <c r="I279" s="252"/>
      <c r="J279" s="252"/>
      <c r="K279" s="255">
        <v>49.395000000000003</v>
      </c>
      <c r="L279" s="252"/>
      <c r="M279" s="252"/>
      <c r="N279" s="252"/>
      <c r="O279" s="252"/>
      <c r="P279" s="252"/>
      <c r="Q279" s="252"/>
      <c r="R279" s="256"/>
      <c r="T279" s="257"/>
      <c r="U279" s="252"/>
      <c r="V279" s="252"/>
      <c r="W279" s="252"/>
      <c r="X279" s="252"/>
      <c r="Y279" s="252"/>
      <c r="Z279" s="252"/>
      <c r="AA279" s="258"/>
      <c r="AT279" s="259" t="s">
        <v>171</v>
      </c>
      <c r="AU279" s="259" t="s">
        <v>103</v>
      </c>
      <c r="AV279" s="12" t="s">
        <v>168</v>
      </c>
      <c r="AW279" s="12" t="s">
        <v>37</v>
      </c>
      <c r="AX279" s="12" t="s">
        <v>38</v>
      </c>
      <c r="AY279" s="259" t="s">
        <v>163</v>
      </c>
    </row>
    <row r="280" s="1" customFormat="1" ht="25.5" customHeight="1">
      <c r="B280" s="49"/>
      <c r="C280" s="220" t="s">
        <v>347</v>
      </c>
      <c r="D280" s="220" t="s">
        <v>164</v>
      </c>
      <c r="E280" s="221" t="s">
        <v>348</v>
      </c>
      <c r="F280" s="222" t="s">
        <v>349</v>
      </c>
      <c r="G280" s="222"/>
      <c r="H280" s="222"/>
      <c r="I280" s="222"/>
      <c r="J280" s="223" t="s">
        <v>253</v>
      </c>
      <c r="K280" s="224">
        <v>60.490000000000002</v>
      </c>
      <c r="L280" s="225">
        <v>0</v>
      </c>
      <c r="M280" s="226"/>
      <c r="N280" s="227">
        <f>ROUND(L280*K280,1)</f>
        <v>0</v>
      </c>
      <c r="O280" s="227"/>
      <c r="P280" s="227"/>
      <c r="Q280" s="227"/>
      <c r="R280" s="51"/>
      <c r="T280" s="228" t="s">
        <v>22</v>
      </c>
      <c r="U280" s="59" t="s">
        <v>45</v>
      </c>
      <c r="V280" s="50"/>
      <c r="W280" s="229">
        <f>V280*K280</f>
        <v>0</v>
      </c>
      <c r="X280" s="229">
        <v>0.0048900000000000002</v>
      </c>
      <c r="Y280" s="229">
        <f>X280*K280</f>
        <v>0</v>
      </c>
      <c r="Z280" s="229">
        <v>0</v>
      </c>
      <c r="AA280" s="230">
        <f>Z280*K280</f>
        <v>0</v>
      </c>
      <c r="AR280" s="24" t="s">
        <v>168</v>
      </c>
      <c r="AT280" s="24" t="s">
        <v>164</v>
      </c>
      <c r="AU280" s="24" t="s">
        <v>103</v>
      </c>
      <c r="AY280" s="24" t="s">
        <v>163</v>
      </c>
      <c r="BE280" s="141">
        <f>IF(U280="základní",N280,0)</f>
        <v>0</v>
      </c>
      <c r="BF280" s="141">
        <f>IF(U280="snížená",N280,0)</f>
        <v>0</v>
      </c>
      <c r="BG280" s="141">
        <f>IF(U280="zákl. přenesená",N280,0)</f>
        <v>0</v>
      </c>
      <c r="BH280" s="141">
        <f>IF(U280="sníž. přenesená",N280,0)</f>
        <v>0</v>
      </c>
      <c r="BI280" s="141">
        <f>IF(U280="nulová",N280,0)</f>
        <v>0</v>
      </c>
      <c r="BJ280" s="24" t="s">
        <v>38</v>
      </c>
      <c r="BK280" s="141">
        <f>ROUND(L280*K280,1)</f>
        <v>0</v>
      </c>
      <c r="BL280" s="24" t="s">
        <v>168</v>
      </c>
      <c r="BM280" s="24" t="s">
        <v>350</v>
      </c>
    </row>
    <row r="281" s="10" customFormat="1" ht="16.5" customHeight="1">
      <c r="B281" s="231"/>
      <c r="C281" s="232"/>
      <c r="D281" s="232"/>
      <c r="E281" s="233" t="s">
        <v>22</v>
      </c>
      <c r="F281" s="234" t="s">
        <v>351</v>
      </c>
      <c r="G281" s="235"/>
      <c r="H281" s="235"/>
      <c r="I281" s="235"/>
      <c r="J281" s="232"/>
      <c r="K281" s="236">
        <v>44.25</v>
      </c>
      <c r="L281" s="232"/>
      <c r="M281" s="232"/>
      <c r="N281" s="232"/>
      <c r="O281" s="232"/>
      <c r="P281" s="232"/>
      <c r="Q281" s="232"/>
      <c r="R281" s="237"/>
      <c r="T281" s="238"/>
      <c r="U281" s="232"/>
      <c r="V281" s="232"/>
      <c r="W281" s="232"/>
      <c r="X281" s="232"/>
      <c r="Y281" s="232"/>
      <c r="Z281" s="232"/>
      <c r="AA281" s="239"/>
      <c r="AT281" s="240" t="s">
        <v>171</v>
      </c>
      <c r="AU281" s="240" t="s">
        <v>103</v>
      </c>
      <c r="AV281" s="10" t="s">
        <v>103</v>
      </c>
      <c r="AW281" s="10" t="s">
        <v>37</v>
      </c>
      <c r="AX281" s="10" t="s">
        <v>80</v>
      </c>
      <c r="AY281" s="240" t="s">
        <v>163</v>
      </c>
    </row>
    <row r="282" s="11" customFormat="1" ht="16.5" customHeight="1">
      <c r="B282" s="242"/>
      <c r="C282" s="243"/>
      <c r="D282" s="243"/>
      <c r="E282" s="244" t="s">
        <v>22</v>
      </c>
      <c r="F282" s="245" t="s">
        <v>352</v>
      </c>
      <c r="G282" s="243"/>
      <c r="H282" s="243"/>
      <c r="I282" s="243"/>
      <c r="J282" s="243"/>
      <c r="K282" s="246" t="s">
        <v>22</v>
      </c>
      <c r="L282" s="243"/>
      <c r="M282" s="243"/>
      <c r="N282" s="243"/>
      <c r="O282" s="243"/>
      <c r="P282" s="243"/>
      <c r="Q282" s="243"/>
      <c r="R282" s="247"/>
      <c r="T282" s="248"/>
      <c r="U282" s="243"/>
      <c r="V282" s="243"/>
      <c r="W282" s="243"/>
      <c r="X282" s="243"/>
      <c r="Y282" s="243"/>
      <c r="Z282" s="243"/>
      <c r="AA282" s="249"/>
      <c r="AT282" s="250" t="s">
        <v>171</v>
      </c>
      <c r="AU282" s="250" t="s">
        <v>103</v>
      </c>
      <c r="AV282" s="11" t="s">
        <v>38</v>
      </c>
      <c r="AW282" s="11" t="s">
        <v>37</v>
      </c>
      <c r="AX282" s="11" t="s">
        <v>80</v>
      </c>
      <c r="AY282" s="250" t="s">
        <v>163</v>
      </c>
    </row>
    <row r="283" s="10" customFormat="1" ht="16.5" customHeight="1">
      <c r="B283" s="231"/>
      <c r="C283" s="232"/>
      <c r="D283" s="232"/>
      <c r="E283" s="233" t="s">
        <v>22</v>
      </c>
      <c r="F283" s="241" t="s">
        <v>353</v>
      </c>
      <c r="G283" s="232"/>
      <c r="H283" s="232"/>
      <c r="I283" s="232"/>
      <c r="J283" s="232"/>
      <c r="K283" s="236">
        <v>16.239999999999998</v>
      </c>
      <c r="L283" s="232"/>
      <c r="M283" s="232"/>
      <c r="N283" s="232"/>
      <c r="O283" s="232"/>
      <c r="P283" s="232"/>
      <c r="Q283" s="232"/>
      <c r="R283" s="237"/>
      <c r="T283" s="238"/>
      <c r="U283" s="232"/>
      <c r="V283" s="232"/>
      <c r="W283" s="232"/>
      <c r="X283" s="232"/>
      <c r="Y283" s="232"/>
      <c r="Z283" s="232"/>
      <c r="AA283" s="239"/>
      <c r="AT283" s="240" t="s">
        <v>171</v>
      </c>
      <c r="AU283" s="240" t="s">
        <v>103</v>
      </c>
      <c r="AV283" s="10" t="s">
        <v>103</v>
      </c>
      <c r="AW283" s="10" t="s">
        <v>37</v>
      </c>
      <c r="AX283" s="10" t="s">
        <v>80</v>
      </c>
      <c r="AY283" s="240" t="s">
        <v>163</v>
      </c>
    </row>
    <row r="284" s="12" customFormat="1" ht="16.5" customHeight="1">
      <c r="B284" s="251"/>
      <c r="C284" s="252"/>
      <c r="D284" s="252"/>
      <c r="E284" s="253" t="s">
        <v>22</v>
      </c>
      <c r="F284" s="254" t="s">
        <v>182</v>
      </c>
      <c r="G284" s="252"/>
      <c r="H284" s="252"/>
      <c r="I284" s="252"/>
      <c r="J284" s="252"/>
      <c r="K284" s="255">
        <v>60.490000000000002</v>
      </c>
      <c r="L284" s="252"/>
      <c r="M284" s="252"/>
      <c r="N284" s="252"/>
      <c r="O284" s="252"/>
      <c r="P284" s="252"/>
      <c r="Q284" s="252"/>
      <c r="R284" s="256"/>
      <c r="T284" s="257"/>
      <c r="U284" s="252"/>
      <c r="V284" s="252"/>
      <c r="W284" s="252"/>
      <c r="X284" s="252"/>
      <c r="Y284" s="252"/>
      <c r="Z284" s="252"/>
      <c r="AA284" s="258"/>
      <c r="AT284" s="259" t="s">
        <v>171</v>
      </c>
      <c r="AU284" s="259" t="s">
        <v>103</v>
      </c>
      <c r="AV284" s="12" t="s">
        <v>168</v>
      </c>
      <c r="AW284" s="12" t="s">
        <v>37</v>
      </c>
      <c r="AX284" s="12" t="s">
        <v>38</v>
      </c>
      <c r="AY284" s="259" t="s">
        <v>163</v>
      </c>
    </row>
    <row r="285" s="1" customFormat="1" ht="25.5" customHeight="1">
      <c r="B285" s="49"/>
      <c r="C285" s="220" t="s">
        <v>354</v>
      </c>
      <c r="D285" s="220" t="s">
        <v>164</v>
      </c>
      <c r="E285" s="221" t="s">
        <v>355</v>
      </c>
      <c r="F285" s="222" t="s">
        <v>356</v>
      </c>
      <c r="G285" s="222"/>
      <c r="H285" s="222"/>
      <c r="I285" s="222"/>
      <c r="J285" s="223" t="s">
        <v>357</v>
      </c>
      <c r="K285" s="224">
        <v>37</v>
      </c>
      <c r="L285" s="225">
        <v>0</v>
      </c>
      <c r="M285" s="226"/>
      <c r="N285" s="227">
        <f>ROUND(L285*K285,1)</f>
        <v>0</v>
      </c>
      <c r="O285" s="227"/>
      <c r="P285" s="227"/>
      <c r="Q285" s="227"/>
      <c r="R285" s="51"/>
      <c r="T285" s="228" t="s">
        <v>22</v>
      </c>
      <c r="U285" s="59" t="s">
        <v>45</v>
      </c>
      <c r="V285" s="50"/>
      <c r="W285" s="229">
        <f>V285*K285</f>
        <v>0</v>
      </c>
      <c r="X285" s="229">
        <v>0</v>
      </c>
      <c r="Y285" s="229">
        <f>X285*K285</f>
        <v>0</v>
      </c>
      <c r="Z285" s="229">
        <v>0</v>
      </c>
      <c r="AA285" s="230">
        <f>Z285*K285</f>
        <v>0</v>
      </c>
      <c r="AR285" s="24" t="s">
        <v>168</v>
      </c>
      <c r="AT285" s="24" t="s">
        <v>164</v>
      </c>
      <c r="AU285" s="24" t="s">
        <v>103</v>
      </c>
      <c r="AY285" s="24" t="s">
        <v>163</v>
      </c>
      <c r="BE285" s="141">
        <f>IF(U285="základní",N285,0)</f>
        <v>0</v>
      </c>
      <c r="BF285" s="141">
        <f>IF(U285="snížená",N285,0)</f>
        <v>0</v>
      </c>
      <c r="BG285" s="141">
        <f>IF(U285="zákl. přenesená",N285,0)</f>
        <v>0</v>
      </c>
      <c r="BH285" s="141">
        <f>IF(U285="sníž. přenesená",N285,0)</f>
        <v>0</v>
      </c>
      <c r="BI285" s="141">
        <f>IF(U285="nulová",N285,0)</f>
        <v>0</v>
      </c>
      <c r="BJ285" s="24" t="s">
        <v>38</v>
      </c>
      <c r="BK285" s="141">
        <f>ROUND(L285*K285,1)</f>
        <v>0</v>
      </c>
      <c r="BL285" s="24" t="s">
        <v>168</v>
      </c>
      <c r="BM285" s="24" t="s">
        <v>358</v>
      </c>
    </row>
    <row r="286" s="11" customFormat="1" ht="16.5" customHeight="1">
      <c r="B286" s="242"/>
      <c r="C286" s="243"/>
      <c r="D286" s="243"/>
      <c r="E286" s="244" t="s">
        <v>22</v>
      </c>
      <c r="F286" s="260" t="s">
        <v>359</v>
      </c>
      <c r="G286" s="261"/>
      <c r="H286" s="261"/>
      <c r="I286" s="261"/>
      <c r="J286" s="243"/>
      <c r="K286" s="246" t="s">
        <v>22</v>
      </c>
      <c r="L286" s="243"/>
      <c r="M286" s="243"/>
      <c r="N286" s="243"/>
      <c r="O286" s="243"/>
      <c r="P286" s="243"/>
      <c r="Q286" s="243"/>
      <c r="R286" s="247"/>
      <c r="T286" s="248"/>
      <c r="U286" s="243"/>
      <c r="V286" s="243"/>
      <c r="W286" s="243"/>
      <c r="X286" s="243"/>
      <c r="Y286" s="243"/>
      <c r="Z286" s="243"/>
      <c r="AA286" s="249"/>
      <c r="AT286" s="250" t="s">
        <v>171</v>
      </c>
      <c r="AU286" s="250" t="s">
        <v>103</v>
      </c>
      <c r="AV286" s="11" t="s">
        <v>38</v>
      </c>
      <c r="AW286" s="11" t="s">
        <v>37</v>
      </c>
      <c r="AX286" s="11" t="s">
        <v>80</v>
      </c>
      <c r="AY286" s="250" t="s">
        <v>163</v>
      </c>
    </row>
    <row r="287" s="11" customFormat="1" ht="16.5" customHeight="1">
      <c r="B287" s="242"/>
      <c r="C287" s="243"/>
      <c r="D287" s="243"/>
      <c r="E287" s="244" t="s">
        <v>22</v>
      </c>
      <c r="F287" s="245" t="s">
        <v>360</v>
      </c>
      <c r="G287" s="243"/>
      <c r="H287" s="243"/>
      <c r="I287" s="243"/>
      <c r="J287" s="243"/>
      <c r="K287" s="246" t="s">
        <v>22</v>
      </c>
      <c r="L287" s="243"/>
      <c r="M287" s="243"/>
      <c r="N287" s="243"/>
      <c r="O287" s="243"/>
      <c r="P287" s="243"/>
      <c r="Q287" s="243"/>
      <c r="R287" s="247"/>
      <c r="T287" s="248"/>
      <c r="U287" s="243"/>
      <c r="V287" s="243"/>
      <c r="W287" s="243"/>
      <c r="X287" s="243"/>
      <c r="Y287" s="243"/>
      <c r="Z287" s="243"/>
      <c r="AA287" s="249"/>
      <c r="AT287" s="250" t="s">
        <v>171</v>
      </c>
      <c r="AU287" s="250" t="s">
        <v>103</v>
      </c>
      <c r="AV287" s="11" t="s">
        <v>38</v>
      </c>
      <c r="AW287" s="11" t="s">
        <v>37</v>
      </c>
      <c r="AX287" s="11" t="s">
        <v>80</v>
      </c>
      <c r="AY287" s="250" t="s">
        <v>163</v>
      </c>
    </row>
    <row r="288" s="10" customFormat="1" ht="16.5" customHeight="1">
      <c r="B288" s="231"/>
      <c r="C288" s="232"/>
      <c r="D288" s="232"/>
      <c r="E288" s="233" t="s">
        <v>22</v>
      </c>
      <c r="F288" s="241" t="s">
        <v>361</v>
      </c>
      <c r="G288" s="232"/>
      <c r="H288" s="232"/>
      <c r="I288" s="232"/>
      <c r="J288" s="232"/>
      <c r="K288" s="236">
        <v>10</v>
      </c>
      <c r="L288" s="232"/>
      <c r="M288" s="232"/>
      <c r="N288" s="232"/>
      <c r="O288" s="232"/>
      <c r="P288" s="232"/>
      <c r="Q288" s="232"/>
      <c r="R288" s="237"/>
      <c r="T288" s="238"/>
      <c r="U288" s="232"/>
      <c r="V288" s="232"/>
      <c r="W288" s="232"/>
      <c r="X288" s="232"/>
      <c r="Y288" s="232"/>
      <c r="Z288" s="232"/>
      <c r="AA288" s="239"/>
      <c r="AT288" s="240" t="s">
        <v>171</v>
      </c>
      <c r="AU288" s="240" t="s">
        <v>103</v>
      </c>
      <c r="AV288" s="10" t="s">
        <v>103</v>
      </c>
      <c r="AW288" s="10" t="s">
        <v>37</v>
      </c>
      <c r="AX288" s="10" t="s">
        <v>80</v>
      </c>
      <c r="AY288" s="240" t="s">
        <v>163</v>
      </c>
    </row>
    <row r="289" s="11" customFormat="1" ht="16.5" customHeight="1">
      <c r="B289" s="242"/>
      <c r="C289" s="243"/>
      <c r="D289" s="243"/>
      <c r="E289" s="244" t="s">
        <v>22</v>
      </c>
      <c r="F289" s="245" t="s">
        <v>362</v>
      </c>
      <c r="G289" s="243"/>
      <c r="H289" s="243"/>
      <c r="I289" s="243"/>
      <c r="J289" s="243"/>
      <c r="K289" s="246" t="s">
        <v>22</v>
      </c>
      <c r="L289" s="243"/>
      <c r="M289" s="243"/>
      <c r="N289" s="243"/>
      <c r="O289" s="243"/>
      <c r="P289" s="243"/>
      <c r="Q289" s="243"/>
      <c r="R289" s="247"/>
      <c r="T289" s="248"/>
      <c r="U289" s="243"/>
      <c r="V289" s="243"/>
      <c r="W289" s="243"/>
      <c r="X289" s="243"/>
      <c r="Y289" s="243"/>
      <c r="Z289" s="243"/>
      <c r="AA289" s="249"/>
      <c r="AT289" s="250" t="s">
        <v>171</v>
      </c>
      <c r="AU289" s="250" t="s">
        <v>103</v>
      </c>
      <c r="AV289" s="11" t="s">
        <v>38</v>
      </c>
      <c r="AW289" s="11" t="s">
        <v>37</v>
      </c>
      <c r="AX289" s="11" t="s">
        <v>80</v>
      </c>
      <c r="AY289" s="250" t="s">
        <v>163</v>
      </c>
    </row>
    <row r="290" s="10" customFormat="1" ht="16.5" customHeight="1">
      <c r="B290" s="231"/>
      <c r="C290" s="232"/>
      <c r="D290" s="232"/>
      <c r="E290" s="233" t="s">
        <v>22</v>
      </c>
      <c r="F290" s="241" t="s">
        <v>363</v>
      </c>
      <c r="G290" s="232"/>
      <c r="H290" s="232"/>
      <c r="I290" s="232"/>
      <c r="J290" s="232"/>
      <c r="K290" s="236">
        <v>7.2000000000000002</v>
      </c>
      <c r="L290" s="232"/>
      <c r="M290" s="232"/>
      <c r="N290" s="232"/>
      <c r="O290" s="232"/>
      <c r="P290" s="232"/>
      <c r="Q290" s="232"/>
      <c r="R290" s="237"/>
      <c r="T290" s="238"/>
      <c r="U290" s="232"/>
      <c r="V290" s="232"/>
      <c r="W290" s="232"/>
      <c r="X290" s="232"/>
      <c r="Y290" s="232"/>
      <c r="Z290" s="232"/>
      <c r="AA290" s="239"/>
      <c r="AT290" s="240" t="s">
        <v>171</v>
      </c>
      <c r="AU290" s="240" t="s">
        <v>103</v>
      </c>
      <c r="AV290" s="10" t="s">
        <v>103</v>
      </c>
      <c r="AW290" s="10" t="s">
        <v>37</v>
      </c>
      <c r="AX290" s="10" t="s">
        <v>80</v>
      </c>
      <c r="AY290" s="240" t="s">
        <v>163</v>
      </c>
    </row>
    <row r="291" s="11" customFormat="1" ht="16.5" customHeight="1">
      <c r="B291" s="242"/>
      <c r="C291" s="243"/>
      <c r="D291" s="243"/>
      <c r="E291" s="244" t="s">
        <v>22</v>
      </c>
      <c r="F291" s="245" t="s">
        <v>364</v>
      </c>
      <c r="G291" s="243"/>
      <c r="H291" s="243"/>
      <c r="I291" s="243"/>
      <c r="J291" s="243"/>
      <c r="K291" s="246" t="s">
        <v>22</v>
      </c>
      <c r="L291" s="243"/>
      <c r="M291" s="243"/>
      <c r="N291" s="243"/>
      <c r="O291" s="243"/>
      <c r="P291" s="243"/>
      <c r="Q291" s="243"/>
      <c r="R291" s="247"/>
      <c r="T291" s="248"/>
      <c r="U291" s="243"/>
      <c r="V291" s="243"/>
      <c r="W291" s="243"/>
      <c r="X291" s="243"/>
      <c r="Y291" s="243"/>
      <c r="Z291" s="243"/>
      <c r="AA291" s="249"/>
      <c r="AT291" s="250" t="s">
        <v>171</v>
      </c>
      <c r="AU291" s="250" t="s">
        <v>103</v>
      </c>
      <c r="AV291" s="11" t="s">
        <v>38</v>
      </c>
      <c r="AW291" s="11" t="s">
        <v>37</v>
      </c>
      <c r="AX291" s="11" t="s">
        <v>80</v>
      </c>
      <c r="AY291" s="250" t="s">
        <v>163</v>
      </c>
    </row>
    <row r="292" s="10" customFormat="1" ht="16.5" customHeight="1">
      <c r="B292" s="231"/>
      <c r="C292" s="232"/>
      <c r="D292" s="232"/>
      <c r="E292" s="233" t="s">
        <v>22</v>
      </c>
      <c r="F292" s="241" t="s">
        <v>365</v>
      </c>
      <c r="G292" s="232"/>
      <c r="H292" s="232"/>
      <c r="I292" s="232"/>
      <c r="J292" s="232"/>
      <c r="K292" s="236">
        <v>8</v>
      </c>
      <c r="L292" s="232"/>
      <c r="M292" s="232"/>
      <c r="N292" s="232"/>
      <c r="O292" s="232"/>
      <c r="P292" s="232"/>
      <c r="Q292" s="232"/>
      <c r="R292" s="237"/>
      <c r="T292" s="238"/>
      <c r="U292" s="232"/>
      <c r="V292" s="232"/>
      <c r="W292" s="232"/>
      <c r="X292" s="232"/>
      <c r="Y292" s="232"/>
      <c r="Z292" s="232"/>
      <c r="AA292" s="239"/>
      <c r="AT292" s="240" t="s">
        <v>171</v>
      </c>
      <c r="AU292" s="240" t="s">
        <v>103</v>
      </c>
      <c r="AV292" s="10" t="s">
        <v>103</v>
      </c>
      <c r="AW292" s="10" t="s">
        <v>37</v>
      </c>
      <c r="AX292" s="10" t="s">
        <v>80</v>
      </c>
      <c r="AY292" s="240" t="s">
        <v>163</v>
      </c>
    </row>
    <row r="293" s="11" customFormat="1" ht="16.5" customHeight="1">
      <c r="B293" s="242"/>
      <c r="C293" s="243"/>
      <c r="D293" s="243"/>
      <c r="E293" s="244" t="s">
        <v>22</v>
      </c>
      <c r="F293" s="245" t="s">
        <v>366</v>
      </c>
      <c r="G293" s="243"/>
      <c r="H293" s="243"/>
      <c r="I293" s="243"/>
      <c r="J293" s="243"/>
      <c r="K293" s="246" t="s">
        <v>22</v>
      </c>
      <c r="L293" s="243"/>
      <c r="M293" s="243"/>
      <c r="N293" s="243"/>
      <c r="O293" s="243"/>
      <c r="P293" s="243"/>
      <c r="Q293" s="243"/>
      <c r="R293" s="247"/>
      <c r="T293" s="248"/>
      <c r="U293" s="243"/>
      <c r="V293" s="243"/>
      <c r="W293" s="243"/>
      <c r="X293" s="243"/>
      <c r="Y293" s="243"/>
      <c r="Z293" s="243"/>
      <c r="AA293" s="249"/>
      <c r="AT293" s="250" t="s">
        <v>171</v>
      </c>
      <c r="AU293" s="250" t="s">
        <v>103</v>
      </c>
      <c r="AV293" s="11" t="s">
        <v>38</v>
      </c>
      <c r="AW293" s="11" t="s">
        <v>37</v>
      </c>
      <c r="AX293" s="11" t="s">
        <v>80</v>
      </c>
      <c r="AY293" s="250" t="s">
        <v>163</v>
      </c>
    </row>
    <row r="294" s="11" customFormat="1" ht="16.5" customHeight="1">
      <c r="B294" s="242"/>
      <c r="C294" s="243"/>
      <c r="D294" s="243"/>
      <c r="E294" s="244" t="s">
        <v>22</v>
      </c>
      <c r="F294" s="245" t="s">
        <v>362</v>
      </c>
      <c r="G294" s="243"/>
      <c r="H294" s="243"/>
      <c r="I294" s="243"/>
      <c r="J294" s="243"/>
      <c r="K294" s="246" t="s">
        <v>22</v>
      </c>
      <c r="L294" s="243"/>
      <c r="M294" s="243"/>
      <c r="N294" s="243"/>
      <c r="O294" s="243"/>
      <c r="P294" s="243"/>
      <c r="Q294" s="243"/>
      <c r="R294" s="247"/>
      <c r="T294" s="248"/>
      <c r="U294" s="243"/>
      <c r="V294" s="243"/>
      <c r="W294" s="243"/>
      <c r="X294" s="243"/>
      <c r="Y294" s="243"/>
      <c r="Z294" s="243"/>
      <c r="AA294" s="249"/>
      <c r="AT294" s="250" t="s">
        <v>171</v>
      </c>
      <c r="AU294" s="250" t="s">
        <v>103</v>
      </c>
      <c r="AV294" s="11" t="s">
        <v>38</v>
      </c>
      <c r="AW294" s="11" t="s">
        <v>37</v>
      </c>
      <c r="AX294" s="11" t="s">
        <v>80</v>
      </c>
      <c r="AY294" s="250" t="s">
        <v>163</v>
      </c>
    </row>
    <row r="295" s="10" customFormat="1" ht="16.5" customHeight="1">
      <c r="B295" s="231"/>
      <c r="C295" s="232"/>
      <c r="D295" s="232"/>
      <c r="E295" s="233" t="s">
        <v>22</v>
      </c>
      <c r="F295" s="241" t="s">
        <v>367</v>
      </c>
      <c r="G295" s="232"/>
      <c r="H295" s="232"/>
      <c r="I295" s="232"/>
      <c r="J295" s="232"/>
      <c r="K295" s="236">
        <v>8.4000000000000004</v>
      </c>
      <c r="L295" s="232"/>
      <c r="M295" s="232"/>
      <c r="N295" s="232"/>
      <c r="O295" s="232"/>
      <c r="P295" s="232"/>
      <c r="Q295" s="232"/>
      <c r="R295" s="237"/>
      <c r="T295" s="238"/>
      <c r="U295" s="232"/>
      <c r="V295" s="232"/>
      <c r="W295" s="232"/>
      <c r="X295" s="232"/>
      <c r="Y295" s="232"/>
      <c r="Z295" s="232"/>
      <c r="AA295" s="239"/>
      <c r="AT295" s="240" t="s">
        <v>171</v>
      </c>
      <c r="AU295" s="240" t="s">
        <v>103</v>
      </c>
      <c r="AV295" s="10" t="s">
        <v>103</v>
      </c>
      <c r="AW295" s="10" t="s">
        <v>37</v>
      </c>
      <c r="AX295" s="10" t="s">
        <v>80</v>
      </c>
      <c r="AY295" s="240" t="s">
        <v>163</v>
      </c>
    </row>
    <row r="296" s="10" customFormat="1" ht="16.5" customHeight="1">
      <c r="B296" s="231"/>
      <c r="C296" s="232"/>
      <c r="D296" s="232"/>
      <c r="E296" s="233" t="s">
        <v>22</v>
      </c>
      <c r="F296" s="241" t="s">
        <v>368</v>
      </c>
      <c r="G296" s="232"/>
      <c r="H296" s="232"/>
      <c r="I296" s="232"/>
      <c r="J296" s="232"/>
      <c r="K296" s="236">
        <v>2</v>
      </c>
      <c r="L296" s="232"/>
      <c r="M296" s="232"/>
      <c r="N296" s="232"/>
      <c r="O296" s="232"/>
      <c r="P296" s="232"/>
      <c r="Q296" s="232"/>
      <c r="R296" s="237"/>
      <c r="T296" s="238"/>
      <c r="U296" s="232"/>
      <c r="V296" s="232"/>
      <c r="W296" s="232"/>
      <c r="X296" s="232"/>
      <c r="Y296" s="232"/>
      <c r="Z296" s="232"/>
      <c r="AA296" s="239"/>
      <c r="AT296" s="240" t="s">
        <v>171</v>
      </c>
      <c r="AU296" s="240" t="s">
        <v>103</v>
      </c>
      <c r="AV296" s="10" t="s">
        <v>103</v>
      </c>
      <c r="AW296" s="10" t="s">
        <v>37</v>
      </c>
      <c r="AX296" s="10" t="s">
        <v>80</v>
      </c>
      <c r="AY296" s="240" t="s">
        <v>163</v>
      </c>
    </row>
    <row r="297" s="11" customFormat="1" ht="16.5" customHeight="1">
      <c r="B297" s="242"/>
      <c r="C297" s="243"/>
      <c r="D297" s="243"/>
      <c r="E297" s="244" t="s">
        <v>22</v>
      </c>
      <c r="F297" s="245" t="s">
        <v>364</v>
      </c>
      <c r="G297" s="243"/>
      <c r="H297" s="243"/>
      <c r="I297" s="243"/>
      <c r="J297" s="243"/>
      <c r="K297" s="246" t="s">
        <v>22</v>
      </c>
      <c r="L297" s="243"/>
      <c r="M297" s="243"/>
      <c r="N297" s="243"/>
      <c r="O297" s="243"/>
      <c r="P297" s="243"/>
      <c r="Q297" s="243"/>
      <c r="R297" s="247"/>
      <c r="T297" s="248"/>
      <c r="U297" s="243"/>
      <c r="V297" s="243"/>
      <c r="W297" s="243"/>
      <c r="X297" s="243"/>
      <c r="Y297" s="243"/>
      <c r="Z297" s="243"/>
      <c r="AA297" s="249"/>
      <c r="AT297" s="250" t="s">
        <v>171</v>
      </c>
      <c r="AU297" s="250" t="s">
        <v>103</v>
      </c>
      <c r="AV297" s="11" t="s">
        <v>38</v>
      </c>
      <c r="AW297" s="11" t="s">
        <v>37</v>
      </c>
      <c r="AX297" s="11" t="s">
        <v>80</v>
      </c>
      <c r="AY297" s="250" t="s">
        <v>163</v>
      </c>
    </row>
    <row r="298" s="10" customFormat="1" ht="16.5" customHeight="1">
      <c r="B298" s="231"/>
      <c r="C298" s="232"/>
      <c r="D298" s="232"/>
      <c r="E298" s="233" t="s">
        <v>22</v>
      </c>
      <c r="F298" s="241" t="s">
        <v>369</v>
      </c>
      <c r="G298" s="232"/>
      <c r="H298" s="232"/>
      <c r="I298" s="232"/>
      <c r="J298" s="232"/>
      <c r="K298" s="236">
        <v>1.3999999999999999</v>
      </c>
      <c r="L298" s="232"/>
      <c r="M298" s="232"/>
      <c r="N298" s="232"/>
      <c r="O298" s="232"/>
      <c r="P298" s="232"/>
      <c r="Q298" s="232"/>
      <c r="R298" s="237"/>
      <c r="T298" s="238"/>
      <c r="U298" s="232"/>
      <c r="V298" s="232"/>
      <c r="W298" s="232"/>
      <c r="X298" s="232"/>
      <c r="Y298" s="232"/>
      <c r="Z298" s="232"/>
      <c r="AA298" s="239"/>
      <c r="AT298" s="240" t="s">
        <v>171</v>
      </c>
      <c r="AU298" s="240" t="s">
        <v>103</v>
      </c>
      <c r="AV298" s="10" t="s">
        <v>103</v>
      </c>
      <c r="AW298" s="10" t="s">
        <v>37</v>
      </c>
      <c r="AX298" s="10" t="s">
        <v>80</v>
      </c>
      <c r="AY298" s="240" t="s">
        <v>163</v>
      </c>
    </row>
    <row r="299" s="12" customFormat="1" ht="16.5" customHeight="1">
      <c r="B299" s="251"/>
      <c r="C299" s="252"/>
      <c r="D299" s="252"/>
      <c r="E299" s="253" t="s">
        <v>22</v>
      </c>
      <c r="F299" s="254" t="s">
        <v>182</v>
      </c>
      <c r="G299" s="252"/>
      <c r="H299" s="252"/>
      <c r="I299" s="252"/>
      <c r="J299" s="252"/>
      <c r="K299" s="255">
        <v>37</v>
      </c>
      <c r="L299" s="252"/>
      <c r="M299" s="252"/>
      <c r="N299" s="252"/>
      <c r="O299" s="252"/>
      <c r="P299" s="252"/>
      <c r="Q299" s="252"/>
      <c r="R299" s="256"/>
      <c r="T299" s="257"/>
      <c r="U299" s="252"/>
      <c r="V299" s="252"/>
      <c r="W299" s="252"/>
      <c r="X299" s="252"/>
      <c r="Y299" s="252"/>
      <c r="Z299" s="252"/>
      <c r="AA299" s="258"/>
      <c r="AT299" s="259" t="s">
        <v>171</v>
      </c>
      <c r="AU299" s="259" t="s">
        <v>103</v>
      </c>
      <c r="AV299" s="12" t="s">
        <v>168</v>
      </c>
      <c r="AW299" s="12" t="s">
        <v>37</v>
      </c>
      <c r="AX299" s="12" t="s">
        <v>38</v>
      </c>
      <c r="AY299" s="259" t="s">
        <v>163</v>
      </c>
    </row>
    <row r="300" s="1" customFormat="1" ht="25.5" customHeight="1">
      <c r="B300" s="49"/>
      <c r="C300" s="264" t="s">
        <v>370</v>
      </c>
      <c r="D300" s="264" t="s">
        <v>371</v>
      </c>
      <c r="E300" s="265" t="s">
        <v>372</v>
      </c>
      <c r="F300" s="266" t="s">
        <v>373</v>
      </c>
      <c r="G300" s="266"/>
      <c r="H300" s="266"/>
      <c r="I300" s="266"/>
      <c r="J300" s="267" t="s">
        <v>357</v>
      </c>
      <c r="K300" s="268">
        <v>27.719999999999999</v>
      </c>
      <c r="L300" s="269">
        <v>0</v>
      </c>
      <c r="M300" s="270"/>
      <c r="N300" s="271">
        <f>ROUND(L300*K300,1)</f>
        <v>0</v>
      </c>
      <c r="O300" s="227"/>
      <c r="P300" s="227"/>
      <c r="Q300" s="227"/>
      <c r="R300" s="51"/>
      <c r="T300" s="228" t="s">
        <v>22</v>
      </c>
      <c r="U300" s="59" t="s">
        <v>45</v>
      </c>
      <c r="V300" s="50"/>
      <c r="W300" s="229">
        <f>V300*K300</f>
        <v>0</v>
      </c>
      <c r="X300" s="229">
        <v>3.0000000000000001E-05</v>
      </c>
      <c r="Y300" s="229">
        <f>X300*K300</f>
        <v>0</v>
      </c>
      <c r="Z300" s="229">
        <v>0</v>
      </c>
      <c r="AA300" s="230">
        <f>Z300*K300</f>
        <v>0</v>
      </c>
      <c r="AR300" s="24" t="s">
        <v>215</v>
      </c>
      <c r="AT300" s="24" t="s">
        <v>371</v>
      </c>
      <c r="AU300" s="24" t="s">
        <v>103</v>
      </c>
      <c r="AY300" s="24" t="s">
        <v>163</v>
      </c>
      <c r="BE300" s="141">
        <f>IF(U300="základní",N300,0)</f>
        <v>0</v>
      </c>
      <c r="BF300" s="141">
        <f>IF(U300="snížená",N300,0)</f>
        <v>0</v>
      </c>
      <c r="BG300" s="141">
        <f>IF(U300="zákl. přenesená",N300,0)</f>
        <v>0</v>
      </c>
      <c r="BH300" s="141">
        <f>IF(U300="sníž. přenesená",N300,0)</f>
        <v>0</v>
      </c>
      <c r="BI300" s="141">
        <f>IF(U300="nulová",N300,0)</f>
        <v>0</v>
      </c>
      <c r="BJ300" s="24" t="s">
        <v>38</v>
      </c>
      <c r="BK300" s="141">
        <f>ROUND(L300*K300,1)</f>
        <v>0</v>
      </c>
      <c r="BL300" s="24" t="s">
        <v>168</v>
      </c>
      <c r="BM300" s="24" t="s">
        <v>374</v>
      </c>
    </row>
    <row r="301" s="11" customFormat="1" ht="16.5" customHeight="1">
      <c r="B301" s="242"/>
      <c r="C301" s="243"/>
      <c r="D301" s="243"/>
      <c r="E301" s="244" t="s">
        <v>22</v>
      </c>
      <c r="F301" s="260" t="s">
        <v>359</v>
      </c>
      <c r="G301" s="261"/>
      <c r="H301" s="261"/>
      <c r="I301" s="261"/>
      <c r="J301" s="243"/>
      <c r="K301" s="246" t="s">
        <v>22</v>
      </c>
      <c r="L301" s="243"/>
      <c r="M301" s="243"/>
      <c r="N301" s="243"/>
      <c r="O301" s="243"/>
      <c r="P301" s="243"/>
      <c r="Q301" s="243"/>
      <c r="R301" s="247"/>
      <c r="T301" s="248"/>
      <c r="U301" s="243"/>
      <c r="V301" s="243"/>
      <c r="W301" s="243"/>
      <c r="X301" s="243"/>
      <c r="Y301" s="243"/>
      <c r="Z301" s="243"/>
      <c r="AA301" s="249"/>
      <c r="AT301" s="250" t="s">
        <v>171</v>
      </c>
      <c r="AU301" s="250" t="s">
        <v>103</v>
      </c>
      <c r="AV301" s="11" t="s">
        <v>38</v>
      </c>
      <c r="AW301" s="11" t="s">
        <v>37</v>
      </c>
      <c r="AX301" s="11" t="s">
        <v>80</v>
      </c>
      <c r="AY301" s="250" t="s">
        <v>163</v>
      </c>
    </row>
    <row r="302" s="11" customFormat="1" ht="16.5" customHeight="1">
      <c r="B302" s="242"/>
      <c r="C302" s="243"/>
      <c r="D302" s="243"/>
      <c r="E302" s="244" t="s">
        <v>22</v>
      </c>
      <c r="F302" s="245" t="s">
        <v>360</v>
      </c>
      <c r="G302" s="243"/>
      <c r="H302" s="243"/>
      <c r="I302" s="243"/>
      <c r="J302" s="243"/>
      <c r="K302" s="246" t="s">
        <v>22</v>
      </c>
      <c r="L302" s="243"/>
      <c r="M302" s="243"/>
      <c r="N302" s="243"/>
      <c r="O302" s="243"/>
      <c r="P302" s="243"/>
      <c r="Q302" s="243"/>
      <c r="R302" s="247"/>
      <c r="T302" s="248"/>
      <c r="U302" s="243"/>
      <c r="V302" s="243"/>
      <c r="W302" s="243"/>
      <c r="X302" s="243"/>
      <c r="Y302" s="243"/>
      <c r="Z302" s="243"/>
      <c r="AA302" s="249"/>
      <c r="AT302" s="250" t="s">
        <v>171</v>
      </c>
      <c r="AU302" s="250" t="s">
        <v>103</v>
      </c>
      <c r="AV302" s="11" t="s">
        <v>38</v>
      </c>
      <c r="AW302" s="11" t="s">
        <v>37</v>
      </c>
      <c r="AX302" s="11" t="s">
        <v>80</v>
      </c>
      <c r="AY302" s="250" t="s">
        <v>163</v>
      </c>
    </row>
    <row r="303" s="10" customFormat="1" ht="16.5" customHeight="1">
      <c r="B303" s="231"/>
      <c r="C303" s="232"/>
      <c r="D303" s="232"/>
      <c r="E303" s="233" t="s">
        <v>22</v>
      </c>
      <c r="F303" s="241" t="s">
        <v>361</v>
      </c>
      <c r="G303" s="232"/>
      <c r="H303" s="232"/>
      <c r="I303" s="232"/>
      <c r="J303" s="232"/>
      <c r="K303" s="236">
        <v>10</v>
      </c>
      <c r="L303" s="232"/>
      <c r="M303" s="232"/>
      <c r="N303" s="232"/>
      <c r="O303" s="232"/>
      <c r="P303" s="232"/>
      <c r="Q303" s="232"/>
      <c r="R303" s="237"/>
      <c r="T303" s="238"/>
      <c r="U303" s="232"/>
      <c r="V303" s="232"/>
      <c r="W303" s="232"/>
      <c r="X303" s="232"/>
      <c r="Y303" s="232"/>
      <c r="Z303" s="232"/>
      <c r="AA303" s="239"/>
      <c r="AT303" s="240" t="s">
        <v>171</v>
      </c>
      <c r="AU303" s="240" t="s">
        <v>103</v>
      </c>
      <c r="AV303" s="10" t="s">
        <v>103</v>
      </c>
      <c r="AW303" s="10" t="s">
        <v>37</v>
      </c>
      <c r="AX303" s="10" t="s">
        <v>80</v>
      </c>
      <c r="AY303" s="240" t="s">
        <v>163</v>
      </c>
    </row>
    <row r="304" s="11" customFormat="1" ht="16.5" customHeight="1">
      <c r="B304" s="242"/>
      <c r="C304" s="243"/>
      <c r="D304" s="243"/>
      <c r="E304" s="244" t="s">
        <v>22</v>
      </c>
      <c r="F304" s="245" t="s">
        <v>362</v>
      </c>
      <c r="G304" s="243"/>
      <c r="H304" s="243"/>
      <c r="I304" s="243"/>
      <c r="J304" s="243"/>
      <c r="K304" s="246" t="s">
        <v>22</v>
      </c>
      <c r="L304" s="243"/>
      <c r="M304" s="243"/>
      <c r="N304" s="243"/>
      <c r="O304" s="243"/>
      <c r="P304" s="243"/>
      <c r="Q304" s="243"/>
      <c r="R304" s="247"/>
      <c r="T304" s="248"/>
      <c r="U304" s="243"/>
      <c r="V304" s="243"/>
      <c r="W304" s="243"/>
      <c r="X304" s="243"/>
      <c r="Y304" s="243"/>
      <c r="Z304" s="243"/>
      <c r="AA304" s="249"/>
      <c r="AT304" s="250" t="s">
        <v>171</v>
      </c>
      <c r="AU304" s="250" t="s">
        <v>103</v>
      </c>
      <c r="AV304" s="11" t="s">
        <v>38</v>
      </c>
      <c r="AW304" s="11" t="s">
        <v>37</v>
      </c>
      <c r="AX304" s="11" t="s">
        <v>80</v>
      </c>
      <c r="AY304" s="250" t="s">
        <v>163</v>
      </c>
    </row>
    <row r="305" s="10" customFormat="1" ht="16.5" customHeight="1">
      <c r="B305" s="231"/>
      <c r="C305" s="232"/>
      <c r="D305" s="232"/>
      <c r="E305" s="233" t="s">
        <v>22</v>
      </c>
      <c r="F305" s="241" t="s">
        <v>363</v>
      </c>
      <c r="G305" s="232"/>
      <c r="H305" s="232"/>
      <c r="I305" s="232"/>
      <c r="J305" s="232"/>
      <c r="K305" s="236">
        <v>7.2000000000000002</v>
      </c>
      <c r="L305" s="232"/>
      <c r="M305" s="232"/>
      <c r="N305" s="232"/>
      <c r="O305" s="232"/>
      <c r="P305" s="232"/>
      <c r="Q305" s="232"/>
      <c r="R305" s="237"/>
      <c r="T305" s="238"/>
      <c r="U305" s="232"/>
      <c r="V305" s="232"/>
      <c r="W305" s="232"/>
      <c r="X305" s="232"/>
      <c r="Y305" s="232"/>
      <c r="Z305" s="232"/>
      <c r="AA305" s="239"/>
      <c r="AT305" s="240" t="s">
        <v>171</v>
      </c>
      <c r="AU305" s="240" t="s">
        <v>103</v>
      </c>
      <c r="AV305" s="10" t="s">
        <v>103</v>
      </c>
      <c r="AW305" s="10" t="s">
        <v>37</v>
      </c>
      <c r="AX305" s="10" t="s">
        <v>80</v>
      </c>
      <c r="AY305" s="240" t="s">
        <v>163</v>
      </c>
    </row>
    <row r="306" s="11" customFormat="1" ht="16.5" customHeight="1">
      <c r="B306" s="242"/>
      <c r="C306" s="243"/>
      <c r="D306" s="243"/>
      <c r="E306" s="244" t="s">
        <v>22</v>
      </c>
      <c r="F306" s="245" t="s">
        <v>364</v>
      </c>
      <c r="G306" s="243"/>
      <c r="H306" s="243"/>
      <c r="I306" s="243"/>
      <c r="J306" s="243"/>
      <c r="K306" s="246" t="s">
        <v>22</v>
      </c>
      <c r="L306" s="243"/>
      <c r="M306" s="243"/>
      <c r="N306" s="243"/>
      <c r="O306" s="243"/>
      <c r="P306" s="243"/>
      <c r="Q306" s="243"/>
      <c r="R306" s="247"/>
      <c r="T306" s="248"/>
      <c r="U306" s="243"/>
      <c r="V306" s="243"/>
      <c r="W306" s="243"/>
      <c r="X306" s="243"/>
      <c r="Y306" s="243"/>
      <c r="Z306" s="243"/>
      <c r="AA306" s="249"/>
      <c r="AT306" s="250" t="s">
        <v>171</v>
      </c>
      <c r="AU306" s="250" t="s">
        <v>103</v>
      </c>
      <c r="AV306" s="11" t="s">
        <v>38</v>
      </c>
      <c r="AW306" s="11" t="s">
        <v>37</v>
      </c>
      <c r="AX306" s="11" t="s">
        <v>80</v>
      </c>
      <c r="AY306" s="250" t="s">
        <v>163</v>
      </c>
    </row>
    <row r="307" s="10" customFormat="1" ht="16.5" customHeight="1">
      <c r="B307" s="231"/>
      <c r="C307" s="232"/>
      <c r="D307" s="232"/>
      <c r="E307" s="233" t="s">
        <v>22</v>
      </c>
      <c r="F307" s="241" t="s">
        <v>365</v>
      </c>
      <c r="G307" s="232"/>
      <c r="H307" s="232"/>
      <c r="I307" s="232"/>
      <c r="J307" s="232"/>
      <c r="K307" s="236">
        <v>8</v>
      </c>
      <c r="L307" s="232"/>
      <c r="M307" s="232"/>
      <c r="N307" s="232"/>
      <c r="O307" s="232"/>
      <c r="P307" s="232"/>
      <c r="Q307" s="232"/>
      <c r="R307" s="237"/>
      <c r="T307" s="238"/>
      <c r="U307" s="232"/>
      <c r="V307" s="232"/>
      <c r="W307" s="232"/>
      <c r="X307" s="232"/>
      <c r="Y307" s="232"/>
      <c r="Z307" s="232"/>
      <c r="AA307" s="239"/>
      <c r="AT307" s="240" t="s">
        <v>171</v>
      </c>
      <c r="AU307" s="240" t="s">
        <v>103</v>
      </c>
      <c r="AV307" s="10" t="s">
        <v>103</v>
      </c>
      <c r="AW307" s="10" t="s">
        <v>37</v>
      </c>
      <c r="AX307" s="10" t="s">
        <v>80</v>
      </c>
      <c r="AY307" s="240" t="s">
        <v>163</v>
      </c>
    </row>
    <row r="308" s="13" customFormat="1" ht="16.5" customHeight="1">
      <c r="B308" s="272"/>
      <c r="C308" s="273"/>
      <c r="D308" s="273"/>
      <c r="E308" s="274" t="s">
        <v>22</v>
      </c>
      <c r="F308" s="275" t="s">
        <v>375</v>
      </c>
      <c r="G308" s="273"/>
      <c r="H308" s="273"/>
      <c r="I308" s="273"/>
      <c r="J308" s="273"/>
      <c r="K308" s="276">
        <v>25.199999999999999</v>
      </c>
      <c r="L308" s="273"/>
      <c r="M308" s="273"/>
      <c r="N308" s="273"/>
      <c r="O308" s="273"/>
      <c r="P308" s="273"/>
      <c r="Q308" s="273"/>
      <c r="R308" s="277"/>
      <c r="T308" s="278"/>
      <c r="U308" s="273"/>
      <c r="V308" s="273"/>
      <c r="W308" s="273"/>
      <c r="X308" s="273"/>
      <c r="Y308" s="273"/>
      <c r="Z308" s="273"/>
      <c r="AA308" s="279"/>
      <c r="AT308" s="280" t="s">
        <v>171</v>
      </c>
      <c r="AU308" s="280" t="s">
        <v>103</v>
      </c>
      <c r="AV308" s="13" t="s">
        <v>183</v>
      </c>
      <c r="AW308" s="13" t="s">
        <v>37</v>
      </c>
      <c r="AX308" s="13" t="s">
        <v>80</v>
      </c>
      <c r="AY308" s="280" t="s">
        <v>163</v>
      </c>
    </row>
    <row r="309" s="10" customFormat="1" ht="16.5" customHeight="1">
      <c r="B309" s="231"/>
      <c r="C309" s="232"/>
      <c r="D309" s="232"/>
      <c r="E309" s="233" t="s">
        <v>22</v>
      </c>
      <c r="F309" s="241" t="s">
        <v>376</v>
      </c>
      <c r="G309" s="232"/>
      <c r="H309" s="232"/>
      <c r="I309" s="232"/>
      <c r="J309" s="232"/>
      <c r="K309" s="236">
        <v>2.52</v>
      </c>
      <c r="L309" s="232"/>
      <c r="M309" s="232"/>
      <c r="N309" s="232"/>
      <c r="O309" s="232"/>
      <c r="P309" s="232"/>
      <c r="Q309" s="232"/>
      <c r="R309" s="237"/>
      <c r="T309" s="238"/>
      <c r="U309" s="232"/>
      <c r="V309" s="232"/>
      <c r="W309" s="232"/>
      <c r="X309" s="232"/>
      <c r="Y309" s="232"/>
      <c r="Z309" s="232"/>
      <c r="AA309" s="239"/>
      <c r="AT309" s="240" t="s">
        <v>171</v>
      </c>
      <c r="AU309" s="240" t="s">
        <v>103</v>
      </c>
      <c r="AV309" s="10" t="s">
        <v>103</v>
      </c>
      <c r="AW309" s="10" t="s">
        <v>37</v>
      </c>
      <c r="AX309" s="10" t="s">
        <v>80</v>
      </c>
      <c r="AY309" s="240" t="s">
        <v>163</v>
      </c>
    </row>
    <row r="310" s="12" customFormat="1" ht="16.5" customHeight="1">
      <c r="B310" s="251"/>
      <c r="C310" s="252"/>
      <c r="D310" s="252"/>
      <c r="E310" s="253" t="s">
        <v>22</v>
      </c>
      <c r="F310" s="254" t="s">
        <v>182</v>
      </c>
      <c r="G310" s="252"/>
      <c r="H310" s="252"/>
      <c r="I310" s="252"/>
      <c r="J310" s="252"/>
      <c r="K310" s="255">
        <v>27.719999999999999</v>
      </c>
      <c r="L310" s="252"/>
      <c r="M310" s="252"/>
      <c r="N310" s="252"/>
      <c r="O310" s="252"/>
      <c r="P310" s="252"/>
      <c r="Q310" s="252"/>
      <c r="R310" s="256"/>
      <c r="T310" s="257"/>
      <c r="U310" s="252"/>
      <c r="V310" s="252"/>
      <c r="W310" s="252"/>
      <c r="X310" s="252"/>
      <c r="Y310" s="252"/>
      <c r="Z310" s="252"/>
      <c r="AA310" s="258"/>
      <c r="AT310" s="259" t="s">
        <v>171</v>
      </c>
      <c r="AU310" s="259" t="s">
        <v>103</v>
      </c>
      <c r="AV310" s="12" t="s">
        <v>168</v>
      </c>
      <c r="AW310" s="12" t="s">
        <v>37</v>
      </c>
      <c r="AX310" s="12" t="s">
        <v>38</v>
      </c>
      <c r="AY310" s="259" t="s">
        <v>163</v>
      </c>
    </row>
    <row r="311" s="1" customFormat="1" ht="25.5" customHeight="1">
      <c r="B311" s="49"/>
      <c r="C311" s="264" t="s">
        <v>377</v>
      </c>
      <c r="D311" s="264" t="s">
        <v>371</v>
      </c>
      <c r="E311" s="265" t="s">
        <v>378</v>
      </c>
      <c r="F311" s="266" t="s">
        <v>379</v>
      </c>
      <c r="G311" s="266"/>
      <c r="H311" s="266"/>
      <c r="I311" s="266"/>
      <c r="J311" s="267" t="s">
        <v>357</v>
      </c>
      <c r="K311" s="268">
        <v>12.98</v>
      </c>
      <c r="L311" s="269">
        <v>0</v>
      </c>
      <c r="M311" s="270"/>
      <c r="N311" s="271">
        <f>ROUND(L311*K311,1)</f>
        <v>0</v>
      </c>
      <c r="O311" s="227"/>
      <c r="P311" s="227"/>
      <c r="Q311" s="227"/>
      <c r="R311" s="51"/>
      <c r="T311" s="228" t="s">
        <v>22</v>
      </c>
      <c r="U311" s="59" t="s">
        <v>45</v>
      </c>
      <c r="V311" s="50"/>
      <c r="W311" s="229">
        <f>V311*K311</f>
        <v>0</v>
      </c>
      <c r="X311" s="229">
        <v>0.00029999999999999997</v>
      </c>
      <c r="Y311" s="229">
        <f>X311*K311</f>
        <v>0</v>
      </c>
      <c r="Z311" s="229">
        <v>0</v>
      </c>
      <c r="AA311" s="230">
        <f>Z311*K311</f>
        <v>0</v>
      </c>
      <c r="AR311" s="24" t="s">
        <v>215</v>
      </c>
      <c r="AT311" s="24" t="s">
        <v>371</v>
      </c>
      <c r="AU311" s="24" t="s">
        <v>103</v>
      </c>
      <c r="AY311" s="24" t="s">
        <v>163</v>
      </c>
      <c r="BE311" s="141">
        <f>IF(U311="základní",N311,0)</f>
        <v>0</v>
      </c>
      <c r="BF311" s="141">
        <f>IF(U311="snížená",N311,0)</f>
        <v>0</v>
      </c>
      <c r="BG311" s="141">
        <f>IF(U311="zákl. přenesená",N311,0)</f>
        <v>0</v>
      </c>
      <c r="BH311" s="141">
        <f>IF(U311="sníž. přenesená",N311,0)</f>
        <v>0</v>
      </c>
      <c r="BI311" s="141">
        <f>IF(U311="nulová",N311,0)</f>
        <v>0</v>
      </c>
      <c r="BJ311" s="24" t="s">
        <v>38</v>
      </c>
      <c r="BK311" s="141">
        <f>ROUND(L311*K311,1)</f>
        <v>0</v>
      </c>
      <c r="BL311" s="24" t="s">
        <v>168</v>
      </c>
      <c r="BM311" s="24" t="s">
        <v>380</v>
      </c>
    </row>
    <row r="312" s="11" customFormat="1" ht="16.5" customHeight="1">
      <c r="B312" s="242"/>
      <c r="C312" s="243"/>
      <c r="D312" s="243"/>
      <c r="E312" s="244" t="s">
        <v>22</v>
      </c>
      <c r="F312" s="260" t="s">
        <v>366</v>
      </c>
      <c r="G312" s="261"/>
      <c r="H312" s="261"/>
      <c r="I312" s="261"/>
      <c r="J312" s="243"/>
      <c r="K312" s="246" t="s">
        <v>22</v>
      </c>
      <c r="L312" s="243"/>
      <c r="M312" s="243"/>
      <c r="N312" s="243"/>
      <c r="O312" s="243"/>
      <c r="P312" s="243"/>
      <c r="Q312" s="243"/>
      <c r="R312" s="247"/>
      <c r="T312" s="248"/>
      <c r="U312" s="243"/>
      <c r="V312" s="243"/>
      <c r="W312" s="243"/>
      <c r="X312" s="243"/>
      <c r="Y312" s="243"/>
      <c r="Z312" s="243"/>
      <c r="AA312" s="249"/>
      <c r="AT312" s="250" t="s">
        <v>171</v>
      </c>
      <c r="AU312" s="250" t="s">
        <v>103</v>
      </c>
      <c r="AV312" s="11" t="s">
        <v>38</v>
      </c>
      <c r="AW312" s="11" t="s">
        <v>37</v>
      </c>
      <c r="AX312" s="11" t="s">
        <v>80</v>
      </c>
      <c r="AY312" s="250" t="s">
        <v>163</v>
      </c>
    </row>
    <row r="313" s="11" customFormat="1" ht="16.5" customHeight="1">
      <c r="B313" s="242"/>
      <c r="C313" s="243"/>
      <c r="D313" s="243"/>
      <c r="E313" s="244" t="s">
        <v>22</v>
      </c>
      <c r="F313" s="245" t="s">
        <v>362</v>
      </c>
      <c r="G313" s="243"/>
      <c r="H313" s="243"/>
      <c r="I313" s="243"/>
      <c r="J313" s="243"/>
      <c r="K313" s="246" t="s">
        <v>22</v>
      </c>
      <c r="L313" s="243"/>
      <c r="M313" s="243"/>
      <c r="N313" s="243"/>
      <c r="O313" s="243"/>
      <c r="P313" s="243"/>
      <c r="Q313" s="243"/>
      <c r="R313" s="247"/>
      <c r="T313" s="248"/>
      <c r="U313" s="243"/>
      <c r="V313" s="243"/>
      <c r="W313" s="243"/>
      <c r="X313" s="243"/>
      <c r="Y313" s="243"/>
      <c r="Z313" s="243"/>
      <c r="AA313" s="249"/>
      <c r="AT313" s="250" t="s">
        <v>171</v>
      </c>
      <c r="AU313" s="250" t="s">
        <v>103</v>
      </c>
      <c r="AV313" s="11" t="s">
        <v>38</v>
      </c>
      <c r="AW313" s="11" t="s">
        <v>37</v>
      </c>
      <c r="AX313" s="11" t="s">
        <v>80</v>
      </c>
      <c r="AY313" s="250" t="s">
        <v>163</v>
      </c>
    </row>
    <row r="314" s="10" customFormat="1" ht="16.5" customHeight="1">
      <c r="B314" s="231"/>
      <c r="C314" s="232"/>
      <c r="D314" s="232"/>
      <c r="E314" s="233" t="s">
        <v>22</v>
      </c>
      <c r="F314" s="241" t="s">
        <v>367</v>
      </c>
      <c r="G314" s="232"/>
      <c r="H314" s="232"/>
      <c r="I314" s="232"/>
      <c r="J314" s="232"/>
      <c r="K314" s="236">
        <v>8.4000000000000004</v>
      </c>
      <c r="L314" s="232"/>
      <c r="M314" s="232"/>
      <c r="N314" s="232"/>
      <c r="O314" s="232"/>
      <c r="P314" s="232"/>
      <c r="Q314" s="232"/>
      <c r="R314" s="237"/>
      <c r="T314" s="238"/>
      <c r="U314" s="232"/>
      <c r="V314" s="232"/>
      <c r="W314" s="232"/>
      <c r="X314" s="232"/>
      <c r="Y314" s="232"/>
      <c r="Z314" s="232"/>
      <c r="AA314" s="239"/>
      <c r="AT314" s="240" t="s">
        <v>171</v>
      </c>
      <c r="AU314" s="240" t="s">
        <v>103</v>
      </c>
      <c r="AV314" s="10" t="s">
        <v>103</v>
      </c>
      <c r="AW314" s="10" t="s">
        <v>37</v>
      </c>
      <c r="AX314" s="10" t="s">
        <v>80</v>
      </c>
      <c r="AY314" s="240" t="s">
        <v>163</v>
      </c>
    </row>
    <row r="315" s="10" customFormat="1" ht="16.5" customHeight="1">
      <c r="B315" s="231"/>
      <c r="C315" s="232"/>
      <c r="D315" s="232"/>
      <c r="E315" s="233" t="s">
        <v>22</v>
      </c>
      <c r="F315" s="241" t="s">
        <v>368</v>
      </c>
      <c r="G315" s="232"/>
      <c r="H315" s="232"/>
      <c r="I315" s="232"/>
      <c r="J315" s="232"/>
      <c r="K315" s="236">
        <v>2</v>
      </c>
      <c r="L315" s="232"/>
      <c r="M315" s="232"/>
      <c r="N315" s="232"/>
      <c r="O315" s="232"/>
      <c r="P315" s="232"/>
      <c r="Q315" s="232"/>
      <c r="R315" s="237"/>
      <c r="T315" s="238"/>
      <c r="U315" s="232"/>
      <c r="V315" s="232"/>
      <c r="W315" s="232"/>
      <c r="X315" s="232"/>
      <c r="Y315" s="232"/>
      <c r="Z315" s="232"/>
      <c r="AA315" s="239"/>
      <c r="AT315" s="240" t="s">
        <v>171</v>
      </c>
      <c r="AU315" s="240" t="s">
        <v>103</v>
      </c>
      <c r="AV315" s="10" t="s">
        <v>103</v>
      </c>
      <c r="AW315" s="10" t="s">
        <v>37</v>
      </c>
      <c r="AX315" s="10" t="s">
        <v>80</v>
      </c>
      <c r="AY315" s="240" t="s">
        <v>163</v>
      </c>
    </row>
    <row r="316" s="11" customFormat="1" ht="16.5" customHeight="1">
      <c r="B316" s="242"/>
      <c r="C316" s="243"/>
      <c r="D316" s="243"/>
      <c r="E316" s="244" t="s">
        <v>22</v>
      </c>
      <c r="F316" s="245" t="s">
        <v>364</v>
      </c>
      <c r="G316" s="243"/>
      <c r="H316" s="243"/>
      <c r="I316" s="243"/>
      <c r="J316" s="243"/>
      <c r="K316" s="246" t="s">
        <v>22</v>
      </c>
      <c r="L316" s="243"/>
      <c r="M316" s="243"/>
      <c r="N316" s="243"/>
      <c r="O316" s="243"/>
      <c r="P316" s="243"/>
      <c r="Q316" s="243"/>
      <c r="R316" s="247"/>
      <c r="T316" s="248"/>
      <c r="U316" s="243"/>
      <c r="V316" s="243"/>
      <c r="W316" s="243"/>
      <c r="X316" s="243"/>
      <c r="Y316" s="243"/>
      <c r="Z316" s="243"/>
      <c r="AA316" s="249"/>
      <c r="AT316" s="250" t="s">
        <v>171</v>
      </c>
      <c r="AU316" s="250" t="s">
        <v>103</v>
      </c>
      <c r="AV316" s="11" t="s">
        <v>38</v>
      </c>
      <c r="AW316" s="11" t="s">
        <v>37</v>
      </c>
      <c r="AX316" s="11" t="s">
        <v>80</v>
      </c>
      <c r="AY316" s="250" t="s">
        <v>163</v>
      </c>
    </row>
    <row r="317" s="10" customFormat="1" ht="16.5" customHeight="1">
      <c r="B317" s="231"/>
      <c r="C317" s="232"/>
      <c r="D317" s="232"/>
      <c r="E317" s="233" t="s">
        <v>22</v>
      </c>
      <c r="F317" s="241" t="s">
        <v>369</v>
      </c>
      <c r="G317" s="232"/>
      <c r="H317" s="232"/>
      <c r="I317" s="232"/>
      <c r="J317" s="232"/>
      <c r="K317" s="236">
        <v>1.3999999999999999</v>
      </c>
      <c r="L317" s="232"/>
      <c r="M317" s="232"/>
      <c r="N317" s="232"/>
      <c r="O317" s="232"/>
      <c r="P317" s="232"/>
      <c r="Q317" s="232"/>
      <c r="R317" s="237"/>
      <c r="T317" s="238"/>
      <c r="U317" s="232"/>
      <c r="V317" s="232"/>
      <c r="W317" s="232"/>
      <c r="X317" s="232"/>
      <c r="Y317" s="232"/>
      <c r="Z317" s="232"/>
      <c r="AA317" s="239"/>
      <c r="AT317" s="240" t="s">
        <v>171</v>
      </c>
      <c r="AU317" s="240" t="s">
        <v>103</v>
      </c>
      <c r="AV317" s="10" t="s">
        <v>103</v>
      </c>
      <c r="AW317" s="10" t="s">
        <v>37</v>
      </c>
      <c r="AX317" s="10" t="s">
        <v>80</v>
      </c>
      <c r="AY317" s="240" t="s">
        <v>163</v>
      </c>
    </row>
    <row r="318" s="13" customFormat="1" ht="16.5" customHeight="1">
      <c r="B318" s="272"/>
      <c r="C318" s="273"/>
      <c r="D318" s="273"/>
      <c r="E318" s="274" t="s">
        <v>22</v>
      </c>
      <c r="F318" s="275" t="s">
        <v>375</v>
      </c>
      <c r="G318" s="273"/>
      <c r="H318" s="273"/>
      <c r="I318" s="273"/>
      <c r="J318" s="273"/>
      <c r="K318" s="276">
        <v>11.800000000000001</v>
      </c>
      <c r="L318" s="273"/>
      <c r="M318" s="273"/>
      <c r="N318" s="273"/>
      <c r="O318" s="273"/>
      <c r="P318" s="273"/>
      <c r="Q318" s="273"/>
      <c r="R318" s="277"/>
      <c r="T318" s="278"/>
      <c r="U318" s="273"/>
      <c r="V318" s="273"/>
      <c r="W318" s="273"/>
      <c r="X318" s="273"/>
      <c r="Y318" s="273"/>
      <c r="Z318" s="273"/>
      <c r="AA318" s="279"/>
      <c r="AT318" s="280" t="s">
        <v>171</v>
      </c>
      <c r="AU318" s="280" t="s">
        <v>103</v>
      </c>
      <c r="AV318" s="13" t="s">
        <v>183</v>
      </c>
      <c r="AW318" s="13" t="s">
        <v>37</v>
      </c>
      <c r="AX318" s="13" t="s">
        <v>80</v>
      </c>
      <c r="AY318" s="280" t="s">
        <v>163</v>
      </c>
    </row>
    <row r="319" s="10" customFormat="1" ht="16.5" customHeight="1">
      <c r="B319" s="231"/>
      <c r="C319" s="232"/>
      <c r="D319" s="232"/>
      <c r="E319" s="233" t="s">
        <v>22</v>
      </c>
      <c r="F319" s="241" t="s">
        <v>381</v>
      </c>
      <c r="G319" s="232"/>
      <c r="H319" s="232"/>
      <c r="I319" s="232"/>
      <c r="J319" s="232"/>
      <c r="K319" s="236">
        <v>1.1799999999999999</v>
      </c>
      <c r="L319" s="232"/>
      <c r="M319" s="232"/>
      <c r="N319" s="232"/>
      <c r="O319" s="232"/>
      <c r="P319" s="232"/>
      <c r="Q319" s="232"/>
      <c r="R319" s="237"/>
      <c r="T319" s="238"/>
      <c r="U319" s="232"/>
      <c r="V319" s="232"/>
      <c r="W319" s="232"/>
      <c r="X319" s="232"/>
      <c r="Y319" s="232"/>
      <c r="Z319" s="232"/>
      <c r="AA319" s="239"/>
      <c r="AT319" s="240" t="s">
        <v>171</v>
      </c>
      <c r="AU319" s="240" t="s">
        <v>103</v>
      </c>
      <c r="AV319" s="10" t="s">
        <v>103</v>
      </c>
      <c r="AW319" s="10" t="s">
        <v>37</v>
      </c>
      <c r="AX319" s="10" t="s">
        <v>80</v>
      </c>
      <c r="AY319" s="240" t="s">
        <v>163</v>
      </c>
    </row>
    <row r="320" s="12" customFormat="1" ht="16.5" customHeight="1">
      <c r="B320" s="251"/>
      <c r="C320" s="252"/>
      <c r="D320" s="252"/>
      <c r="E320" s="253" t="s">
        <v>22</v>
      </c>
      <c r="F320" s="254" t="s">
        <v>182</v>
      </c>
      <c r="G320" s="252"/>
      <c r="H320" s="252"/>
      <c r="I320" s="252"/>
      <c r="J320" s="252"/>
      <c r="K320" s="255">
        <v>12.98</v>
      </c>
      <c r="L320" s="252"/>
      <c r="M320" s="252"/>
      <c r="N320" s="252"/>
      <c r="O320" s="252"/>
      <c r="P320" s="252"/>
      <c r="Q320" s="252"/>
      <c r="R320" s="256"/>
      <c r="T320" s="257"/>
      <c r="U320" s="252"/>
      <c r="V320" s="252"/>
      <c r="W320" s="252"/>
      <c r="X320" s="252"/>
      <c r="Y320" s="252"/>
      <c r="Z320" s="252"/>
      <c r="AA320" s="258"/>
      <c r="AT320" s="259" t="s">
        <v>171</v>
      </c>
      <c r="AU320" s="259" t="s">
        <v>103</v>
      </c>
      <c r="AV320" s="12" t="s">
        <v>168</v>
      </c>
      <c r="AW320" s="12" t="s">
        <v>37</v>
      </c>
      <c r="AX320" s="12" t="s">
        <v>38</v>
      </c>
      <c r="AY320" s="259" t="s">
        <v>163</v>
      </c>
    </row>
    <row r="321" s="1" customFormat="1" ht="25.5" customHeight="1">
      <c r="B321" s="49"/>
      <c r="C321" s="220" t="s">
        <v>382</v>
      </c>
      <c r="D321" s="220" t="s">
        <v>164</v>
      </c>
      <c r="E321" s="221" t="s">
        <v>383</v>
      </c>
      <c r="F321" s="222" t="s">
        <v>384</v>
      </c>
      <c r="G321" s="222"/>
      <c r="H321" s="222"/>
      <c r="I321" s="222"/>
      <c r="J321" s="223" t="s">
        <v>357</v>
      </c>
      <c r="K321" s="224">
        <v>19</v>
      </c>
      <c r="L321" s="225">
        <v>0</v>
      </c>
      <c r="M321" s="226"/>
      <c r="N321" s="227">
        <f>ROUND(L321*K321,1)</f>
        <v>0</v>
      </c>
      <c r="O321" s="227"/>
      <c r="P321" s="227"/>
      <c r="Q321" s="227"/>
      <c r="R321" s="51"/>
      <c r="T321" s="228" t="s">
        <v>22</v>
      </c>
      <c r="U321" s="59" t="s">
        <v>45</v>
      </c>
      <c r="V321" s="50"/>
      <c r="W321" s="229">
        <f>V321*K321</f>
        <v>0</v>
      </c>
      <c r="X321" s="229">
        <v>0</v>
      </c>
      <c r="Y321" s="229">
        <f>X321*K321</f>
        <v>0</v>
      </c>
      <c r="Z321" s="229">
        <v>0</v>
      </c>
      <c r="AA321" s="230">
        <f>Z321*K321</f>
        <v>0</v>
      </c>
      <c r="AR321" s="24" t="s">
        <v>168</v>
      </c>
      <c r="AT321" s="24" t="s">
        <v>164</v>
      </c>
      <c r="AU321" s="24" t="s">
        <v>103</v>
      </c>
      <c r="AY321" s="24" t="s">
        <v>163</v>
      </c>
      <c r="BE321" s="141">
        <f>IF(U321="základní",N321,0)</f>
        <v>0</v>
      </c>
      <c r="BF321" s="141">
        <f>IF(U321="snížená",N321,0)</f>
        <v>0</v>
      </c>
      <c r="BG321" s="141">
        <f>IF(U321="zákl. přenesená",N321,0)</f>
        <v>0</v>
      </c>
      <c r="BH321" s="141">
        <f>IF(U321="sníž. přenesená",N321,0)</f>
        <v>0</v>
      </c>
      <c r="BI321" s="141">
        <f>IF(U321="nulová",N321,0)</f>
        <v>0</v>
      </c>
      <c r="BJ321" s="24" t="s">
        <v>38</v>
      </c>
      <c r="BK321" s="141">
        <f>ROUND(L321*K321,1)</f>
        <v>0</v>
      </c>
      <c r="BL321" s="24" t="s">
        <v>168</v>
      </c>
      <c r="BM321" s="24" t="s">
        <v>385</v>
      </c>
    </row>
    <row r="322" s="11" customFormat="1" ht="16.5" customHeight="1">
      <c r="B322" s="242"/>
      <c r="C322" s="243"/>
      <c r="D322" s="243"/>
      <c r="E322" s="244" t="s">
        <v>22</v>
      </c>
      <c r="F322" s="260" t="s">
        <v>362</v>
      </c>
      <c r="G322" s="261"/>
      <c r="H322" s="261"/>
      <c r="I322" s="261"/>
      <c r="J322" s="243"/>
      <c r="K322" s="246" t="s">
        <v>22</v>
      </c>
      <c r="L322" s="243"/>
      <c r="M322" s="243"/>
      <c r="N322" s="243"/>
      <c r="O322" s="243"/>
      <c r="P322" s="243"/>
      <c r="Q322" s="243"/>
      <c r="R322" s="247"/>
      <c r="T322" s="248"/>
      <c r="U322" s="243"/>
      <c r="V322" s="243"/>
      <c r="W322" s="243"/>
      <c r="X322" s="243"/>
      <c r="Y322" s="243"/>
      <c r="Z322" s="243"/>
      <c r="AA322" s="249"/>
      <c r="AT322" s="250" t="s">
        <v>171</v>
      </c>
      <c r="AU322" s="250" t="s">
        <v>103</v>
      </c>
      <c r="AV322" s="11" t="s">
        <v>38</v>
      </c>
      <c r="AW322" s="11" t="s">
        <v>37</v>
      </c>
      <c r="AX322" s="11" t="s">
        <v>80</v>
      </c>
      <c r="AY322" s="250" t="s">
        <v>163</v>
      </c>
    </row>
    <row r="323" s="10" customFormat="1" ht="16.5" customHeight="1">
      <c r="B323" s="231"/>
      <c r="C323" s="232"/>
      <c r="D323" s="232"/>
      <c r="E323" s="233" t="s">
        <v>22</v>
      </c>
      <c r="F323" s="241" t="s">
        <v>386</v>
      </c>
      <c r="G323" s="232"/>
      <c r="H323" s="232"/>
      <c r="I323" s="232"/>
      <c r="J323" s="232"/>
      <c r="K323" s="236">
        <v>13.199999999999999</v>
      </c>
      <c r="L323" s="232"/>
      <c r="M323" s="232"/>
      <c r="N323" s="232"/>
      <c r="O323" s="232"/>
      <c r="P323" s="232"/>
      <c r="Q323" s="232"/>
      <c r="R323" s="237"/>
      <c r="T323" s="238"/>
      <c r="U323" s="232"/>
      <c r="V323" s="232"/>
      <c r="W323" s="232"/>
      <c r="X323" s="232"/>
      <c r="Y323" s="232"/>
      <c r="Z323" s="232"/>
      <c r="AA323" s="239"/>
      <c r="AT323" s="240" t="s">
        <v>171</v>
      </c>
      <c r="AU323" s="240" t="s">
        <v>103</v>
      </c>
      <c r="AV323" s="10" t="s">
        <v>103</v>
      </c>
      <c r="AW323" s="10" t="s">
        <v>37</v>
      </c>
      <c r="AX323" s="10" t="s">
        <v>80</v>
      </c>
      <c r="AY323" s="240" t="s">
        <v>163</v>
      </c>
    </row>
    <row r="324" s="10" customFormat="1" ht="16.5" customHeight="1">
      <c r="B324" s="231"/>
      <c r="C324" s="232"/>
      <c r="D324" s="232"/>
      <c r="E324" s="233" t="s">
        <v>22</v>
      </c>
      <c r="F324" s="241" t="s">
        <v>387</v>
      </c>
      <c r="G324" s="232"/>
      <c r="H324" s="232"/>
      <c r="I324" s="232"/>
      <c r="J324" s="232"/>
      <c r="K324" s="236">
        <v>4.4000000000000004</v>
      </c>
      <c r="L324" s="232"/>
      <c r="M324" s="232"/>
      <c r="N324" s="232"/>
      <c r="O324" s="232"/>
      <c r="P324" s="232"/>
      <c r="Q324" s="232"/>
      <c r="R324" s="237"/>
      <c r="T324" s="238"/>
      <c r="U324" s="232"/>
      <c r="V324" s="232"/>
      <c r="W324" s="232"/>
      <c r="X324" s="232"/>
      <c r="Y324" s="232"/>
      <c r="Z324" s="232"/>
      <c r="AA324" s="239"/>
      <c r="AT324" s="240" t="s">
        <v>171</v>
      </c>
      <c r="AU324" s="240" t="s">
        <v>103</v>
      </c>
      <c r="AV324" s="10" t="s">
        <v>103</v>
      </c>
      <c r="AW324" s="10" t="s">
        <v>37</v>
      </c>
      <c r="AX324" s="10" t="s">
        <v>80</v>
      </c>
      <c r="AY324" s="240" t="s">
        <v>163</v>
      </c>
    </row>
    <row r="325" s="11" customFormat="1" ht="16.5" customHeight="1">
      <c r="B325" s="242"/>
      <c r="C325" s="243"/>
      <c r="D325" s="243"/>
      <c r="E325" s="244" t="s">
        <v>22</v>
      </c>
      <c r="F325" s="245" t="s">
        <v>364</v>
      </c>
      <c r="G325" s="243"/>
      <c r="H325" s="243"/>
      <c r="I325" s="243"/>
      <c r="J325" s="243"/>
      <c r="K325" s="246" t="s">
        <v>22</v>
      </c>
      <c r="L325" s="243"/>
      <c r="M325" s="243"/>
      <c r="N325" s="243"/>
      <c r="O325" s="243"/>
      <c r="P325" s="243"/>
      <c r="Q325" s="243"/>
      <c r="R325" s="247"/>
      <c r="T325" s="248"/>
      <c r="U325" s="243"/>
      <c r="V325" s="243"/>
      <c r="W325" s="243"/>
      <c r="X325" s="243"/>
      <c r="Y325" s="243"/>
      <c r="Z325" s="243"/>
      <c r="AA325" s="249"/>
      <c r="AT325" s="250" t="s">
        <v>171</v>
      </c>
      <c r="AU325" s="250" t="s">
        <v>103</v>
      </c>
      <c r="AV325" s="11" t="s">
        <v>38</v>
      </c>
      <c r="AW325" s="11" t="s">
        <v>37</v>
      </c>
      <c r="AX325" s="11" t="s">
        <v>80</v>
      </c>
      <c r="AY325" s="250" t="s">
        <v>163</v>
      </c>
    </row>
    <row r="326" s="10" customFormat="1" ht="16.5" customHeight="1">
      <c r="B326" s="231"/>
      <c r="C326" s="232"/>
      <c r="D326" s="232"/>
      <c r="E326" s="233" t="s">
        <v>22</v>
      </c>
      <c r="F326" s="241" t="s">
        <v>369</v>
      </c>
      <c r="G326" s="232"/>
      <c r="H326" s="232"/>
      <c r="I326" s="232"/>
      <c r="J326" s="232"/>
      <c r="K326" s="236">
        <v>1.3999999999999999</v>
      </c>
      <c r="L326" s="232"/>
      <c r="M326" s="232"/>
      <c r="N326" s="232"/>
      <c r="O326" s="232"/>
      <c r="P326" s="232"/>
      <c r="Q326" s="232"/>
      <c r="R326" s="237"/>
      <c r="T326" s="238"/>
      <c r="U326" s="232"/>
      <c r="V326" s="232"/>
      <c r="W326" s="232"/>
      <c r="X326" s="232"/>
      <c r="Y326" s="232"/>
      <c r="Z326" s="232"/>
      <c r="AA326" s="239"/>
      <c r="AT326" s="240" t="s">
        <v>171</v>
      </c>
      <c r="AU326" s="240" t="s">
        <v>103</v>
      </c>
      <c r="AV326" s="10" t="s">
        <v>103</v>
      </c>
      <c r="AW326" s="10" t="s">
        <v>37</v>
      </c>
      <c r="AX326" s="10" t="s">
        <v>80</v>
      </c>
      <c r="AY326" s="240" t="s">
        <v>163</v>
      </c>
    </row>
    <row r="327" s="12" customFormat="1" ht="16.5" customHeight="1">
      <c r="B327" s="251"/>
      <c r="C327" s="252"/>
      <c r="D327" s="252"/>
      <c r="E327" s="253" t="s">
        <v>22</v>
      </c>
      <c r="F327" s="254" t="s">
        <v>182</v>
      </c>
      <c r="G327" s="252"/>
      <c r="H327" s="252"/>
      <c r="I327" s="252"/>
      <c r="J327" s="252"/>
      <c r="K327" s="255">
        <v>19</v>
      </c>
      <c r="L327" s="252"/>
      <c r="M327" s="252"/>
      <c r="N327" s="252"/>
      <c r="O327" s="252"/>
      <c r="P327" s="252"/>
      <c r="Q327" s="252"/>
      <c r="R327" s="256"/>
      <c r="T327" s="257"/>
      <c r="U327" s="252"/>
      <c r="V327" s="252"/>
      <c r="W327" s="252"/>
      <c r="X327" s="252"/>
      <c r="Y327" s="252"/>
      <c r="Z327" s="252"/>
      <c r="AA327" s="258"/>
      <c r="AT327" s="259" t="s">
        <v>171</v>
      </c>
      <c r="AU327" s="259" t="s">
        <v>103</v>
      </c>
      <c r="AV327" s="12" t="s">
        <v>168</v>
      </c>
      <c r="AW327" s="12" t="s">
        <v>37</v>
      </c>
      <c r="AX327" s="12" t="s">
        <v>38</v>
      </c>
      <c r="AY327" s="259" t="s">
        <v>163</v>
      </c>
    </row>
    <row r="328" s="1" customFormat="1" ht="25.5" customHeight="1">
      <c r="B328" s="49"/>
      <c r="C328" s="264" t="s">
        <v>388</v>
      </c>
      <c r="D328" s="264" t="s">
        <v>371</v>
      </c>
      <c r="E328" s="265" t="s">
        <v>389</v>
      </c>
      <c r="F328" s="266" t="s">
        <v>390</v>
      </c>
      <c r="G328" s="266"/>
      <c r="H328" s="266"/>
      <c r="I328" s="266"/>
      <c r="J328" s="267" t="s">
        <v>357</v>
      </c>
      <c r="K328" s="268">
        <v>19.949999999999999</v>
      </c>
      <c r="L328" s="269">
        <v>0</v>
      </c>
      <c r="M328" s="270"/>
      <c r="N328" s="271">
        <f>ROUND(L328*K328,1)</f>
        <v>0</v>
      </c>
      <c r="O328" s="227"/>
      <c r="P328" s="227"/>
      <c r="Q328" s="227"/>
      <c r="R328" s="51"/>
      <c r="T328" s="228" t="s">
        <v>22</v>
      </c>
      <c r="U328" s="59" t="s">
        <v>45</v>
      </c>
      <c r="V328" s="50"/>
      <c r="W328" s="229">
        <f>V328*K328</f>
        <v>0</v>
      </c>
      <c r="X328" s="229">
        <v>3.0000000000000001E-05</v>
      </c>
      <c r="Y328" s="229">
        <f>X328*K328</f>
        <v>0</v>
      </c>
      <c r="Z328" s="229">
        <v>0</v>
      </c>
      <c r="AA328" s="230">
        <f>Z328*K328</f>
        <v>0</v>
      </c>
      <c r="AR328" s="24" t="s">
        <v>215</v>
      </c>
      <c r="AT328" s="24" t="s">
        <v>371</v>
      </c>
      <c r="AU328" s="24" t="s">
        <v>103</v>
      </c>
      <c r="AY328" s="24" t="s">
        <v>163</v>
      </c>
      <c r="BE328" s="141">
        <f>IF(U328="základní",N328,0)</f>
        <v>0</v>
      </c>
      <c r="BF328" s="141">
        <f>IF(U328="snížená",N328,0)</f>
        <v>0</v>
      </c>
      <c r="BG328" s="141">
        <f>IF(U328="zákl. přenesená",N328,0)</f>
        <v>0</v>
      </c>
      <c r="BH328" s="141">
        <f>IF(U328="sníž. přenesená",N328,0)</f>
        <v>0</v>
      </c>
      <c r="BI328" s="141">
        <f>IF(U328="nulová",N328,0)</f>
        <v>0</v>
      </c>
      <c r="BJ328" s="24" t="s">
        <v>38</v>
      </c>
      <c r="BK328" s="141">
        <f>ROUND(L328*K328,1)</f>
        <v>0</v>
      </c>
      <c r="BL328" s="24" t="s">
        <v>168</v>
      </c>
      <c r="BM328" s="24" t="s">
        <v>391</v>
      </c>
    </row>
    <row r="329" s="1" customFormat="1" ht="25.5" customHeight="1">
      <c r="B329" s="49"/>
      <c r="C329" s="220" t="s">
        <v>392</v>
      </c>
      <c r="D329" s="220" t="s">
        <v>164</v>
      </c>
      <c r="E329" s="221" t="s">
        <v>393</v>
      </c>
      <c r="F329" s="222" t="s">
        <v>394</v>
      </c>
      <c r="G329" s="222"/>
      <c r="H329" s="222"/>
      <c r="I329" s="222"/>
      <c r="J329" s="223" t="s">
        <v>253</v>
      </c>
      <c r="K329" s="224">
        <v>27.84</v>
      </c>
      <c r="L329" s="225">
        <v>0</v>
      </c>
      <c r="M329" s="226"/>
      <c r="N329" s="227">
        <f>ROUND(L329*K329,1)</f>
        <v>0</v>
      </c>
      <c r="O329" s="227"/>
      <c r="P329" s="227"/>
      <c r="Q329" s="227"/>
      <c r="R329" s="51"/>
      <c r="T329" s="228" t="s">
        <v>22</v>
      </c>
      <c r="U329" s="59" t="s">
        <v>45</v>
      </c>
      <c r="V329" s="50"/>
      <c r="W329" s="229">
        <f>V329*K329</f>
        <v>0</v>
      </c>
      <c r="X329" s="229">
        <v>0.0082500000000000004</v>
      </c>
      <c r="Y329" s="229">
        <f>X329*K329</f>
        <v>0</v>
      </c>
      <c r="Z329" s="229">
        <v>0</v>
      </c>
      <c r="AA329" s="230">
        <f>Z329*K329</f>
        <v>0</v>
      </c>
      <c r="AR329" s="24" t="s">
        <v>168</v>
      </c>
      <c r="AT329" s="24" t="s">
        <v>164</v>
      </c>
      <c r="AU329" s="24" t="s">
        <v>103</v>
      </c>
      <c r="AY329" s="24" t="s">
        <v>163</v>
      </c>
      <c r="BE329" s="141">
        <f>IF(U329="základní",N329,0)</f>
        <v>0</v>
      </c>
      <c r="BF329" s="141">
        <f>IF(U329="snížená",N329,0)</f>
        <v>0</v>
      </c>
      <c r="BG329" s="141">
        <f>IF(U329="zákl. přenesená",N329,0)</f>
        <v>0</v>
      </c>
      <c r="BH329" s="141">
        <f>IF(U329="sníž. přenesená",N329,0)</f>
        <v>0</v>
      </c>
      <c r="BI329" s="141">
        <f>IF(U329="nulová",N329,0)</f>
        <v>0</v>
      </c>
      <c r="BJ329" s="24" t="s">
        <v>38</v>
      </c>
      <c r="BK329" s="141">
        <f>ROUND(L329*K329,1)</f>
        <v>0</v>
      </c>
      <c r="BL329" s="24" t="s">
        <v>168</v>
      </c>
      <c r="BM329" s="24" t="s">
        <v>395</v>
      </c>
    </row>
    <row r="330" s="11" customFormat="1" ht="16.5" customHeight="1">
      <c r="B330" s="242"/>
      <c r="C330" s="243"/>
      <c r="D330" s="243"/>
      <c r="E330" s="244" t="s">
        <v>22</v>
      </c>
      <c r="F330" s="260" t="s">
        <v>396</v>
      </c>
      <c r="G330" s="261"/>
      <c r="H330" s="261"/>
      <c r="I330" s="261"/>
      <c r="J330" s="243"/>
      <c r="K330" s="246" t="s">
        <v>22</v>
      </c>
      <c r="L330" s="243"/>
      <c r="M330" s="243"/>
      <c r="N330" s="243"/>
      <c r="O330" s="243"/>
      <c r="P330" s="243"/>
      <c r="Q330" s="243"/>
      <c r="R330" s="247"/>
      <c r="T330" s="248"/>
      <c r="U330" s="243"/>
      <c r="V330" s="243"/>
      <c r="W330" s="243"/>
      <c r="X330" s="243"/>
      <c r="Y330" s="243"/>
      <c r="Z330" s="243"/>
      <c r="AA330" s="249"/>
      <c r="AT330" s="250" t="s">
        <v>171</v>
      </c>
      <c r="AU330" s="250" t="s">
        <v>103</v>
      </c>
      <c r="AV330" s="11" t="s">
        <v>38</v>
      </c>
      <c r="AW330" s="11" t="s">
        <v>37</v>
      </c>
      <c r="AX330" s="11" t="s">
        <v>80</v>
      </c>
      <c r="AY330" s="250" t="s">
        <v>163</v>
      </c>
    </row>
    <row r="331" s="10" customFormat="1" ht="16.5" customHeight="1">
      <c r="B331" s="231"/>
      <c r="C331" s="232"/>
      <c r="D331" s="232"/>
      <c r="E331" s="233" t="s">
        <v>22</v>
      </c>
      <c r="F331" s="241" t="s">
        <v>397</v>
      </c>
      <c r="G331" s="232"/>
      <c r="H331" s="232"/>
      <c r="I331" s="232"/>
      <c r="J331" s="232"/>
      <c r="K331" s="236">
        <v>27.84</v>
      </c>
      <c r="L331" s="232"/>
      <c r="M331" s="232"/>
      <c r="N331" s="232"/>
      <c r="O331" s="232"/>
      <c r="P331" s="232"/>
      <c r="Q331" s="232"/>
      <c r="R331" s="237"/>
      <c r="T331" s="238"/>
      <c r="U331" s="232"/>
      <c r="V331" s="232"/>
      <c r="W331" s="232"/>
      <c r="X331" s="232"/>
      <c r="Y331" s="232"/>
      <c r="Z331" s="232"/>
      <c r="AA331" s="239"/>
      <c r="AT331" s="240" t="s">
        <v>171</v>
      </c>
      <c r="AU331" s="240" t="s">
        <v>103</v>
      </c>
      <c r="AV331" s="10" t="s">
        <v>103</v>
      </c>
      <c r="AW331" s="10" t="s">
        <v>37</v>
      </c>
      <c r="AX331" s="10" t="s">
        <v>38</v>
      </c>
      <c r="AY331" s="240" t="s">
        <v>163</v>
      </c>
    </row>
    <row r="332" s="1" customFormat="1" ht="25.5" customHeight="1">
      <c r="B332" s="49"/>
      <c r="C332" s="264" t="s">
        <v>398</v>
      </c>
      <c r="D332" s="264" t="s">
        <v>371</v>
      </c>
      <c r="E332" s="265" t="s">
        <v>399</v>
      </c>
      <c r="F332" s="266" t="s">
        <v>400</v>
      </c>
      <c r="G332" s="266"/>
      <c r="H332" s="266"/>
      <c r="I332" s="266"/>
      <c r="J332" s="267" t="s">
        <v>253</v>
      </c>
      <c r="K332" s="268">
        <v>29.231999999999999</v>
      </c>
      <c r="L332" s="269">
        <v>0</v>
      </c>
      <c r="M332" s="270"/>
      <c r="N332" s="271">
        <f>ROUND(L332*K332,1)</f>
        <v>0</v>
      </c>
      <c r="O332" s="227"/>
      <c r="P332" s="227"/>
      <c r="Q332" s="227"/>
      <c r="R332" s="51"/>
      <c r="T332" s="228" t="s">
        <v>22</v>
      </c>
      <c r="U332" s="59" t="s">
        <v>45</v>
      </c>
      <c r="V332" s="50"/>
      <c r="W332" s="229">
        <f>V332*K332</f>
        <v>0</v>
      </c>
      <c r="X332" s="229">
        <v>0.00089999999999999998</v>
      </c>
      <c r="Y332" s="229">
        <f>X332*K332</f>
        <v>0</v>
      </c>
      <c r="Z332" s="229">
        <v>0</v>
      </c>
      <c r="AA332" s="230">
        <f>Z332*K332</f>
        <v>0</v>
      </c>
      <c r="AR332" s="24" t="s">
        <v>215</v>
      </c>
      <c r="AT332" s="24" t="s">
        <v>371</v>
      </c>
      <c r="AU332" s="24" t="s">
        <v>103</v>
      </c>
      <c r="AY332" s="24" t="s">
        <v>163</v>
      </c>
      <c r="BE332" s="141">
        <f>IF(U332="základní",N332,0)</f>
        <v>0</v>
      </c>
      <c r="BF332" s="141">
        <f>IF(U332="snížená",N332,0)</f>
        <v>0</v>
      </c>
      <c r="BG332" s="141">
        <f>IF(U332="zákl. přenesená",N332,0)</f>
        <v>0</v>
      </c>
      <c r="BH332" s="141">
        <f>IF(U332="sníž. přenesená",N332,0)</f>
        <v>0</v>
      </c>
      <c r="BI332" s="141">
        <f>IF(U332="nulová",N332,0)</f>
        <v>0</v>
      </c>
      <c r="BJ332" s="24" t="s">
        <v>38</v>
      </c>
      <c r="BK332" s="141">
        <f>ROUND(L332*K332,1)</f>
        <v>0</v>
      </c>
      <c r="BL332" s="24" t="s">
        <v>168</v>
      </c>
      <c r="BM332" s="24" t="s">
        <v>401</v>
      </c>
    </row>
    <row r="333" s="1" customFormat="1" ht="25.5" customHeight="1">
      <c r="B333" s="49"/>
      <c r="C333" s="220" t="s">
        <v>402</v>
      </c>
      <c r="D333" s="220" t="s">
        <v>164</v>
      </c>
      <c r="E333" s="221" t="s">
        <v>403</v>
      </c>
      <c r="F333" s="222" t="s">
        <v>404</v>
      </c>
      <c r="G333" s="222"/>
      <c r="H333" s="222"/>
      <c r="I333" s="222"/>
      <c r="J333" s="223" t="s">
        <v>253</v>
      </c>
      <c r="K333" s="224">
        <v>44.25</v>
      </c>
      <c r="L333" s="225">
        <v>0</v>
      </c>
      <c r="M333" s="226"/>
      <c r="N333" s="227">
        <f>ROUND(L333*K333,1)</f>
        <v>0</v>
      </c>
      <c r="O333" s="227"/>
      <c r="P333" s="227"/>
      <c r="Q333" s="227"/>
      <c r="R333" s="51"/>
      <c r="T333" s="228" t="s">
        <v>22</v>
      </c>
      <c r="U333" s="59" t="s">
        <v>45</v>
      </c>
      <c r="V333" s="50"/>
      <c r="W333" s="229">
        <f>V333*K333</f>
        <v>0</v>
      </c>
      <c r="X333" s="229">
        <v>0.00348</v>
      </c>
      <c r="Y333" s="229">
        <f>X333*K333</f>
        <v>0</v>
      </c>
      <c r="Z333" s="229">
        <v>0</v>
      </c>
      <c r="AA333" s="230">
        <f>Z333*K333</f>
        <v>0</v>
      </c>
      <c r="AR333" s="24" t="s">
        <v>168</v>
      </c>
      <c r="AT333" s="24" t="s">
        <v>164</v>
      </c>
      <c r="AU333" s="24" t="s">
        <v>103</v>
      </c>
      <c r="AY333" s="24" t="s">
        <v>163</v>
      </c>
      <c r="BE333" s="141">
        <f>IF(U333="základní",N333,0)</f>
        <v>0</v>
      </c>
      <c r="BF333" s="141">
        <f>IF(U333="snížená",N333,0)</f>
        <v>0</v>
      </c>
      <c r="BG333" s="141">
        <f>IF(U333="zákl. přenesená",N333,0)</f>
        <v>0</v>
      </c>
      <c r="BH333" s="141">
        <f>IF(U333="sníž. přenesená",N333,0)</f>
        <v>0</v>
      </c>
      <c r="BI333" s="141">
        <f>IF(U333="nulová",N333,0)</f>
        <v>0</v>
      </c>
      <c r="BJ333" s="24" t="s">
        <v>38</v>
      </c>
      <c r="BK333" s="141">
        <f>ROUND(L333*K333,1)</f>
        <v>0</v>
      </c>
      <c r="BL333" s="24" t="s">
        <v>168</v>
      </c>
      <c r="BM333" s="24" t="s">
        <v>405</v>
      </c>
    </row>
    <row r="334" s="1" customFormat="1" ht="38.25" customHeight="1">
      <c r="B334" s="49"/>
      <c r="C334" s="220" t="s">
        <v>406</v>
      </c>
      <c r="D334" s="220" t="s">
        <v>164</v>
      </c>
      <c r="E334" s="221" t="s">
        <v>407</v>
      </c>
      <c r="F334" s="222" t="s">
        <v>408</v>
      </c>
      <c r="G334" s="222"/>
      <c r="H334" s="222"/>
      <c r="I334" s="222"/>
      <c r="J334" s="223" t="s">
        <v>167</v>
      </c>
      <c r="K334" s="224">
        <v>3.6299999999999999</v>
      </c>
      <c r="L334" s="225">
        <v>0</v>
      </c>
      <c r="M334" s="226"/>
      <c r="N334" s="227">
        <f>ROUND(L334*K334,1)</f>
        <v>0</v>
      </c>
      <c r="O334" s="227"/>
      <c r="P334" s="227"/>
      <c r="Q334" s="227"/>
      <c r="R334" s="51"/>
      <c r="T334" s="228" t="s">
        <v>22</v>
      </c>
      <c r="U334" s="59" t="s">
        <v>45</v>
      </c>
      <c r="V334" s="50"/>
      <c r="W334" s="229">
        <f>V334*K334</f>
        <v>0</v>
      </c>
      <c r="X334" s="229">
        <v>2.2563399999999998</v>
      </c>
      <c r="Y334" s="229">
        <f>X334*K334</f>
        <v>0</v>
      </c>
      <c r="Z334" s="229">
        <v>0</v>
      </c>
      <c r="AA334" s="230">
        <f>Z334*K334</f>
        <v>0</v>
      </c>
      <c r="AR334" s="24" t="s">
        <v>168</v>
      </c>
      <c r="AT334" s="24" t="s">
        <v>164</v>
      </c>
      <c r="AU334" s="24" t="s">
        <v>103</v>
      </c>
      <c r="AY334" s="24" t="s">
        <v>163</v>
      </c>
      <c r="BE334" s="141">
        <f>IF(U334="základní",N334,0)</f>
        <v>0</v>
      </c>
      <c r="BF334" s="141">
        <f>IF(U334="snížená",N334,0)</f>
        <v>0</v>
      </c>
      <c r="BG334" s="141">
        <f>IF(U334="zákl. přenesená",N334,0)</f>
        <v>0</v>
      </c>
      <c r="BH334" s="141">
        <f>IF(U334="sníž. přenesená",N334,0)</f>
        <v>0</v>
      </c>
      <c r="BI334" s="141">
        <f>IF(U334="nulová",N334,0)</f>
        <v>0</v>
      </c>
      <c r="BJ334" s="24" t="s">
        <v>38</v>
      </c>
      <c r="BK334" s="141">
        <f>ROUND(L334*K334,1)</f>
        <v>0</v>
      </c>
      <c r="BL334" s="24" t="s">
        <v>168</v>
      </c>
      <c r="BM334" s="24" t="s">
        <v>409</v>
      </c>
    </row>
    <row r="335" s="10" customFormat="1" ht="16.5" customHeight="1">
      <c r="B335" s="231"/>
      <c r="C335" s="232"/>
      <c r="D335" s="232"/>
      <c r="E335" s="233" t="s">
        <v>22</v>
      </c>
      <c r="F335" s="234" t="s">
        <v>410</v>
      </c>
      <c r="G335" s="235"/>
      <c r="H335" s="235"/>
      <c r="I335" s="235"/>
      <c r="J335" s="232"/>
      <c r="K335" s="236">
        <v>3.6299999999999999</v>
      </c>
      <c r="L335" s="232"/>
      <c r="M335" s="232"/>
      <c r="N335" s="232"/>
      <c r="O335" s="232"/>
      <c r="P335" s="232"/>
      <c r="Q335" s="232"/>
      <c r="R335" s="237"/>
      <c r="T335" s="238"/>
      <c r="U335" s="232"/>
      <c r="V335" s="232"/>
      <c r="W335" s="232"/>
      <c r="X335" s="232"/>
      <c r="Y335" s="232"/>
      <c r="Z335" s="232"/>
      <c r="AA335" s="239"/>
      <c r="AT335" s="240" t="s">
        <v>171</v>
      </c>
      <c r="AU335" s="240" t="s">
        <v>103</v>
      </c>
      <c r="AV335" s="10" t="s">
        <v>103</v>
      </c>
      <c r="AW335" s="10" t="s">
        <v>37</v>
      </c>
      <c r="AX335" s="10" t="s">
        <v>38</v>
      </c>
      <c r="AY335" s="240" t="s">
        <v>163</v>
      </c>
    </row>
    <row r="336" s="1" customFormat="1" ht="16.5" customHeight="1">
      <c r="B336" s="49"/>
      <c r="C336" s="220" t="s">
        <v>411</v>
      </c>
      <c r="D336" s="220" t="s">
        <v>164</v>
      </c>
      <c r="E336" s="221" t="s">
        <v>412</v>
      </c>
      <c r="F336" s="222" t="s">
        <v>413</v>
      </c>
      <c r="G336" s="222"/>
      <c r="H336" s="222"/>
      <c r="I336" s="222"/>
      <c r="J336" s="223" t="s">
        <v>218</v>
      </c>
      <c r="K336" s="224">
        <v>0.245</v>
      </c>
      <c r="L336" s="225">
        <v>0</v>
      </c>
      <c r="M336" s="226"/>
      <c r="N336" s="227">
        <f>ROUND(L336*K336,1)</f>
        <v>0</v>
      </c>
      <c r="O336" s="227"/>
      <c r="P336" s="227"/>
      <c r="Q336" s="227"/>
      <c r="R336" s="51"/>
      <c r="T336" s="228" t="s">
        <v>22</v>
      </c>
      <c r="U336" s="59" t="s">
        <v>45</v>
      </c>
      <c r="V336" s="50"/>
      <c r="W336" s="229">
        <f>V336*K336</f>
        <v>0</v>
      </c>
      <c r="X336" s="229">
        <v>1.0530600000000001</v>
      </c>
      <c r="Y336" s="229">
        <f>X336*K336</f>
        <v>0</v>
      </c>
      <c r="Z336" s="229">
        <v>0</v>
      </c>
      <c r="AA336" s="230">
        <f>Z336*K336</f>
        <v>0</v>
      </c>
      <c r="AR336" s="24" t="s">
        <v>168</v>
      </c>
      <c r="AT336" s="24" t="s">
        <v>164</v>
      </c>
      <c r="AU336" s="24" t="s">
        <v>103</v>
      </c>
      <c r="AY336" s="24" t="s">
        <v>163</v>
      </c>
      <c r="BE336" s="141">
        <f>IF(U336="základní",N336,0)</f>
        <v>0</v>
      </c>
      <c r="BF336" s="141">
        <f>IF(U336="snížená",N336,0)</f>
        <v>0</v>
      </c>
      <c r="BG336" s="141">
        <f>IF(U336="zákl. přenesená",N336,0)</f>
        <v>0</v>
      </c>
      <c r="BH336" s="141">
        <f>IF(U336="sníž. přenesená",N336,0)</f>
        <v>0</v>
      </c>
      <c r="BI336" s="141">
        <f>IF(U336="nulová",N336,0)</f>
        <v>0</v>
      </c>
      <c r="BJ336" s="24" t="s">
        <v>38</v>
      </c>
      <c r="BK336" s="141">
        <f>ROUND(L336*K336,1)</f>
        <v>0</v>
      </c>
      <c r="BL336" s="24" t="s">
        <v>168</v>
      </c>
      <c r="BM336" s="24" t="s">
        <v>414</v>
      </c>
    </row>
    <row r="337" s="11" customFormat="1" ht="16.5" customHeight="1">
      <c r="B337" s="242"/>
      <c r="C337" s="243"/>
      <c r="D337" s="243"/>
      <c r="E337" s="244" t="s">
        <v>22</v>
      </c>
      <c r="F337" s="260" t="s">
        <v>245</v>
      </c>
      <c r="G337" s="261"/>
      <c r="H337" s="261"/>
      <c r="I337" s="261"/>
      <c r="J337" s="243"/>
      <c r="K337" s="246" t="s">
        <v>22</v>
      </c>
      <c r="L337" s="243"/>
      <c r="M337" s="243"/>
      <c r="N337" s="243"/>
      <c r="O337" s="243"/>
      <c r="P337" s="243"/>
      <c r="Q337" s="243"/>
      <c r="R337" s="247"/>
      <c r="T337" s="248"/>
      <c r="U337" s="243"/>
      <c r="V337" s="243"/>
      <c r="W337" s="243"/>
      <c r="X337" s="243"/>
      <c r="Y337" s="243"/>
      <c r="Z337" s="243"/>
      <c r="AA337" s="249"/>
      <c r="AT337" s="250" t="s">
        <v>171</v>
      </c>
      <c r="AU337" s="250" t="s">
        <v>103</v>
      </c>
      <c r="AV337" s="11" t="s">
        <v>38</v>
      </c>
      <c r="AW337" s="11" t="s">
        <v>37</v>
      </c>
      <c r="AX337" s="11" t="s">
        <v>80</v>
      </c>
      <c r="AY337" s="250" t="s">
        <v>163</v>
      </c>
    </row>
    <row r="338" s="10" customFormat="1" ht="16.5" customHeight="1">
      <c r="B338" s="231"/>
      <c r="C338" s="232"/>
      <c r="D338" s="232"/>
      <c r="E338" s="233" t="s">
        <v>22</v>
      </c>
      <c r="F338" s="241" t="s">
        <v>415</v>
      </c>
      <c r="G338" s="232"/>
      <c r="H338" s="232"/>
      <c r="I338" s="232"/>
      <c r="J338" s="232"/>
      <c r="K338" s="236">
        <v>0.245</v>
      </c>
      <c r="L338" s="232"/>
      <c r="M338" s="232"/>
      <c r="N338" s="232"/>
      <c r="O338" s="232"/>
      <c r="P338" s="232"/>
      <c r="Q338" s="232"/>
      <c r="R338" s="237"/>
      <c r="T338" s="238"/>
      <c r="U338" s="232"/>
      <c r="V338" s="232"/>
      <c r="W338" s="232"/>
      <c r="X338" s="232"/>
      <c r="Y338" s="232"/>
      <c r="Z338" s="232"/>
      <c r="AA338" s="239"/>
      <c r="AT338" s="240" t="s">
        <v>171</v>
      </c>
      <c r="AU338" s="240" t="s">
        <v>103</v>
      </c>
      <c r="AV338" s="10" t="s">
        <v>103</v>
      </c>
      <c r="AW338" s="10" t="s">
        <v>37</v>
      </c>
      <c r="AX338" s="10" t="s">
        <v>38</v>
      </c>
      <c r="AY338" s="240" t="s">
        <v>163</v>
      </c>
    </row>
    <row r="339" s="1" customFormat="1" ht="25.5" customHeight="1">
      <c r="B339" s="49"/>
      <c r="C339" s="220" t="s">
        <v>416</v>
      </c>
      <c r="D339" s="220" t="s">
        <v>164</v>
      </c>
      <c r="E339" s="221" t="s">
        <v>417</v>
      </c>
      <c r="F339" s="222" t="s">
        <v>418</v>
      </c>
      <c r="G339" s="222"/>
      <c r="H339" s="222"/>
      <c r="I339" s="222"/>
      <c r="J339" s="223" t="s">
        <v>253</v>
      </c>
      <c r="K339" s="224">
        <v>42.770000000000003</v>
      </c>
      <c r="L339" s="225">
        <v>0</v>
      </c>
      <c r="M339" s="226"/>
      <c r="N339" s="227">
        <f>ROUND(L339*K339,1)</f>
        <v>0</v>
      </c>
      <c r="O339" s="227"/>
      <c r="P339" s="227"/>
      <c r="Q339" s="227"/>
      <c r="R339" s="51"/>
      <c r="T339" s="228" t="s">
        <v>22</v>
      </c>
      <c r="U339" s="59" t="s">
        <v>45</v>
      </c>
      <c r="V339" s="50"/>
      <c r="W339" s="229">
        <f>V339*K339</f>
        <v>0</v>
      </c>
      <c r="X339" s="229">
        <v>0.010200000000000001</v>
      </c>
      <c r="Y339" s="229">
        <f>X339*K339</f>
        <v>0</v>
      </c>
      <c r="Z339" s="229">
        <v>0</v>
      </c>
      <c r="AA339" s="230">
        <f>Z339*K339</f>
        <v>0</v>
      </c>
      <c r="AR339" s="24" t="s">
        <v>168</v>
      </c>
      <c r="AT339" s="24" t="s">
        <v>164</v>
      </c>
      <c r="AU339" s="24" t="s">
        <v>103</v>
      </c>
      <c r="AY339" s="24" t="s">
        <v>163</v>
      </c>
      <c r="BE339" s="141">
        <f>IF(U339="základní",N339,0)</f>
        <v>0</v>
      </c>
      <c r="BF339" s="141">
        <f>IF(U339="snížená",N339,0)</f>
        <v>0</v>
      </c>
      <c r="BG339" s="141">
        <f>IF(U339="zákl. přenesená",N339,0)</f>
        <v>0</v>
      </c>
      <c r="BH339" s="141">
        <f>IF(U339="sníž. přenesená",N339,0)</f>
        <v>0</v>
      </c>
      <c r="BI339" s="141">
        <f>IF(U339="nulová",N339,0)</f>
        <v>0</v>
      </c>
      <c r="BJ339" s="24" t="s">
        <v>38</v>
      </c>
      <c r="BK339" s="141">
        <f>ROUND(L339*K339,1)</f>
        <v>0</v>
      </c>
      <c r="BL339" s="24" t="s">
        <v>168</v>
      </c>
      <c r="BM339" s="24" t="s">
        <v>419</v>
      </c>
    </row>
    <row r="340" s="11" customFormat="1" ht="16.5" customHeight="1">
      <c r="B340" s="242"/>
      <c r="C340" s="243"/>
      <c r="D340" s="243"/>
      <c r="E340" s="244" t="s">
        <v>22</v>
      </c>
      <c r="F340" s="260" t="s">
        <v>420</v>
      </c>
      <c r="G340" s="261"/>
      <c r="H340" s="261"/>
      <c r="I340" s="261"/>
      <c r="J340" s="243"/>
      <c r="K340" s="246" t="s">
        <v>22</v>
      </c>
      <c r="L340" s="243"/>
      <c r="M340" s="243"/>
      <c r="N340" s="243"/>
      <c r="O340" s="243"/>
      <c r="P340" s="243"/>
      <c r="Q340" s="243"/>
      <c r="R340" s="247"/>
      <c r="T340" s="248"/>
      <c r="U340" s="243"/>
      <c r="V340" s="243"/>
      <c r="W340" s="243"/>
      <c r="X340" s="243"/>
      <c r="Y340" s="243"/>
      <c r="Z340" s="243"/>
      <c r="AA340" s="249"/>
      <c r="AT340" s="250" t="s">
        <v>171</v>
      </c>
      <c r="AU340" s="250" t="s">
        <v>103</v>
      </c>
      <c r="AV340" s="11" t="s">
        <v>38</v>
      </c>
      <c r="AW340" s="11" t="s">
        <v>37</v>
      </c>
      <c r="AX340" s="11" t="s">
        <v>80</v>
      </c>
      <c r="AY340" s="250" t="s">
        <v>163</v>
      </c>
    </row>
    <row r="341" s="10" customFormat="1" ht="16.5" customHeight="1">
      <c r="B341" s="231"/>
      <c r="C341" s="232"/>
      <c r="D341" s="232"/>
      <c r="E341" s="233" t="s">
        <v>22</v>
      </c>
      <c r="F341" s="241" t="s">
        <v>421</v>
      </c>
      <c r="G341" s="232"/>
      <c r="H341" s="232"/>
      <c r="I341" s="232"/>
      <c r="J341" s="232"/>
      <c r="K341" s="236">
        <v>20.629999999999999</v>
      </c>
      <c r="L341" s="232"/>
      <c r="M341" s="232"/>
      <c r="N341" s="232"/>
      <c r="O341" s="232"/>
      <c r="P341" s="232"/>
      <c r="Q341" s="232"/>
      <c r="R341" s="237"/>
      <c r="T341" s="238"/>
      <c r="U341" s="232"/>
      <c r="V341" s="232"/>
      <c r="W341" s="232"/>
      <c r="X341" s="232"/>
      <c r="Y341" s="232"/>
      <c r="Z341" s="232"/>
      <c r="AA341" s="239"/>
      <c r="AT341" s="240" t="s">
        <v>171</v>
      </c>
      <c r="AU341" s="240" t="s">
        <v>103</v>
      </c>
      <c r="AV341" s="10" t="s">
        <v>103</v>
      </c>
      <c r="AW341" s="10" t="s">
        <v>37</v>
      </c>
      <c r="AX341" s="10" t="s">
        <v>80</v>
      </c>
      <c r="AY341" s="240" t="s">
        <v>163</v>
      </c>
    </row>
    <row r="342" s="11" customFormat="1" ht="16.5" customHeight="1">
      <c r="B342" s="242"/>
      <c r="C342" s="243"/>
      <c r="D342" s="243"/>
      <c r="E342" s="244" t="s">
        <v>22</v>
      </c>
      <c r="F342" s="245" t="s">
        <v>422</v>
      </c>
      <c r="G342" s="243"/>
      <c r="H342" s="243"/>
      <c r="I342" s="243"/>
      <c r="J342" s="243"/>
      <c r="K342" s="246" t="s">
        <v>22</v>
      </c>
      <c r="L342" s="243"/>
      <c r="M342" s="243"/>
      <c r="N342" s="243"/>
      <c r="O342" s="243"/>
      <c r="P342" s="243"/>
      <c r="Q342" s="243"/>
      <c r="R342" s="247"/>
      <c r="T342" s="248"/>
      <c r="U342" s="243"/>
      <c r="V342" s="243"/>
      <c r="W342" s="243"/>
      <c r="X342" s="243"/>
      <c r="Y342" s="243"/>
      <c r="Z342" s="243"/>
      <c r="AA342" s="249"/>
      <c r="AT342" s="250" t="s">
        <v>171</v>
      </c>
      <c r="AU342" s="250" t="s">
        <v>103</v>
      </c>
      <c r="AV342" s="11" t="s">
        <v>38</v>
      </c>
      <c r="AW342" s="11" t="s">
        <v>37</v>
      </c>
      <c r="AX342" s="11" t="s">
        <v>80</v>
      </c>
      <c r="AY342" s="250" t="s">
        <v>163</v>
      </c>
    </row>
    <row r="343" s="10" customFormat="1" ht="16.5" customHeight="1">
      <c r="B343" s="231"/>
      <c r="C343" s="232"/>
      <c r="D343" s="232"/>
      <c r="E343" s="233" t="s">
        <v>22</v>
      </c>
      <c r="F343" s="241" t="s">
        <v>423</v>
      </c>
      <c r="G343" s="232"/>
      <c r="H343" s="232"/>
      <c r="I343" s="232"/>
      <c r="J343" s="232"/>
      <c r="K343" s="236">
        <v>11.07</v>
      </c>
      <c r="L343" s="232"/>
      <c r="M343" s="232"/>
      <c r="N343" s="232"/>
      <c r="O343" s="232"/>
      <c r="P343" s="232"/>
      <c r="Q343" s="232"/>
      <c r="R343" s="237"/>
      <c r="T343" s="238"/>
      <c r="U343" s="232"/>
      <c r="V343" s="232"/>
      <c r="W343" s="232"/>
      <c r="X343" s="232"/>
      <c r="Y343" s="232"/>
      <c r="Z343" s="232"/>
      <c r="AA343" s="239"/>
      <c r="AT343" s="240" t="s">
        <v>171</v>
      </c>
      <c r="AU343" s="240" t="s">
        <v>103</v>
      </c>
      <c r="AV343" s="10" t="s">
        <v>103</v>
      </c>
      <c r="AW343" s="10" t="s">
        <v>37</v>
      </c>
      <c r="AX343" s="10" t="s">
        <v>80</v>
      </c>
      <c r="AY343" s="240" t="s">
        <v>163</v>
      </c>
    </row>
    <row r="344" s="11" customFormat="1" ht="16.5" customHeight="1">
      <c r="B344" s="242"/>
      <c r="C344" s="243"/>
      <c r="D344" s="243"/>
      <c r="E344" s="244" t="s">
        <v>22</v>
      </c>
      <c r="F344" s="245" t="s">
        <v>424</v>
      </c>
      <c r="G344" s="243"/>
      <c r="H344" s="243"/>
      <c r="I344" s="243"/>
      <c r="J344" s="243"/>
      <c r="K344" s="246" t="s">
        <v>22</v>
      </c>
      <c r="L344" s="243"/>
      <c r="M344" s="243"/>
      <c r="N344" s="243"/>
      <c r="O344" s="243"/>
      <c r="P344" s="243"/>
      <c r="Q344" s="243"/>
      <c r="R344" s="247"/>
      <c r="T344" s="248"/>
      <c r="U344" s="243"/>
      <c r="V344" s="243"/>
      <c r="W344" s="243"/>
      <c r="X344" s="243"/>
      <c r="Y344" s="243"/>
      <c r="Z344" s="243"/>
      <c r="AA344" s="249"/>
      <c r="AT344" s="250" t="s">
        <v>171</v>
      </c>
      <c r="AU344" s="250" t="s">
        <v>103</v>
      </c>
      <c r="AV344" s="11" t="s">
        <v>38</v>
      </c>
      <c r="AW344" s="11" t="s">
        <v>37</v>
      </c>
      <c r="AX344" s="11" t="s">
        <v>80</v>
      </c>
      <c r="AY344" s="250" t="s">
        <v>163</v>
      </c>
    </row>
    <row r="345" s="10" customFormat="1" ht="16.5" customHeight="1">
      <c r="B345" s="231"/>
      <c r="C345" s="232"/>
      <c r="D345" s="232"/>
      <c r="E345" s="233" t="s">
        <v>22</v>
      </c>
      <c r="F345" s="241" t="s">
        <v>423</v>
      </c>
      <c r="G345" s="232"/>
      <c r="H345" s="232"/>
      <c r="I345" s="232"/>
      <c r="J345" s="232"/>
      <c r="K345" s="236">
        <v>11.07</v>
      </c>
      <c r="L345" s="232"/>
      <c r="M345" s="232"/>
      <c r="N345" s="232"/>
      <c r="O345" s="232"/>
      <c r="P345" s="232"/>
      <c r="Q345" s="232"/>
      <c r="R345" s="237"/>
      <c r="T345" s="238"/>
      <c r="U345" s="232"/>
      <c r="V345" s="232"/>
      <c r="W345" s="232"/>
      <c r="X345" s="232"/>
      <c r="Y345" s="232"/>
      <c r="Z345" s="232"/>
      <c r="AA345" s="239"/>
      <c r="AT345" s="240" t="s">
        <v>171</v>
      </c>
      <c r="AU345" s="240" t="s">
        <v>103</v>
      </c>
      <c r="AV345" s="10" t="s">
        <v>103</v>
      </c>
      <c r="AW345" s="10" t="s">
        <v>37</v>
      </c>
      <c r="AX345" s="10" t="s">
        <v>80</v>
      </c>
      <c r="AY345" s="240" t="s">
        <v>163</v>
      </c>
    </row>
    <row r="346" s="12" customFormat="1" ht="16.5" customHeight="1">
      <c r="B346" s="251"/>
      <c r="C346" s="252"/>
      <c r="D346" s="252"/>
      <c r="E346" s="253" t="s">
        <v>22</v>
      </c>
      <c r="F346" s="254" t="s">
        <v>182</v>
      </c>
      <c r="G346" s="252"/>
      <c r="H346" s="252"/>
      <c r="I346" s="252"/>
      <c r="J346" s="252"/>
      <c r="K346" s="255">
        <v>42.770000000000003</v>
      </c>
      <c r="L346" s="252"/>
      <c r="M346" s="252"/>
      <c r="N346" s="252"/>
      <c r="O346" s="252"/>
      <c r="P346" s="252"/>
      <c r="Q346" s="252"/>
      <c r="R346" s="256"/>
      <c r="T346" s="257"/>
      <c r="U346" s="252"/>
      <c r="V346" s="252"/>
      <c r="W346" s="252"/>
      <c r="X346" s="252"/>
      <c r="Y346" s="252"/>
      <c r="Z346" s="252"/>
      <c r="AA346" s="258"/>
      <c r="AT346" s="259" t="s">
        <v>171</v>
      </c>
      <c r="AU346" s="259" t="s">
        <v>103</v>
      </c>
      <c r="AV346" s="12" t="s">
        <v>168</v>
      </c>
      <c r="AW346" s="12" t="s">
        <v>37</v>
      </c>
      <c r="AX346" s="12" t="s">
        <v>38</v>
      </c>
      <c r="AY346" s="259" t="s">
        <v>163</v>
      </c>
    </row>
    <row r="347" s="1" customFormat="1" ht="25.5" customHeight="1">
      <c r="B347" s="49"/>
      <c r="C347" s="220" t="s">
        <v>425</v>
      </c>
      <c r="D347" s="220" t="s">
        <v>164</v>
      </c>
      <c r="E347" s="221" t="s">
        <v>426</v>
      </c>
      <c r="F347" s="222" t="s">
        <v>427</v>
      </c>
      <c r="G347" s="222"/>
      <c r="H347" s="222"/>
      <c r="I347" s="222"/>
      <c r="J347" s="223" t="s">
        <v>428</v>
      </c>
      <c r="K347" s="224">
        <v>7</v>
      </c>
      <c r="L347" s="225">
        <v>0</v>
      </c>
      <c r="M347" s="226"/>
      <c r="N347" s="227">
        <f>ROUND(L347*K347,1)</f>
        <v>0</v>
      </c>
      <c r="O347" s="227"/>
      <c r="P347" s="227"/>
      <c r="Q347" s="227"/>
      <c r="R347" s="51"/>
      <c r="T347" s="228" t="s">
        <v>22</v>
      </c>
      <c r="U347" s="59" t="s">
        <v>45</v>
      </c>
      <c r="V347" s="50"/>
      <c r="W347" s="229">
        <f>V347*K347</f>
        <v>0</v>
      </c>
      <c r="X347" s="229">
        <v>0.04684</v>
      </c>
      <c r="Y347" s="229">
        <f>X347*K347</f>
        <v>0</v>
      </c>
      <c r="Z347" s="229">
        <v>0</v>
      </c>
      <c r="AA347" s="230">
        <f>Z347*K347</f>
        <v>0</v>
      </c>
      <c r="AR347" s="24" t="s">
        <v>168</v>
      </c>
      <c r="AT347" s="24" t="s">
        <v>164</v>
      </c>
      <c r="AU347" s="24" t="s">
        <v>103</v>
      </c>
      <c r="AY347" s="24" t="s">
        <v>163</v>
      </c>
      <c r="BE347" s="141">
        <f>IF(U347="základní",N347,0)</f>
        <v>0</v>
      </c>
      <c r="BF347" s="141">
        <f>IF(U347="snížená",N347,0)</f>
        <v>0</v>
      </c>
      <c r="BG347" s="141">
        <f>IF(U347="zákl. přenesená",N347,0)</f>
        <v>0</v>
      </c>
      <c r="BH347" s="141">
        <f>IF(U347="sníž. přenesená",N347,0)</f>
        <v>0</v>
      </c>
      <c r="BI347" s="141">
        <f>IF(U347="nulová",N347,0)</f>
        <v>0</v>
      </c>
      <c r="BJ347" s="24" t="s">
        <v>38</v>
      </c>
      <c r="BK347" s="141">
        <f>ROUND(L347*K347,1)</f>
        <v>0</v>
      </c>
      <c r="BL347" s="24" t="s">
        <v>168</v>
      </c>
      <c r="BM347" s="24" t="s">
        <v>429</v>
      </c>
    </row>
    <row r="348" s="10" customFormat="1" ht="16.5" customHeight="1">
      <c r="B348" s="231"/>
      <c r="C348" s="232"/>
      <c r="D348" s="232"/>
      <c r="E348" s="233" t="s">
        <v>22</v>
      </c>
      <c r="F348" s="234" t="s">
        <v>211</v>
      </c>
      <c r="G348" s="235"/>
      <c r="H348" s="235"/>
      <c r="I348" s="235"/>
      <c r="J348" s="232"/>
      <c r="K348" s="236">
        <v>7</v>
      </c>
      <c r="L348" s="232"/>
      <c r="M348" s="232"/>
      <c r="N348" s="232"/>
      <c r="O348" s="232"/>
      <c r="P348" s="232"/>
      <c r="Q348" s="232"/>
      <c r="R348" s="237"/>
      <c r="T348" s="238"/>
      <c r="U348" s="232"/>
      <c r="V348" s="232"/>
      <c r="W348" s="232"/>
      <c r="X348" s="232"/>
      <c r="Y348" s="232"/>
      <c r="Z348" s="232"/>
      <c r="AA348" s="239"/>
      <c r="AT348" s="240" t="s">
        <v>171</v>
      </c>
      <c r="AU348" s="240" t="s">
        <v>103</v>
      </c>
      <c r="AV348" s="10" t="s">
        <v>103</v>
      </c>
      <c r="AW348" s="10" t="s">
        <v>37</v>
      </c>
      <c r="AX348" s="10" t="s">
        <v>38</v>
      </c>
      <c r="AY348" s="240" t="s">
        <v>163</v>
      </c>
    </row>
    <row r="349" s="1" customFormat="1" ht="25.5" customHeight="1">
      <c r="B349" s="49"/>
      <c r="C349" s="264" t="s">
        <v>430</v>
      </c>
      <c r="D349" s="264" t="s">
        <v>371</v>
      </c>
      <c r="E349" s="265" t="s">
        <v>431</v>
      </c>
      <c r="F349" s="266" t="s">
        <v>432</v>
      </c>
      <c r="G349" s="266"/>
      <c r="H349" s="266"/>
      <c r="I349" s="266"/>
      <c r="J349" s="267" t="s">
        <v>428</v>
      </c>
      <c r="K349" s="268">
        <v>3</v>
      </c>
      <c r="L349" s="269">
        <v>0</v>
      </c>
      <c r="M349" s="270"/>
      <c r="N349" s="271">
        <f>ROUND(L349*K349,1)</f>
        <v>0</v>
      </c>
      <c r="O349" s="227"/>
      <c r="P349" s="227"/>
      <c r="Q349" s="227"/>
      <c r="R349" s="51"/>
      <c r="T349" s="228" t="s">
        <v>22</v>
      </c>
      <c r="U349" s="59" t="s">
        <v>45</v>
      </c>
      <c r="V349" s="50"/>
      <c r="W349" s="229">
        <f>V349*K349</f>
        <v>0</v>
      </c>
      <c r="X349" s="229">
        <v>0.0104</v>
      </c>
      <c r="Y349" s="229">
        <f>X349*K349</f>
        <v>0</v>
      </c>
      <c r="Z349" s="229">
        <v>0</v>
      </c>
      <c r="AA349" s="230">
        <f>Z349*K349</f>
        <v>0</v>
      </c>
      <c r="AR349" s="24" t="s">
        <v>215</v>
      </c>
      <c r="AT349" s="24" t="s">
        <v>371</v>
      </c>
      <c r="AU349" s="24" t="s">
        <v>103</v>
      </c>
      <c r="AY349" s="24" t="s">
        <v>163</v>
      </c>
      <c r="BE349" s="141">
        <f>IF(U349="základní",N349,0)</f>
        <v>0</v>
      </c>
      <c r="BF349" s="141">
        <f>IF(U349="snížená",N349,0)</f>
        <v>0</v>
      </c>
      <c r="BG349" s="141">
        <f>IF(U349="zákl. přenesená",N349,0)</f>
        <v>0</v>
      </c>
      <c r="BH349" s="141">
        <f>IF(U349="sníž. přenesená",N349,0)</f>
        <v>0</v>
      </c>
      <c r="BI349" s="141">
        <f>IF(U349="nulová",N349,0)</f>
        <v>0</v>
      </c>
      <c r="BJ349" s="24" t="s">
        <v>38</v>
      </c>
      <c r="BK349" s="141">
        <f>ROUND(L349*K349,1)</f>
        <v>0</v>
      </c>
      <c r="BL349" s="24" t="s">
        <v>168</v>
      </c>
      <c r="BM349" s="24" t="s">
        <v>433</v>
      </c>
    </row>
    <row r="350" s="1" customFormat="1" ht="25.5" customHeight="1">
      <c r="B350" s="49"/>
      <c r="C350" s="264" t="s">
        <v>434</v>
      </c>
      <c r="D350" s="264" t="s">
        <v>371</v>
      </c>
      <c r="E350" s="265" t="s">
        <v>435</v>
      </c>
      <c r="F350" s="266" t="s">
        <v>436</v>
      </c>
      <c r="G350" s="266"/>
      <c r="H350" s="266"/>
      <c r="I350" s="266"/>
      <c r="J350" s="267" t="s">
        <v>428</v>
      </c>
      <c r="K350" s="268">
        <v>4</v>
      </c>
      <c r="L350" s="269">
        <v>0</v>
      </c>
      <c r="M350" s="270"/>
      <c r="N350" s="271">
        <f>ROUND(L350*K350,1)</f>
        <v>0</v>
      </c>
      <c r="O350" s="227"/>
      <c r="P350" s="227"/>
      <c r="Q350" s="227"/>
      <c r="R350" s="51"/>
      <c r="T350" s="228" t="s">
        <v>22</v>
      </c>
      <c r="U350" s="59" t="s">
        <v>45</v>
      </c>
      <c r="V350" s="50"/>
      <c r="W350" s="229">
        <f>V350*K350</f>
        <v>0</v>
      </c>
      <c r="X350" s="229">
        <v>0.010999999999999999</v>
      </c>
      <c r="Y350" s="229">
        <f>X350*K350</f>
        <v>0</v>
      </c>
      <c r="Z350" s="229">
        <v>0</v>
      </c>
      <c r="AA350" s="230">
        <f>Z350*K350</f>
        <v>0</v>
      </c>
      <c r="AR350" s="24" t="s">
        <v>215</v>
      </c>
      <c r="AT350" s="24" t="s">
        <v>371</v>
      </c>
      <c r="AU350" s="24" t="s">
        <v>103</v>
      </c>
      <c r="AY350" s="24" t="s">
        <v>163</v>
      </c>
      <c r="BE350" s="141">
        <f>IF(U350="základní",N350,0)</f>
        <v>0</v>
      </c>
      <c r="BF350" s="141">
        <f>IF(U350="snížená",N350,0)</f>
        <v>0</v>
      </c>
      <c r="BG350" s="141">
        <f>IF(U350="zákl. přenesená",N350,0)</f>
        <v>0</v>
      </c>
      <c r="BH350" s="141">
        <f>IF(U350="sníž. přenesená",N350,0)</f>
        <v>0</v>
      </c>
      <c r="BI350" s="141">
        <f>IF(U350="nulová",N350,0)</f>
        <v>0</v>
      </c>
      <c r="BJ350" s="24" t="s">
        <v>38</v>
      </c>
      <c r="BK350" s="141">
        <f>ROUND(L350*K350,1)</f>
        <v>0</v>
      </c>
      <c r="BL350" s="24" t="s">
        <v>168</v>
      </c>
      <c r="BM350" s="24" t="s">
        <v>437</v>
      </c>
    </row>
    <row r="351" s="9" customFormat="1" ht="29.88" customHeight="1">
      <c r="B351" s="206"/>
      <c r="C351" s="207"/>
      <c r="D351" s="217" t="s">
        <v>119</v>
      </c>
      <c r="E351" s="217"/>
      <c r="F351" s="217"/>
      <c r="G351" s="217"/>
      <c r="H351" s="217"/>
      <c r="I351" s="217"/>
      <c r="J351" s="217"/>
      <c r="K351" s="217"/>
      <c r="L351" s="217"/>
      <c r="M351" s="217"/>
      <c r="N351" s="262">
        <f>BK351</f>
        <v>0</v>
      </c>
      <c r="O351" s="263"/>
      <c r="P351" s="263"/>
      <c r="Q351" s="263"/>
      <c r="R351" s="210"/>
      <c r="T351" s="211"/>
      <c r="U351" s="207"/>
      <c r="V351" s="207"/>
      <c r="W351" s="212">
        <f>SUM(W352:W393)</f>
        <v>0</v>
      </c>
      <c r="X351" s="207"/>
      <c r="Y351" s="212">
        <f>SUM(Y352:Y393)</f>
        <v>0</v>
      </c>
      <c r="Z351" s="207"/>
      <c r="AA351" s="213">
        <f>SUM(AA352:AA393)</f>
        <v>0</v>
      </c>
      <c r="AR351" s="214" t="s">
        <v>38</v>
      </c>
      <c r="AT351" s="215" t="s">
        <v>79</v>
      </c>
      <c r="AU351" s="215" t="s">
        <v>38</v>
      </c>
      <c r="AY351" s="214" t="s">
        <v>163</v>
      </c>
      <c r="BK351" s="216">
        <f>SUM(BK352:BK393)</f>
        <v>0</v>
      </c>
    </row>
    <row r="352" s="1" customFormat="1" ht="25.5" customHeight="1">
      <c r="B352" s="49"/>
      <c r="C352" s="220" t="s">
        <v>438</v>
      </c>
      <c r="D352" s="220" t="s">
        <v>164</v>
      </c>
      <c r="E352" s="221" t="s">
        <v>439</v>
      </c>
      <c r="F352" s="222" t="s">
        <v>440</v>
      </c>
      <c r="G352" s="222"/>
      <c r="H352" s="222"/>
      <c r="I352" s="222"/>
      <c r="J352" s="223" t="s">
        <v>253</v>
      </c>
      <c r="K352" s="224">
        <v>23.850999999999999</v>
      </c>
      <c r="L352" s="225">
        <v>0</v>
      </c>
      <c r="M352" s="226"/>
      <c r="N352" s="227">
        <f>ROUND(L352*K352,1)</f>
        <v>0</v>
      </c>
      <c r="O352" s="227"/>
      <c r="P352" s="227"/>
      <c r="Q352" s="227"/>
      <c r="R352" s="51"/>
      <c r="T352" s="228" t="s">
        <v>22</v>
      </c>
      <c r="U352" s="59" t="s">
        <v>45</v>
      </c>
      <c r="V352" s="50"/>
      <c r="W352" s="229">
        <f>V352*K352</f>
        <v>0</v>
      </c>
      <c r="X352" s="229">
        <v>0.0020999999999999999</v>
      </c>
      <c r="Y352" s="229">
        <f>X352*K352</f>
        <v>0</v>
      </c>
      <c r="Z352" s="229">
        <v>0</v>
      </c>
      <c r="AA352" s="230">
        <f>Z352*K352</f>
        <v>0</v>
      </c>
      <c r="AR352" s="24" t="s">
        <v>168</v>
      </c>
      <c r="AT352" s="24" t="s">
        <v>164</v>
      </c>
      <c r="AU352" s="24" t="s">
        <v>103</v>
      </c>
      <c r="AY352" s="24" t="s">
        <v>163</v>
      </c>
      <c r="BE352" s="141">
        <f>IF(U352="základní",N352,0)</f>
        <v>0</v>
      </c>
      <c r="BF352" s="141">
        <f>IF(U352="snížená",N352,0)</f>
        <v>0</v>
      </c>
      <c r="BG352" s="141">
        <f>IF(U352="zákl. přenesená",N352,0)</f>
        <v>0</v>
      </c>
      <c r="BH352" s="141">
        <f>IF(U352="sníž. přenesená",N352,0)</f>
        <v>0</v>
      </c>
      <c r="BI352" s="141">
        <f>IF(U352="nulová",N352,0)</f>
        <v>0</v>
      </c>
      <c r="BJ352" s="24" t="s">
        <v>38</v>
      </c>
      <c r="BK352" s="141">
        <f>ROUND(L352*K352,1)</f>
        <v>0</v>
      </c>
      <c r="BL352" s="24" t="s">
        <v>168</v>
      </c>
      <c r="BM352" s="24" t="s">
        <v>441</v>
      </c>
    </row>
    <row r="353" s="11" customFormat="1" ht="16.5" customHeight="1">
      <c r="B353" s="242"/>
      <c r="C353" s="243"/>
      <c r="D353" s="243"/>
      <c r="E353" s="244" t="s">
        <v>22</v>
      </c>
      <c r="F353" s="260" t="s">
        <v>442</v>
      </c>
      <c r="G353" s="261"/>
      <c r="H353" s="261"/>
      <c r="I353" s="261"/>
      <c r="J353" s="243"/>
      <c r="K353" s="246" t="s">
        <v>22</v>
      </c>
      <c r="L353" s="243"/>
      <c r="M353" s="243"/>
      <c r="N353" s="243"/>
      <c r="O353" s="243"/>
      <c r="P353" s="243"/>
      <c r="Q353" s="243"/>
      <c r="R353" s="247"/>
      <c r="T353" s="248"/>
      <c r="U353" s="243"/>
      <c r="V353" s="243"/>
      <c r="W353" s="243"/>
      <c r="X353" s="243"/>
      <c r="Y353" s="243"/>
      <c r="Z353" s="243"/>
      <c r="AA353" s="249"/>
      <c r="AT353" s="250" t="s">
        <v>171</v>
      </c>
      <c r="AU353" s="250" t="s">
        <v>103</v>
      </c>
      <c r="AV353" s="11" t="s">
        <v>38</v>
      </c>
      <c r="AW353" s="11" t="s">
        <v>37</v>
      </c>
      <c r="AX353" s="11" t="s">
        <v>80</v>
      </c>
      <c r="AY353" s="250" t="s">
        <v>163</v>
      </c>
    </row>
    <row r="354" s="10" customFormat="1" ht="16.5" customHeight="1">
      <c r="B354" s="231"/>
      <c r="C354" s="232"/>
      <c r="D354" s="232"/>
      <c r="E354" s="233" t="s">
        <v>22</v>
      </c>
      <c r="F354" s="241" t="s">
        <v>443</v>
      </c>
      <c r="G354" s="232"/>
      <c r="H354" s="232"/>
      <c r="I354" s="232"/>
      <c r="J354" s="232"/>
      <c r="K354" s="236">
        <v>23.850999999999999</v>
      </c>
      <c r="L354" s="232"/>
      <c r="M354" s="232"/>
      <c r="N354" s="232"/>
      <c r="O354" s="232"/>
      <c r="P354" s="232"/>
      <c r="Q354" s="232"/>
      <c r="R354" s="237"/>
      <c r="T354" s="238"/>
      <c r="U354" s="232"/>
      <c r="V354" s="232"/>
      <c r="W354" s="232"/>
      <c r="X354" s="232"/>
      <c r="Y354" s="232"/>
      <c r="Z354" s="232"/>
      <c r="AA354" s="239"/>
      <c r="AT354" s="240" t="s">
        <v>171</v>
      </c>
      <c r="AU354" s="240" t="s">
        <v>103</v>
      </c>
      <c r="AV354" s="10" t="s">
        <v>103</v>
      </c>
      <c r="AW354" s="10" t="s">
        <v>37</v>
      </c>
      <c r="AX354" s="10" t="s">
        <v>38</v>
      </c>
      <c r="AY354" s="240" t="s">
        <v>163</v>
      </c>
    </row>
    <row r="355" s="1" customFormat="1" ht="38.25" customHeight="1">
      <c r="B355" s="49"/>
      <c r="C355" s="220" t="s">
        <v>444</v>
      </c>
      <c r="D355" s="220" t="s">
        <v>164</v>
      </c>
      <c r="E355" s="221" t="s">
        <v>445</v>
      </c>
      <c r="F355" s="222" t="s">
        <v>446</v>
      </c>
      <c r="G355" s="222"/>
      <c r="H355" s="222"/>
      <c r="I355" s="222"/>
      <c r="J355" s="223" t="s">
        <v>253</v>
      </c>
      <c r="K355" s="224">
        <v>75.825000000000003</v>
      </c>
      <c r="L355" s="225">
        <v>0</v>
      </c>
      <c r="M355" s="226"/>
      <c r="N355" s="227">
        <f>ROUND(L355*K355,1)</f>
        <v>0</v>
      </c>
      <c r="O355" s="227"/>
      <c r="P355" s="227"/>
      <c r="Q355" s="227"/>
      <c r="R355" s="51"/>
      <c r="T355" s="228" t="s">
        <v>22</v>
      </c>
      <c r="U355" s="59" t="s">
        <v>45</v>
      </c>
      <c r="V355" s="50"/>
      <c r="W355" s="229">
        <f>V355*K355</f>
        <v>0</v>
      </c>
      <c r="X355" s="229">
        <v>0.00021000000000000001</v>
      </c>
      <c r="Y355" s="229">
        <f>X355*K355</f>
        <v>0</v>
      </c>
      <c r="Z355" s="229">
        <v>0</v>
      </c>
      <c r="AA355" s="230">
        <f>Z355*K355</f>
        <v>0</v>
      </c>
      <c r="AR355" s="24" t="s">
        <v>168</v>
      </c>
      <c r="AT355" s="24" t="s">
        <v>164</v>
      </c>
      <c r="AU355" s="24" t="s">
        <v>103</v>
      </c>
      <c r="AY355" s="24" t="s">
        <v>163</v>
      </c>
      <c r="BE355" s="141">
        <f>IF(U355="základní",N355,0)</f>
        <v>0</v>
      </c>
      <c r="BF355" s="141">
        <f>IF(U355="snížená",N355,0)</f>
        <v>0</v>
      </c>
      <c r="BG355" s="141">
        <f>IF(U355="zákl. přenesená",N355,0)</f>
        <v>0</v>
      </c>
      <c r="BH355" s="141">
        <f>IF(U355="sníž. přenesená",N355,0)</f>
        <v>0</v>
      </c>
      <c r="BI355" s="141">
        <f>IF(U355="nulová",N355,0)</f>
        <v>0</v>
      </c>
      <c r="BJ355" s="24" t="s">
        <v>38</v>
      </c>
      <c r="BK355" s="141">
        <f>ROUND(L355*K355,1)</f>
        <v>0</v>
      </c>
      <c r="BL355" s="24" t="s">
        <v>168</v>
      </c>
      <c r="BM355" s="24" t="s">
        <v>447</v>
      </c>
    </row>
    <row r="356" s="11" customFormat="1" ht="16.5" customHeight="1">
      <c r="B356" s="242"/>
      <c r="C356" s="243"/>
      <c r="D356" s="243"/>
      <c r="E356" s="244" t="s">
        <v>22</v>
      </c>
      <c r="F356" s="260" t="s">
        <v>448</v>
      </c>
      <c r="G356" s="261"/>
      <c r="H356" s="261"/>
      <c r="I356" s="261"/>
      <c r="J356" s="243"/>
      <c r="K356" s="246" t="s">
        <v>22</v>
      </c>
      <c r="L356" s="243"/>
      <c r="M356" s="243"/>
      <c r="N356" s="243"/>
      <c r="O356" s="243"/>
      <c r="P356" s="243"/>
      <c r="Q356" s="243"/>
      <c r="R356" s="247"/>
      <c r="T356" s="248"/>
      <c r="U356" s="243"/>
      <c r="V356" s="243"/>
      <c r="W356" s="243"/>
      <c r="X356" s="243"/>
      <c r="Y356" s="243"/>
      <c r="Z356" s="243"/>
      <c r="AA356" s="249"/>
      <c r="AT356" s="250" t="s">
        <v>171</v>
      </c>
      <c r="AU356" s="250" t="s">
        <v>103</v>
      </c>
      <c r="AV356" s="11" t="s">
        <v>38</v>
      </c>
      <c r="AW356" s="11" t="s">
        <v>37</v>
      </c>
      <c r="AX356" s="11" t="s">
        <v>80</v>
      </c>
      <c r="AY356" s="250" t="s">
        <v>163</v>
      </c>
    </row>
    <row r="357" s="10" customFormat="1" ht="16.5" customHeight="1">
      <c r="B357" s="231"/>
      <c r="C357" s="232"/>
      <c r="D357" s="232"/>
      <c r="E357" s="233" t="s">
        <v>22</v>
      </c>
      <c r="F357" s="241" t="s">
        <v>449</v>
      </c>
      <c r="G357" s="232"/>
      <c r="H357" s="232"/>
      <c r="I357" s="232"/>
      <c r="J357" s="232"/>
      <c r="K357" s="236">
        <v>32.520000000000003</v>
      </c>
      <c r="L357" s="232"/>
      <c r="M357" s="232"/>
      <c r="N357" s="232"/>
      <c r="O357" s="232"/>
      <c r="P357" s="232"/>
      <c r="Q357" s="232"/>
      <c r="R357" s="237"/>
      <c r="T357" s="238"/>
      <c r="U357" s="232"/>
      <c r="V357" s="232"/>
      <c r="W357" s="232"/>
      <c r="X357" s="232"/>
      <c r="Y357" s="232"/>
      <c r="Z357" s="232"/>
      <c r="AA357" s="239"/>
      <c r="AT357" s="240" t="s">
        <v>171</v>
      </c>
      <c r="AU357" s="240" t="s">
        <v>103</v>
      </c>
      <c r="AV357" s="10" t="s">
        <v>103</v>
      </c>
      <c r="AW357" s="10" t="s">
        <v>37</v>
      </c>
      <c r="AX357" s="10" t="s">
        <v>80</v>
      </c>
      <c r="AY357" s="240" t="s">
        <v>163</v>
      </c>
    </row>
    <row r="358" s="11" customFormat="1" ht="16.5" customHeight="1">
      <c r="B358" s="242"/>
      <c r="C358" s="243"/>
      <c r="D358" s="243"/>
      <c r="E358" s="244" t="s">
        <v>22</v>
      </c>
      <c r="F358" s="245" t="s">
        <v>450</v>
      </c>
      <c r="G358" s="243"/>
      <c r="H358" s="243"/>
      <c r="I358" s="243"/>
      <c r="J358" s="243"/>
      <c r="K358" s="246" t="s">
        <v>22</v>
      </c>
      <c r="L358" s="243"/>
      <c r="M358" s="243"/>
      <c r="N358" s="243"/>
      <c r="O358" s="243"/>
      <c r="P358" s="243"/>
      <c r="Q358" s="243"/>
      <c r="R358" s="247"/>
      <c r="T358" s="248"/>
      <c r="U358" s="243"/>
      <c r="V358" s="243"/>
      <c r="W358" s="243"/>
      <c r="X358" s="243"/>
      <c r="Y358" s="243"/>
      <c r="Z358" s="243"/>
      <c r="AA358" s="249"/>
      <c r="AT358" s="250" t="s">
        <v>171</v>
      </c>
      <c r="AU358" s="250" t="s">
        <v>103</v>
      </c>
      <c r="AV358" s="11" t="s">
        <v>38</v>
      </c>
      <c r="AW358" s="11" t="s">
        <v>37</v>
      </c>
      <c r="AX358" s="11" t="s">
        <v>80</v>
      </c>
      <c r="AY358" s="250" t="s">
        <v>163</v>
      </c>
    </row>
    <row r="359" s="10" customFormat="1" ht="16.5" customHeight="1">
      <c r="B359" s="231"/>
      <c r="C359" s="232"/>
      <c r="D359" s="232"/>
      <c r="E359" s="233" t="s">
        <v>22</v>
      </c>
      <c r="F359" s="241" t="s">
        <v>451</v>
      </c>
      <c r="G359" s="232"/>
      <c r="H359" s="232"/>
      <c r="I359" s="232"/>
      <c r="J359" s="232"/>
      <c r="K359" s="236">
        <v>20.625</v>
      </c>
      <c r="L359" s="232"/>
      <c r="M359" s="232"/>
      <c r="N359" s="232"/>
      <c r="O359" s="232"/>
      <c r="P359" s="232"/>
      <c r="Q359" s="232"/>
      <c r="R359" s="237"/>
      <c r="T359" s="238"/>
      <c r="U359" s="232"/>
      <c r="V359" s="232"/>
      <c r="W359" s="232"/>
      <c r="X359" s="232"/>
      <c r="Y359" s="232"/>
      <c r="Z359" s="232"/>
      <c r="AA359" s="239"/>
      <c r="AT359" s="240" t="s">
        <v>171</v>
      </c>
      <c r="AU359" s="240" t="s">
        <v>103</v>
      </c>
      <c r="AV359" s="10" t="s">
        <v>103</v>
      </c>
      <c r="AW359" s="10" t="s">
        <v>37</v>
      </c>
      <c r="AX359" s="10" t="s">
        <v>80</v>
      </c>
      <c r="AY359" s="240" t="s">
        <v>163</v>
      </c>
    </row>
    <row r="360" s="10" customFormat="1" ht="16.5" customHeight="1">
      <c r="B360" s="231"/>
      <c r="C360" s="232"/>
      <c r="D360" s="232"/>
      <c r="E360" s="233" t="s">
        <v>22</v>
      </c>
      <c r="F360" s="241" t="s">
        <v>452</v>
      </c>
      <c r="G360" s="232"/>
      <c r="H360" s="232"/>
      <c r="I360" s="232"/>
      <c r="J360" s="232"/>
      <c r="K360" s="236">
        <v>22.68</v>
      </c>
      <c r="L360" s="232"/>
      <c r="M360" s="232"/>
      <c r="N360" s="232"/>
      <c r="O360" s="232"/>
      <c r="P360" s="232"/>
      <c r="Q360" s="232"/>
      <c r="R360" s="237"/>
      <c r="T360" s="238"/>
      <c r="U360" s="232"/>
      <c r="V360" s="232"/>
      <c r="W360" s="232"/>
      <c r="X360" s="232"/>
      <c r="Y360" s="232"/>
      <c r="Z360" s="232"/>
      <c r="AA360" s="239"/>
      <c r="AT360" s="240" t="s">
        <v>171</v>
      </c>
      <c r="AU360" s="240" t="s">
        <v>103</v>
      </c>
      <c r="AV360" s="10" t="s">
        <v>103</v>
      </c>
      <c r="AW360" s="10" t="s">
        <v>37</v>
      </c>
      <c r="AX360" s="10" t="s">
        <v>80</v>
      </c>
      <c r="AY360" s="240" t="s">
        <v>163</v>
      </c>
    </row>
    <row r="361" s="12" customFormat="1" ht="16.5" customHeight="1">
      <c r="B361" s="251"/>
      <c r="C361" s="252"/>
      <c r="D361" s="252"/>
      <c r="E361" s="253" t="s">
        <v>22</v>
      </c>
      <c r="F361" s="254" t="s">
        <v>182</v>
      </c>
      <c r="G361" s="252"/>
      <c r="H361" s="252"/>
      <c r="I361" s="252"/>
      <c r="J361" s="252"/>
      <c r="K361" s="255">
        <v>75.825000000000003</v>
      </c>
      <c r="L361" s="252"/>
      <c r="M361" s="252"/>
      <c r="N361" s="252"/>
      <c r="O361" s="252"/>
      <c r="P361" s="252"/>
      <c r="Q361" s="252"/>
      <c r="R361" s="256"/>
      <c r="T361" s="257"/>
      <c r="U361" s="252"/>
      <c r="V361" s="252"/>
      <c r="W361" s="252"/>
      <c r="X361" s="252"/>
      <c r="Y361" s="252"/>
      <c r="Z361" s="252"/>
      <c r="AA361" s="258"/>
      <c r="AT361" s="259" t="s">
        <v>171</v>
      </c>
      <c r="AU361" s="259" t="s">
        <v>103</v>
      </c>
      <c r="AV361" s="12" t="s">
        <v>168</v>
      </c>
      <c r="AW361" s="12" t="s">
        <v>37</v>
      </c>
      <c r="AX361" s="12" t="s">
        <v>38</v>
      </c>
      <c r="AY361" s="259" t="s">
        <v>163</v>
      </c>
    </row>
    <row r="362" s="1" customFormat="1" ht="25.5" customHeight="1">
      <c r="B362" s="49"/>
      <c r="C362" s="220" t="s">
        <v>453</v>
      </c>
      <c r="D362" s="220" t="s">
        <v>164</v>
      </c>
      <c r="E362" s="221" t="s">
        <v>454</v>
      </c>
      <c r="F362" s="222" t="s">
        <v>455</v>
      </c>
      <c r="G362" s="222"/>
      <c r="H362" s="222"/>
      <c r="I362" s="222"/>
      <c r="J362" s="223" t="s">
        <v>357</v>
      </c>
      <c r="K362" s="224">
        <v>22</v>
      </c>
      <c r="L362" s="225">
        <v>0</v>
      </c>
      <c r="M362" s="226"/>
      <c r="N362" s="227">
        <f>ROUND(L362*K362,1)</f>
        <v>0</v>
      </c>
      <c r="O362" s="227"/>
      <c r="P362" s="227"/>
      <c r="Q362" s="227"/>
      <c r="R362" s="51"/>
      <c r="T362" s="228" t="s">
        <v>22</v>
      </c>
      <c r="U362" s="59" t="s">
        <v>45</v>
      </c>
      <c r="V362" s="50"/>
      <c r="W362" s="229">
        <f>V362*K362</f>
        <v>0</v>
      </c>
      <c r="X362" s="229">
        <v>0</v>
      </c>
      <c r="Y362" s="229">
        <f>X362*K362</f>
        <v>0</v>
      </c>
      <c r="Z362" s="229">
        <v>0.0040000000000000001</v>
      </c>
      <c r="AA362" s="230">
        <f>Z362*K362</f>
        <v>0</v>
      </c>
      <c r="AR362" s="24" t="s">
        <v>168</v>
      </c>
      <c r="AT362" s="24" t="s">
        <v>164</v>
      </c>
      <c r="AU362" s="24" t="s">
        <v>103</v>
      </c>
      <c r="AY362" s="24" t="s">
        <v>163</v>
      </c>
      <c r="BE362" s="141">
        <f>IF(U362="základní",N362,0)</f>
        <v>0</v>
      </c>
      <c r="BF362" s="141">
        <f>IF(U362="snížená",N362,0)</f>
        <v>0</v>
      </c>
      <c r="BG362" s="141">
        <f>IF(U362="zákl. přenesená",N362,0)</f>
        <v>0</v>
      </c>
      <c r="BH362" s="141">
        <f>IF(U362="sníž. přenesená",N362,0)</f>
        <v>0</v>
      </c>
      <c r="BI362" s="141">
        <f>IF(U362="nulová",N362,0)</f>
        <v>0</v>
      </c>
      <c r="BJ362" s="24" t="s">
        <v>38</v>
      </c>
      <c r="BK362" s="141">
        <f>ROUND(L362*K362,1)</f>
        <v>0</v>
      </c>
      <c r="BL362" s="24" t="s">
        <v>168</v>
      </c>
      <c r="BM362" s="24" t="s">
        <v>456</v>
      </c>
    </row>
    <row r="363" s="11" customFormat="1" ht="16.5" customHeight="1">
      <c r="B363" s="242"/>
      <c r="C363" s="243"/>
      <c r="D363" s="243"/>
      <c r="E363" s="244" t="s">
        <v>22</v>
      </c>
      <c r="F363" s="260" t="s">
        <v>457</v>
      </c>
      <c r="G363" s="261"/>
      <c r="H363" s="261"/>
      <c r="I363" s="261"/>
      <c r="J363" s="243"/>
      <c r="K363" s="246" t="s">
        <v>22</v>
      </c>
      <c r="L363" s="243"/>
      <c r="M363" s="243"/>
      <c r="N363" s="243"/>
      <c r="O363" s="243"/>
      <c r="P363" s="243"/>
      <c r="Q363" s="243"/>
      <c r="R363" s="247"/>
      <c r="T363" s="248"/>
      <c r="U363" s="243"/>
      <c r="V363" s="243"/>
      <c r="W363" s="243"/>
      <c r="X363" s="243"/>
      <c r="Y363" s="243"/>
      <c r="Z363" s="243"/>
      <c r="AA363" s="249"/>
      <c r="AT363" s="250" t="s">
        <v>171</v>
      </c>
      <c r="AU363" s="250" t="s">
        <v>103</v>
      </c>
      <c r="AV363" s="11" t="s">
        <v>38</v>
      </c>
      <c r="AW363" s="11" t="s">
        <v>37</v>
      </c>
      <c r="AX363" s="11" t="s">
        <v>80</v>
      </c>
      <c r="AY363" s="250" t="s">
        <v>163</v>
      </c>
    </row>
    <row r="364" s="10" customFormat="1" ht="16.5" customHeight="1">
      <c r="B364" s="231"/>
      <c r="C364" s="232"/>
      <c r="D364" s="232"/>
      <c r="E364" s="233" t="s">
        <v>22</v>
      </c>
      <c r="F364" s="241" t="s">
        <v>458</v>
      </c>
      <c r="G364" s="232"/>
      <c r="H364" s="232"/>
      <c r="I364" s="232"/>
      <c r="J364" s="232"/>
      <c r="K364" s="236">
        <v>22</v>
      </c>
      <c r="L364" s="232"/>
      <c r="M364" s="232"/>
      <c r="N364" s="232"/>
      <c r="O364" s="232"/>
      <c r="P364" s="232"/>
      <c r="Q364" s="232"/>
      <c r="R364" s="237"/>
      <c r="T364" s="238"/>
      <c r="U364" s="232"/>
      <c r="V364" s="232"/>
      <c r="W364" s="232"/>
      <c r="X364" s="232"/>
      <c r="Y364" s="232"/>
      <c r="Z364" s="232"/>
      <c r="AA364" s="239"/>
      <c r="AT364" s="240" t="s">
        <v>171</v>
      </c>
      <c r="AU364" s="240" t="s">
        <v>103</v>
      </c>
      <c r="AV364" s="10" t="s">
        <v>103</v>
      </c>
      <c r="AW364" s="10" t="s">
        <v>37</v>
      </c>
      <c r="AX364" s="10" t="s">
        <v>38</v>
      </c>
      <c r="AY364" s="240" t="s">
        <v>163</v>
      </c>
    </row>
    <row r="365" s="1" customFormat="1" ht="25.5" customHeight="1">
      <c r="B365" s="49"/>
      <c r="C365" s="220" t="s">
        <v>459</v>
      </c>
      <c r="D365" s="220" t="s">
        <v>164</v>
      </c>
      <c r="E365" s="221" t="s">
        <v>460</v>
      </c>
      <c r="F365" s="222" t="s">
        <v>461</v>
      </c>
      <c r="G365" s="222"/>
      <c r="H365" s="222"/>
      <c r="I365" s="222"/>
      <c r="J365" s="223" t="s">
        <v>357</v>
      </c>
      <c r="K365" s="224">
        <v>47.600000000000001</v>
      </c>
      <c r="L365" s="225">
        <v>0</v>
      </c>
      <c r="M365" s="226"/>
      <c r="N365" s="227">
        <f>ROUND(L365*K365,1)</f>
        <v>0</v>
      </c>
      <c r="O365" s="227"/>
      <c r="P365" s="227"/>
      <c r="Q365" s="227"/>
      <c r="R365" s="51"/>
      <c r="T365" s="228" t="s">
        <v>22</v>
      </c>
      <c r="U365" s="59" t="s">
        <v>45</v>
      </c>
      <c r="V365" s="50"/>
      <c r="W365" s="229">
        <f>V365*K365</f>
        <v>0</v>
      </c>
      <c r="X365" s="229">
        <v>0</v>
      </c>
      <c r="Y365" s="229">
        <f>X365*K365</f>
        <v>0</v>
      </c>
      <c r="Z365" s="229">
        <v>0.012999999999999999</v>
      </c>
      <c r="AA365" s="230">
        <f>Z365*K365</f>
        <v>0</v>
      </c>
      <c r="AR365" s="24" t="s">
        <v>168</v>
      </c>
      <c r="AT365" s="24" t="s">
        <v>164</v>
      </c>
      <c r="AU365" s="24" t="s">
        <v>103</v>
      </c>
      <c r="AY365" s="24" t="s">
        <v>163</v>
      </c>
      <c r="BE365" s="141">
        <f>IF(U365="základní",N365,0)</f>
        <v>0</v>
      </c>
      <c r="BF365" s="141">
        <f>IF(U365="snížená",N365,0)</f>
        <v>0</v>
      </c>
      <c r="BG365" s="141">
        <f>IF(U365="zákl. přenesená",N365,0)</f>
        <v>0</v>
      </c>
      <c r="BH365" s="141">
        <f>IF(U365="sníž. přenesená",N365,0)</f>
        <v>0</v>
      </c>
      <c r="BI365" s="141">
        <f>IF(U365="nulová",N365,0)</f>
        <v>0</v>
      </c>
      <c r="BJ365" s="24" t="s">
        <v>38</v>
      </c>
      <c r="BK365" s="141">
        <f>ROUND(L365*K365,1)</f>
        <v>0</v>
      </c>
      <c r="BL365" s="24" t="s">
        <v>168</v>
      </c>
      <c r="BM365" s="24" t="s">
        <v>462</v>
      </c>
    </row>
    <row r="366" s="11" customFormat="1" ht="16.5" customHeight="1">
      <c r="B366" s="242"/>
      <c r="C366" s="243"/>
      <c r="D366" s="243"/>
      <c r="E366" s="244" t="s">
        <v>22</v>
      </c>
      <c r="F366" s="260" t="s">
        <v>463</v>
      </c>
      <c r="G366" s="261"/>
      <c r="H366" s="261"/>
      <c r="I366" s="261"/>
      <c r="J366" s="243"/>
      <c r="K366" s="246" t="s">
        <v>22</v>
      </c>
      <c r="L366" s="243"/>
      <c r="M366" s="243"/>
      <c r="N366" s="243"/>
      <c r="O366" s="243"/>
      <c r="P366" s="243"/>
      <c r="Q366" s="243"/>
      <c r="R366" s="247"/>
      <c r="T366" s="248"/>
      <c r="U366" s="243"/>
      <c r="V366" s="243"/>
      <c r="W366" s="243"/>
      <c r="X366" s="243"/>
      <c r="Y366" s="243"/>
      <c r="Z366" s="243"/>
      <c r="AA366" s="249"/>
      <c r="AT366" s="250" t="s">
        <v>171</v>
      </c>
      <c r="AU366" s="250" t="s">
        <v>103</v>
      </c>
      <c r="AV366" s="11" t="s">
        <v>38</v>
      </c>
      <c r="AW366" s="11" t="s">
        <v>37</v>
      </c>
      <c r="AX366" s="11" t="s">
        <v>80</v>
      </c>
      <c r="AY366" s="250" t="s">
        <v>163</v>
      </c>
    </row>
    <row r="367" s="10" customFormat="1" ht="16.5" customHeight="1">
      <c r="B367" s="231"/>
      <c r="C367" s="232"/>
      <c r="D367" s="232"/>
      <c r="E367" s="233" t="s">
        <v>22</v>
      </c>
      <c r="F367" s="241" t="s">
        <v>464</v>
      </c>
      <c r="G367" s="232"/>
      <c r="H367" s="232"/>
      <c r="I367" s="232"/>
      <c r="J367" s="232"/>
      <c r="K367" s="236">
        <v>47.600000000000001</v>
      </c>
      <c r="L367" s="232"/>
      <c r="M367" s="232"/>
      <c r="N367" s="232"/>
      <c r="O367" s="232"/>
      <c r="P367" s="232"/>
      <c r="Q367" s="232"/>
      <c r="R367" s="237"/>
      <c r="T367" s="238"/>
      <c r="U367" s="232"/>
      <c r="V367" s="232"/>
      <c r="W367" s="232"/>
      <c r="X367" s="232"/>
      <c r="Y367" s="232"/>
      <c r="Z367" s="232"/>
      <c r="AA367" s="239"/>
      <c r="AT367" s="240" t="s">
        <v>171</v>
      </c>
      <c r="AU367" s="240" t="s">
        <v>103</v>
      </c>
      <c r="AV367" s="10" t="s">
        <v>103</v>
      </c>
      <c r="AW367" s="10" t="s">
        <v>37</v>
      </c>
      <c r="AX367" s="10" t="s">
        <v>38</v>
      </c>
      <c r="AY367" s="240" t="s">
        <v>163</v>
      </c>
    </row>
    <row r="368" s="1" customFormat="1" ht="25.5" customHeight="1">
      <c r="B368" s="49"/>
      <c r="C368" s="220" t="s">
        <v>465</v>
      </c>
      <c r="D368" s="220" t="s">
        <v>164</v>
      </c>
      <c r="E368" s="221" t="s">
        <v>466</v>
      </c>
      <c r="F368" s="222" t="s">
        <v>467</v>
      </c>
      <c r="G368" s="222"/>
      <c r="H368" s="222"/>
      <c r="I368" s="222"/>
      <c r="J368" s="223" t="s">
        <v>357</v>
      </c>
      <c r="K368" s="224">
        <v>19.649999999999999</v>
      </c>
      <c r="L368" s="225">
        <v>0</v>
      </c>
      <c r="M368" s="226"/>
      <c r="N368" s="227">
        <f>ROUND(L368*K368,1)</f>
        <v>0</v>
      </c>
      <c r="O368" s="227"/>
      <c r="P368" s="227"/>
      <c r="Q368" s="227"/>
      <c r="R368" s="51"/>
      <c r="T368" s="228" t="s">
        <v>22</v>
      </c>
      <c r="U368" s="59" t="s">
        <v>45</v>
      </c>
      <c r="V368" s="50"/>
      <c r="W368" s="229">
        <f>V368*K368</f>
        <v>0</v>
      </c>
      <c r="X368" s="229">
        <v>0</v>
      </c>
      <c r="Y368" s="229">
        <f>X368*K368</f>
        <v>0</v>
      </c>
      <c r="Z368" s="229">
        <v>0.017999999999999999</v>
      </c>
      <c r="AA368" s="230">
        <f>Z368*K368</f>
        <v>0</v>
      </c>
      <c r="AR368" s="24" t="s">
        <v>168</v>
      </c>
      <c r="AT368" s="24" t="s">
        <v>164</v>
      </c>
      <c r="AU368" s="24" t="s">
        <v>103</v>
      </c>
      <c r="AY368" s="24" t="s">
        <v>163</v>
      </c>
      <c r="BE368" s="141">
        <f>IF(U368="základní",N368,0)</f>
        <v>0</v>
      </c>
      <c r="BF368" s="141">
        <f>IF(U368="snížená",N368,0)</f>
        <v>0</v>
      </c>
      <c r="BG368" s="141">
        <f>IF(U368="zákl. přenesená",N368,0)</f>
        <v>0</v>
      </c>
      <c r="BH368" s="141">
        <f>IF(U368="sníž. přenesená",N368,0)</f>
        <v>0</v>
      </c>
      <c r="BI368" s="141">
        <f>IF(U368="nulová",N368,0)</f>
        <v>0</v>
      </c>
      <c r="BJ368" s="24" t="s">
        <v>38</v>
      </c>
      <c r="BK368" s="141">
        <f>ROUND(L368*K368,1)</f>
        <v>0</v>
      </c>
      <c r="BL368" s="24" t="s">
        <v>168</v>
      </c>
      <c r="BM368" s="24" t="s">
        <v>468</v>
      </c>
    </row>
    <row r="369" s="11" customFormat="1" ht="16.5" customHeight="1">
      <c r="B369" s="242"/>
      <c r="C369" s="243"/>
      <c r="D369" s="243"/>
      <c r="E369" s="244" t="s">
        <v>22</v>
      </c>
      <c r="F369" s="260" t="s">
        <v>469</v>
      </c>
      <c r="G369" s="261"/>
      <c r="H369" s="261"/>
      <c r="I369" s="261"/>
      <c r="J369" s="243"/>
      <c r="K369" s="246" t="s">
        <v>22</v>
      </c>
      <c r="L369" s="243"/>
      <c r="M369" s="243"/>
      <c r="N369" s="243"/>
      <c r="O369" s="243"/>
      <c r="P369" s="243"/>
      <c r="Q369" s="243"/>
      <c r="R369" s="247"/>
      <c r="T369" s="248"/>
      <c r="U369" s="243"/>
      <c r="V369" s="243"/>
      <c r="W369" s="243"/>
      <c r="X369" s="243"/>
      <c r="Y369" s="243"/>
      <c r="Z369" s="243"/>
      <c r="AA369" s="249"/>
      <c r="AT369" s="250" t="s">
        <v>171</v>
      </c>
      <c r="AU369" s="250" t="s">
        <v>103</v>
      </c>
      <c r="AV369" s="11" t="s">
        <v>38</v>
      </c>
      <c r="AW369" s="11" t="s">
        <v>37</v>
      </c>
      <c r="AX369" s="11" t="s">
        <v>80</v>
      </c>
      <c r="AY369" s="250" t="s">
        <v>163</v>
      </c>
    </row>
    <row r="370" s="11" customFormat="1" ht="16.5" customHeight="1">
      <c r="B370" s="242"/>
      <c r="C370" s="243"/>
      <c r="D370" s="243"/>
      <c r="E370" s="244" t="s">
        <v>22</v>
      </c>
      <c r="F370" s="245" t="s">
        <v>470</v>
      </c>
      <c r="G370" s="243"/>
      <c r="H370" s="243"/>
      <c r="I370" s="243"/>
      <c r="J370" s="243"/>
      <c r="K370" s="246" t="s">
        <v>22</v>
      </c>
      <c r="L370" s="243"/>
      <c r="M370" s="243"/>
      <c r="N370" s="243"/>
      <c r="O370" s="243"/>
      <c r="P370" s="243"/>
      <c r="Q370" s="243"/>
      <c r="R370" s="247"/>
      <c r="T370" s="248"/>
      <c r="U370" s="243"/>
      <c r="V370" s="243"/>
      <c r="W370" s="243"/>
      <c r="X370" s="243"/>
      <c r="Y370" s="243"/>
      <c r="Z370" s="243"/>
      <c r="AA370" s="249"/>
      <c r="AT370" s="250" t="s">
        <v>171</v>
      </c>
      <c r="AU370" s="250" t="s">
        <v>103</v>
      </c>
      <c r="AV370" s="11" t="s">
        <v>38</v>
      </c>
      <c r="AW370" s="11" t="s">
        <v>37</v>
      </c>
      <c r="AX370" s="11" t="s">
        <v>80</v>
      </c>
      <c r="AY370" s="250" t="s">
        <v>163</v>
      </c>
    </row>
    <row r="371" s="10" customFormat="1" ht="16.5" customHeight="1">
      <c r="B371" s="231"/>
      <c r="C371" s="232"/>
      <c r="D371" s="232"/>
      <c r="E371" s="233" t="s">
        <v>22</v>
      </c>
      <c r="F371" s="241" t="s">
        <v>471</v>
      </c>
      <c r="G371" s="232"/>
      <c r="H371" s="232"/>
      <c r="I371" s="232"/>
      <c r="J371" s="232"/>
      <c r="K371" s="236">
        <v>16.649999999999999</v>
      </c>
      <c r="L371" s="232"/>
      <c r="M371" s="232"/>
      <c r="N371" s="232"/>
      <c r="O371" s="232"/>
      <c r="P371" s="232"/>
      <c r="Q371" s="232"/>
      <c r="R371" s="237"/>
      <c r="T371" s="238"/>
      <c r="U371" s="232"/>
      <c r="V371" s="232"/>
      <c r="W371" s="232"/>
      <c r="X371" s="232"/>
      <c r="Y371" s="232"/>
      <c r="Z371" s="232"/>
      <c r="AA371" s="239"/>
      <c r="AT371" s="240" t="s">
        <v>171</v>
      </c>
      <c r="AU371" s="240" t="s">
        <v>103</v>
      </c>
      <c r="AV371" s="10" t="s">
        <v>103</v>
      </c>
      <c r="AW371" s="10" t="s">
        <v>37</v>
      </c>
      <c r="AX371" s="10" t="s">
        <v>80</v>
      </c>
      <c r="AY371" s="240" t="s">
        <v>163</v>
      </c>
    </row>
    <row r="372" s="10" customFormat="1" ht="16.5" customHeight="1">
      <c r="B372" s="231"/>
      <c r="C372" s="232"/>
      <c r="D372" s="232"/>
      <c r="E372" s="233" t="s">
        <v>22</v>
      </c>
      <c r="F372" s="241" t="s">
        <v>472</v>
      </c>
      <c r="G372" s="232"/>
      <c r="H372" s="232"/>
      <c r="I372" s="232"/>
      <c r="J372" s="232"/>
      <c r="K372" s="236">
        <v>3</v>
      </c>
      <c r="L372" s="232"/>
      <c r="M372" s="232"/>
      <c r="N372" s="232"/>
      <c r="O372" s="232"/>
      <c r="P372" s="232"/>
      <c r="Q372" s="232"/>
      <c r="R372" s="237"/>
      <c r="T372" s="238"/>
      <c r="U372" s="232"/>
      <c r="V372" s="232"/>
      <c r="W372" s="232"/>
      <c r="X372" s="232"/>
      <c r="Y372" s="232"/>
      <c r="Z372" s="232"/>
      <c r="AA372" s="239"/>
      <c r="AT372" s="240" t="s">
        <v>171</v>
      </c>
      <c r="AU372" s="240" t="s">
        <v>103</v>
      </c>
      <c r="AV372" s="10" t="s">
        <v>103</v>
      </c>
      <c r="AW372" s="10" t="s">
        <v>37</v>
      </c>
      <c r="AX372" s="10" t="s">
        <v>80</v>
      </c>
      <c r="AY372" s="240" t="s">
        <v>163</v>
      </c>
    </row>
    <row r="373" s="12" customFormat="1" ht="16.5" customHeight="1">
      <c r="B373" s="251"/>
      <c r="C373" s="252"/>
      <c r="D373" s="252"/>
      <c r="E373" s="253" t="s">
        <v>22</v>
      </c>
      <c r="F373" s="254" t="s">
        <v>182</v>
      </c>
      <c r="G373" s="252"/>
      <c r="H373" s="252"/>
      <c r="I373" s="252"/>
      <c r="J373" s="252"/>
      <c r="K373" s="255">
        <v>19.649999999999999</v>
      </c>
      <c r="L373" s="252"/>
      <c r="M373" s="252"/>
      <c r="N373" s="252"/>
      <c r="O373" s="252"/>
      <c r="P373" s="252"/>
      <c r="Q373" s="252"/>
      <c r="R373" s="256"/>
      <c r="T373" s="257"/>
      <c r="U373" s="252"/>
      <c r="V373" s="252"/>
      <c r="W373" s="252"/>
      <c r="X373" s="252"/>
      <c r="Y373" s="252"/>
      <c r="Z373" s="252"/>
      <c r="AA373" s="258"/>
      <c r="AT373" s="259" t="s">
        <v>171</v>
      </c>
      <c r="AU373" s="259" t="s">
        <v>103</v>
      </c>
      <c r="AV373" s="12" t="s">
        <v>168</v>
      </c>
      <c r="AW373" s="12" t="s">
        <v>37</v>
      </c>
      <c r="AX373" s="12" t="s">
        <v>38</v>
      </c>
      <c r="AY373" s="259" t="s">
        <v>163</v>
      </c>
    </row>
    <row r="374" s="1" customFormat="1" ht="25.5" customHeight="1">
      <c r="B374" s="49"/>
      <c r="C374" s="220" t="s">
        <v>473</v>
      </c>
      <c r="D374" s="220" t="s">
        <v>164</v>
      </c>
      <c r="E374" s="221" t="s">
        <v>474</v>
      </c>
      <c r="F374" s="222" t="s">
        <v>475</v>
      </c>
      <c r="G374" s="222"/>
      <c r="H374" s="222"/>
      <c r="I374" s="222"/>
      <c r="J374" s="223" t="s">
        <v>357</v>
      </c>
      <c r="K374" s="224">
        <v>4</v>
      </c>
      <c r="L374" s="225">
        <v>0</v>
      </c>
      <c r="M374" s="226"/>
      <c r="N374" s="227">
        <f>ROUND(L374*K374,1)</f>
        <v>0</v>
      </c>
      <c r="O374" s="227"/>
      <c r="P374" s="227"/>
      <c r="Q374" s="227"/>
      <c r="R374" s="51"/>
      <c r="T374" s="228" t="s">
        <v>22</v>
      </c>
      <c r="U374" s="59" t="s">
        <v>45</v>
      </c>
      <c r="V374" s="50"/>
      <c r="W374" s="229">
        <f>V374*K374</f>
        <v>0</v>
      </c>
      <c r="X374" s="229">
        <v>0</v>
      </c>
      <c r="Y374" s="229">
        <f>X374*K374</f>
        <v>0</v>
      </c>
      <c r="Z374" s="229">
        <v>0.040000000000000001</v>
      </c>
      <c r="AA374" s="230">
        <f>Z374*K374</f>
        <v>0</v>
      </c>
      <c r="AR374" s="24" t="s">
        <v>168</v>
      </c>
      <c r="AT374" s="24" t="s">
        <v>164</v>
      </c>
      <c r="AU374" s="24" t="s">
        <v>103</v>
      </c>
      <c r="AY374" s="24" t="s">
        <v>163</v>
      </c>
      <c r="BE374" s="141">
        <f>IF(U374="základní",N374,0)</f>
        <v>0</v>
      </c>
      <c r="BF374" s="141">
        <f>IF(U374="snížená",N374,0)</f>
        <v>0</v>
      </c>
      <c r="BG374" s="141">
        <f>IF(U374="zákl. přenesená",N374,0)</f>
        <v>0</v>
      </c>
      <c r="BH374" s="141">
        <f>IF(U374="sníž. přenesená",N374,0)</f>
        <v>0</v>
      </c>
      <c r="BI374" s="141">
        <f>IF(U374="nulová",N374,0)</f>
        <v>0</v>
      </c>
      <c r="BJ374" s="24" t="s">
        <v>38</v>
      </c>
      <c r="BK374" s="141">
        <f>ROUND(L374*K374,1)</f>
        <v>0</v>
      </c>
      <c r="BL374" s="24" t="s">
        <v>168</v>
      </c>
      <c r="BM374" s="24" t="s">
        <v>476</v>
      </c>
    </row>
    <row r="375" s="11" customFormat="1" ht="16.5" customHeight="1">
      <c r="B375" s="242"/>
      <c r="C375" s="243"/>
      <c r="D375" s="243"/>
      <c r="E375" s="244" t="s">
        <v>22</v>
      </c>
      <c r="F375" s="260" t="s">
        <v>477</v>
      </c>
      <c r="G375" s="261"/>
      <c r="H375" s="261"/>
      <c r="I375" s="261"/>
      <c r="J375" s="243"/>
      <c r="K375" s="246" t="s">
        <v>22</v>
      </c>
      <c r="L375" s="243"/>
      <c r="M375" s="243"/>
      <c r="N375" s="243"/>
      <c r="O375" s="243"/>
      <c r="P375" s="243"/>
      <c r="Q375" s="243"/>
      <c r="R375" s="247"/>
      <c r="T375" s="248"/>
      <c r="U375" s="243"/>
      <c r="V375" s="243"/>
      <c r="W375" s="243"/>
      <c r="X375" s="243"/>
      <c r="Y375" s="243"/>
      <c r="Z375" s="243"/>
      <c r="AA375" s="249"/>
      <c r="AT375" s="250" t="s">
        <v>171</v>
      </c>
      <c r="AU375" s="250" t="s">
        <v>103</v>
      </c>
      <c r="AV375" s="11" t="s">
        <v>38</v>
      </c>
      <c r="AW375" s="11" t="s">
        <v>37</v>
      </c>
      <c r="AX375" s="11" t="s">
        <v>80</v>
      </c>
      <c r="AY375" s="250" t="s">
        <v>163</v>
      </c>
    </row>
    <row r="376" s="11" customFormat="1" ht="16.5" customHeight="1">
      <c r="B376" s="242"/>
      <c r="C376" s="243"/>
      <c r="D376" s="243"/>
      <c r="E376" s="244" t="s">
        <v>22</v>
      </c>
      <c r="F376" s="245" t="s">
        <v>478</v>
      </c>
      <c r="G376" s="243"/>
      <c r="H376" s="243"/>
      <c r="I376" s="243"/>
      <c r="J376" s="243"/>
      <c r="K376" s="246" t="s">
        <v>22</v>
      </c>
      <c r="L376" s="243"/>
      <c r="M376" s="243"/>
      <c r="N376" s="243"/>
      <c r="O376" s="243"/>
      <c r="P376" s="243"/>
      <c r="Q376" s="243"/>
      <c r="R376" s="247"/>
      <c r="T376" s="248"/>
      <c r="U376" s="243"/>
      <c r="V376" s="243"/>
      <c r="W376" s="243"/>
      <c r="X376" s="243"/>
      <c r="Y376" s="243"/>
      <c r="Z376" s="243"/>
      <c r="AA376" s="249"/>
      <c r="AT376" s="250" t="s">
        <v>171</v>
      </c>
      <c r="AU376" s="250" t="s">
        <v>103</v>
      </c>
      <c r="AV376" s="11" t="s">
        <v>38</v>
      </c>
      <c r="AW376" s="11" t="s">
        <v>37</v>
      </c>
      <c r="AX376" s="11" t="s">
        <v>80</v>
      </c>
      <c r="AY376" s="250" t="s">
        <v>163</v>
      </c>
    </row>
    <row r="377" s="10" customFormat="1" ht="16.5" customHeight="1">
      <c r="B377" s="231"/>
      <c r="C377" s="232"/>
      <c r="D377" s="232"/>
      <c r="E377" s="233" t="s">
        <v>22</v>
      </c>
      <c r="F377" s="241" t="s">
        <v>479</v>
      </c>
      <c r="G377" s="232"/>
      <c r="H377" s="232"/>
      <c r="I377" s="232"/>
      <c r="J377" s="232"/>
      <c r="K377" s="236">
        <v>1</v>
      </c>
      <c r="L377" s="232"/>
      <c r="M377" s="232"/>
      <c r="N377" s="232"/>
      <c r="O377" s="232"/>
      <c r="P377" s="232"/>
      <c r="Q377" s="232"/>
      <c r="R377" s="237"/>
      <c r="T377" s="238"/>
      <c r="U377" s="232"/>
      <c r="V377" s="232"/>
      <c r="W377" s="232"/>
      <c r="X377" s="232"/>
      <c r="Y377" s="232"/>
      <c r="Z377" s="232"/>
      <c r="AA377" s="239"/>
      <c r="AT377" s="240" t="s">
        <v>171</v>
      </c>
      <c r="AU377" s="240" t="s">
        <v>103</v>
      </c>
      <c r="AV377" s="10" t="s">
        <v>103</v>
      </c>
      <c r="AW377" s="10" t="s">
        <v>37</v>
      </c>
      <c r="AX377" s="10" t="s">
        <v>80</v>
      </c>
      <c r="AY377" s="240" t="s">
        <v>163</v>
      </c>
    </row>
    <row r="378" s="10" customFormat="1" ht="16.5" customHeight="1">
      <c r="B378" s="231"/>
      <c r="C378" s="232"/>
      <c r="D378" s="232"/>
      <c r="E378" s="233" t="s">
        <v>22</v>
      </c>
      <c r="F378" s="241" t="s">
        <v>472</v>
      </c>
      <c r="G378" s="232"/>
      <c r="H378" s="232"/>
      <c r="I378" s="232"/>
      <c r="J378" s="232"/>
      <c r="K378" s="236">
        <v>3</v>
      </c>
      <c r="L378" s="232"/>
      <c r="M378" s="232"/>
      <c r="N378" s="232"/>
      <c r="O378" s="232"/>
      <c r="P378" s="232"/>
      <c r="Q378" s="232"/>
      <c r="R378" s="237"/>
      <c r="T378" s="238"/>
      <c r="U378" s="232"/>
      <c r="V378" s="232"/>
      <c r="W378" s="232"/>
      <c r="X378" s="232"/>
      <c r="Y378" s="232"/>
      <c r="Z378" s="232"/>
      <c r="AA378" s="239"/>
      <c r="AT378" s="240" t="s">
        <v>171</v>
      </c>
      <c r="AU378" s="240" t="s">
        <v>103</v>
      </c>
      <c r="AV378" s="10" t="s">
        <v>103</v>
      </c>
      <c r="AW378" s="10" t="s">
        <v>37</v>
      </c>
      <c r="AX378" s="10" t="s">
        <v>80</v>
      </c>
      <c r="AY378" s="240" t="s">
        <v>163</v>
      </c>
    </row>
    <row r="379" s="12" customFormat="1" ht="16.5" customHeight="1">
      <c r="B379" s="251"/>
      <c r="C379" s="252"/>
      <c r="D379" s="252"/>
      <c r="E379" s="253" t="s">
        <v>22</v>
      </c>
      <c r="F379" s="254" t="s">
        <v>182</v>
      </c>
      <c r="G379" s="252"/>
      <c r="H379" s="252"/>
      <c r="I379" s="252"/>
      <c r="J379" s="252"/>
      <c r="K379" s="255">
        <v>4</v>
      </c>
      <c r="L379" s="252"/>
      <c r="M379" s="252"/>
      <c r="N379" s="252"/>
      <c r="O379" s="252"/>
      <c r="P379" s="252"/>
      <c r="Q379" s="252"/>
      <c r="R379" s="256"/>
      <c r="T379" s="257"/>
      <c r="U379" s="252"/>
      <c r="V379" s="252"/>
      <c r="W379" s="252"/>
      <c r="X379" s="252"/>
      <c r="Y379" s="252"/>
      <c r="Z379" s="252"/>
      <c r="AA379" s="258"/>
      <c r="AT379" s="259" t="s">
        <v>171</v>
      </c>
      <c r="AU379" s="259" t="s">
        <v>103</v>
      </c>
      <c r="AV379" s="12" t="s">
        <v>168</v>
      </c>
      <c r="AW379" s="12" t="s">
        <v>37</v>
      </c>
      <c r="AX379" s="12" t="s">
        <v>38</v>
      </c>
      <c r="AY379" s="259" t="s">
        <v>163</v>
      </c>
    </row>
    <row r="380" s="1" customFormat="1" ht="38.25" customHeight="1">
      <c r="B380" s="49"/>
      <c r="C380" s="220" t="s">
        <v>480</v>
      </c>
      <c r="D380" s="220" t="s">
        <v>164</v>
      </c>
      <c r="E380" s="221" t="s">
        <v>481</v>
      </c>
      <c r="F380" s="222" t="s">
        <v>482</v>
      </c>
      <c r="G380" s="222"/>
      <c r="H380" s="222"/>
      <c r="I380" s="222"/>
      <c r="J380" s="223" t="s">
        <v>167</v>
      </c>
      <c r="K380" s="224">
        <v>55.506999999999998</v>
      </c>
      <c r="L380" s="225">
        <v>0</v>
      </c>
      <c r="M380" s="226"/>
      <c r="N380" s="227">
        <f>ROUND(L380*K380,1)</f>
        <v>0</v>
      </c>
      <c r="O380" s="227"/>
      <c r="P380" s="227"/>
      <c r="Q380" s="227"/>
      <c r="R380" s="51"/>
      <c r="T380" s="228" t="s">
        <v>22</v>
      </c>
      <c r="U380" s="59" t="s">
        <v>45</v>
      </c>
      <c r="V380" s="50"/>
      <c r="W380" s="229">
        <f>V380*K380</f>
        <v>0</v>
      </c>
      <c r="X380" s="229">
        <v>0</v>
      </c>
      <c r="Y380" s="229">
        <f>X380*K380</f>
        <v>0</v>
      </c>
      <c r="Z380" s="229">
        <v>0.222</v>
      </c>
      <c r="AA380" s="230">
        <f>Z380*K380</f>
        <v>0</v>
      </c>
      <c r="AR380" s="24" t="s">
        <v>168</v>
      </c>
      <c r="AT380" s="24" t="s">
        <v>164</v>
      </c>
      <c r="AU380" s="24" t="s">
        <v>103</v>
      </c>
      <c r="AY380" s="24" t="s">
        <v>163</v>
      </c>
      <c r="BE380" s="141">
        <f>IF(U380="základní",N380,0)</f>
        <v>0</v>
      </c>
      <c r="BF380" s="141">
        <f>IF(U380="snížená",N380,0)</f>
        <v>0</v>
      </c>
      <c r="BG380" s="141">
        <f>IF(U380="zákl. přenesená",N380,0)</f>
        <v>0</v>
      </c>
      <c r="BH380" s="141">
        <f>IF(U380="sníž. přenesená",N380,0)</f>
        <v>0</v>
      </c>
      <c r="BI380" s="141">
        <f>IF(U380="nulová",N380,0)</f>
        <v>0</v>
      </c>
      <c r="BJ380" s="24" t="s">
        <v>38</v>
      </c>
      <c r="BK380" s="141">
        <f>ROUND(L380*K380,1)</f>
        <v>0</v>
      </c>
      <c r="BL380" s="24" t="s">
        <v>168</v>
      </c>
      <c r="BM380" s="24" t="s">
        <v>483</v>
      </c>
    </row>
    <row r="381" s="11" customFormat="1" ht="16.5" customHeight="1">
      <c r="B381" s="242"/>
      <c r="C381" s="243"/>
      <c r="D381" s="243"/>
      <c r="E381" s="244" t="s">
        <v>22</v>
      </c>
      <c r="F381" s="260" t="s">
        <v>484</v>
      </c>
      <c r="G381" s="261"/>
      <c r="H381" s="261"/>
      <c r="I381" s="261"/>
      <c r="J381" s="243"/>
      <c r="K381" s="246" t="s">
        <v>22</v>
      </c>
      <c r="L381" s="243"/>
      <c r="M381" s="243"/>
      <c r="N381" s="243"/>
      <c r="O381" s="243"/>
      <c r="P381" s="243"/>
      <c r="Q381" s="243"/>
      <c r="R381" s="247"/>
      <c r="T381" s="248"/>
      <c r="U381" s="243"/>
      <c r="V381" s="243"/>
      <c r="W381" s="243"/>
      <c r="X381" s="243"/>
      <c r="Y381" s="243"/>
      <c r="Z381" s="243"/>
      <c r="AA381" s="249"/>
      <c r="AT381" s="250" t="s">
        <v>171</v>
      </c>
      <c r="AU381" s="250" t="s">
        <v>103</v>
      </c>
      <c r="AV381" s="11" t="s">
        <v>38</v>
      </c>
      <c r="AW381" s="11" t="s">
        <v>37</v>
      </c>
      <c r="AX381" s="11" t="s">
        <v>80</v>
      </c>
      <c r="AY381" s="250" t="s">
        <v>163</v>
      </c>
    </row>
    <row r="382" s="10" customFormat="1" ht="16.5" customHeight="1">
      <c r="B382" s="231"/>
      <c r="C382" s="232"/>
      <c r="D382" s="232"/>
      <c r="E382" s="233" t="s">
        <v>22</v>
      </c>
      <c r="F382" s="241" t="s">
        <v>485</v>
      </c>
      <c r="G382" s="232"/>
      <c r="H382" s="232"/>
      <c r="I382" s="232"/>
      <c r="J382" s="232"/>
      <c r="K382" s="236">
        <v>55.506999999999998</v>
      </c>
      <c r="L382" s="232"/>
      <c r="M382" s="232"/>
      <c r="N382" s="232"/>
      <c r="O382" s="232"/>
      <c r="P382" s="232"/>
      <c r="Q382" s="232"/>
      <c r="R382" s="237"/>
      <c r="T382" s="238"/>
      <c r="U382" s="232"/>
      <c r="V382" s="232"/>
      <c r="W382" s="232"/>
      <c r="X382" s="232"/>
      <c r="Y382" s="232"/>
      <c r="Z382" s="232"/>
      <c r="AA382" s="239"/>
      <c r="AT382" s="240" t="s">
        <v>171</v>
      </c>
      <c r="AU382" s="240" t="s">
        <v>103</v>
      </c>
      <c r="AV382" s="10" t="s">
        <v>103</v>
      </c>
      <c r="AW382" s="10" t="s">
        <v>37</v>
      </c>
      <c r="AX382" s="10" t="s">
        <v>38</v>
      </c>
      <c r="AY382" s="240" t="s">
        <v>163</v>
      </c>
    </row>
    <row r="383" s="1" customFormat="1" ht="25.5" customHeight="1">
      <c r="B383" s="49"/>
      <c r="C383" s="220" t="s">
        <v>486</v>
      </c>
      <c r="D383" s="220" t="s">
        <v>164</v>
      </c>
      <c r="E383" s="221" t="s">
        <v>487</v>
      </c>
      <c r="F383" s="222" t="s">
        <v>488</v>
      </c>
      <c r="G383" s="222"/>
      <c r="H383" s="222"/>
      <c r="I383" s="222"/>
      <c r="J383" s="223" t="s">
        <v>167</v>
      </c>
      <c r="K383" s="224">
        <v>1.758</v>
      </c>
      <c r="L383" s="225">
        <v>0</v>
      </c>
      <c r="M383" s="226"/>
      <c r="N383" s="227">
        <f>ROUND(L383*K383,1)</f>
        <v>0</v>
      </c>
      <c r="O383" s="227"/>
      <c r="P383" s="227"/>
      <c r="Q383" s="227"/>
      <c r="R383" s="51"/>
      <c r="T383" s="228" t="s">
        <v>22</v>
      </c>
      <c r="U383" s="59" t="s">
        <v>45</v>
      </c>
      <c r="V383" s="50"/>
      <c r="W383" s="229">
        <f>V383*K383</f>
        <v>0</v>
      </c>
      <c r="X383" s="229">
        <v>2.4778600000000002</v>
      </c>
      <c r="Y383" s="229">
        <f>X383*K383</f>
        <v>0</v>
      </c>
      <c r="Z383" s="229">
        <v>0</v>
      </c>
      <c r="AA383" s="230">
        <f>Z383*K383</f>
        <v>0</v>
      </c>
      <c r="AR383" s="24" t="s">
        <v>168</v>
      </c>
      <c r="AT383" s="24" t="s">
        <v>164</v>
      </c>
      <c r="AU383" s="24" t="s">
        <v>103</v>
      </c>
      <c r="AY383" s="24" t="s">
        <v>163</v>
      </c>
      <c r="BE383" s="141">
        <f>IF(U383="základní",N383,0)</f>
        <v>0</v>
      </c>
      <c r="BF383" s="141">
        <f>IF(U383="snížená",N383,0)</f>
        <v>0</v>
      </c>
      <c r="BG383" s="141">
        <f>IF(U383="zákl. přenesená",N383,0)</f>
        <v>0</v>
      </c>
      <c r="BH383" s="141">
        <f>IF(U383="sníž. přenesená",N383,0)</f>
        <v>0</v>
      </c>
      <c r="BI383" s="141">
        <f>IF(U383="nulová",N383,0)</f>
        <v>0</v>
      </c>
      <c r="BJ383" s="24" t="s">
        <v>38</v>
      </c>
      <c r="BK383" s="141">
        <f>ROUND(L383*K383,1)</f>
        <v>0</v>
      </c>
      <c r="BL383" s="24" t="s">
        <v>168</v>
      </c>
      <c r="BM383" s="24" t="s">
        <v>489</v>
      </c>
    </row>
    <row r="384" s="10" customFormat="1" ht="16.5" customHeight="1">
      <c r="B384" s="231"/>
      <c r="C384" s="232"/>
      <c r="D384" s="232"/>
      <c r="E384" s="233" t="s">
        <v>22</v>
      </c>
      <c r="F384" s="234" t="s">
        <v>490</v>
      </c>
      <c r="G384" s="235"/>
      <c r="H384" s="235"/>
      <c r="I384" s="235"/>
      <c r="J384" s="232"/>
      <c r="K384" s="236">
        <v>1.758</v>
      </c>
      <c r="L384" s="232"/>
      <c r="M384" s="232"/>
      <c r="N384" s="232"/>
      <c r="O384" s="232"/>
      <c r="P384" s="232"/>
      <c r="Q384" s="232"/>
      <c r="R384" s="237"/>
      <c r="T384" s="238"/>
      <c r="U384" s="232"/>
      <c r="V384" s="232"/>
      <c r="W384" s="232"/>
      <c r="X384" s="232"/>
      <c r="Y384" s="232"/>
      <c r="Z384" s="232"/>
      <c r="AA384" s="239"/>
      <c r="AT384" s="240" t="s">
        <v>171</v>
      </c>
      <c r="AU384" s="240" t="s">
        <v>103</v>
      </c>
      <c r="AV384" s="10" t="s">
        <v>103</v>
      </c>
      <c r="AW384" s="10" t="s">
        <v>37</v>
      </c>
      <c r="AX384" s="10" t="s">
        <v>38</v>
      </c>
      <c r="AY384" s="240" t="s">
        <v>163</v>
      </c>
    </row>
    <row r="385" s="1" customFormat="1" ht="16.5" customHeight="1">
      <c r="B385" s="49"/>
      <c r="C385" s="220" t="s">
        <v>491</v>
      </c>
      <c r="D385" s="220" t="s">
        <v>164</v>
      </c>
      <c r="E385" s="221" t="s">
        <v>492</v>
      </c>
      <c r="F385" s="222" t="s">
        <v>493</v>
      </c>
      <c r="G385" s="222"/>
      <c r="H385" s="222"/>
      <c r="I385" s="222"/>
      <c r="J385" s="223" t="s">
        <v>253</v>
      </c>
      <c r="K385" s="224">
        <v>11.720000000000001</v>
      </c>
      <c r="L385" s="225">
        <v>0</v>
      </c>
      <c r="M385" s="226"/>
      <c r="N385" s="227">
        <f>ROUND(L385*K385,1)</f>
        <v>0</v>
      </c>
      <c r="O385" s="227"/>
      <c r="P385" s="227"/>
      <c r="Q385" s="227"/>
      <c r="R385" s="51"/>
      <c r="T385" s="228" t="s">
        <v>22</v>
      </c>
      <c r="U385" s="59" t="s">
        <v>45</v>
      </c>
      <c r="V385" s="50"/>
      <c r="W385" s="229">
        <f>V385*K385</f>
        <v>0</v>
      </c>
      <c r="X385" s="229">
        <v>0.012080000000000001</v>
      </c>
      <c r="Y385" s="229">
        <f>X385*K385</f>
        <v>0</v>
      </c>
      <c r="Z385" s="229">
        <v>0</v>
      </c>
      <c r="AA385" s="230">
        <f>Z385*K385</f>
        <v>0</v>
      </c>
      <c r="AR385" s="24" t="s">
        <v>168</v>
      </c>
      <c r="AT385" s="24" t="s">
        <v>164</v>
      </c>
      <c r="AU385" s="24" t="s">
        <v>103</v>
      </c>
      <c r="AY385" s="24" t="s">
        <v>163</v>
      </c>
      <c r="BE385" s="141">
        <f>IF(U385="základní",N385,0)</f>
        <v>0</v>
      </c>
      <c r="BF385" s="141">
        <f>IF(U385="snížená",N385,0)</f>
        <v>0</v>
      </c>
      <c r="BG385" s="141">
        <f>IF(U385="zákl. přenesená",N385,0)</f>
        <v>0</v>
      </c>
      <c r="BH385" s="141">
        <f>IF(U385="sníž. přenesená",N385,0)</f>
        <v>0</v>
      </c>
      <c r="BI385" s="141">
        <f>IF(U385="nulová",N385,0)</f>
        <v>0</v>
      </c>
      <c r="BJ385" s="24" t="s">
        <v>38</v>
      </c>
      <c r="BK385" s="141">
        <f>ROUND(L385*K385,1)</f>
        <v>0</v>
      </c>
      <c r="BL385" s="24" t="s">
        <v>168</v>
      </c>
      <c r="BM385" s="24" t="s">
        <v>494</v>
      </c>
    </row>
    <row r="386" s="10" customFormat="1" ht="16.5" customHeight="1">
      <c r="B386" s="231"/>
      <c r="C386" s="232"/>
      <c r="D386" s="232"/>
      <c r="E386" s="233" t="s">
        <v>22</v>
      </c>
      <c r="F386" s="234" t="s">
        <v>495</v>
      </c>
      <c r="G386" s="235"/>
      <c r="H386" s="235"/>
      <c r="I386" s="235"/>
      <c r="J386" s="232"/>
      <c r="K386" s="236">
        <v>11.720000000000001</v>
      </c>
      <c r="L386" s="232"/>
      <c r="M386" s="232"/>
      <c r="N386" s="232"/>
      <c r="O386" s="232"/>
      <c r="P386" s="232"/>
      <c r="Q386" s="232"/>
      <c r="R386" s="237"/>
      <c r="T386" s="238"/>
      <c r="U386" s="232"/>
      <c r="V386" s="232"/>
      <c r="W386" s="232"/>
      <c r="X386" s="232"/>
      <c r="Y386" s="232"/>
      <c r="Z386" s="232"/>
      <c r="AA386" s="239"/>
      <c r="AT386" s="240" t="s">
        <v>171</v>
      </c>
      <c r="AU386" s="240" t="s">
        <v>103</v>
      </c>
      <c r="AV386" s="10" t="s">
        <v>103</v>
      </c>
      <c r="AW386" s="10" t="s">
        <v>37</v>
      </c>
      <c r="AX386" s="10" t="s">
        <v>38</v>
      </c>
      <c r="AY386" s="240" t="s">
        <v>163</v>
      </c>
    </row>
    <row r="387" s="1" customFormat="1" ht="16.5" customHeight="1">
      <c r="B387" s="49"/>
      <c r="C387" s="220" t="s">
        <v>496</v>
      </c>
      <c r="D387" s="220" t="s">
        <v>164</v>
      </c>
      <c r="E387" s="221" t="s">
        <v>497</v>
      </c>
      <c r="F387" s="222" t="s">
        <v>498</v>
      </c>
      <c r="G387" s="222"/>
      <c r="H387" s="222"/>
      <c r="I387" s="222"/>
      <c r="J387" s="223" t="s">
        <v>253</v>
      </c>
      <c r="K387" s="224">
        <v>11.720000000000001</v>
      </c>
      <c r="L387" s="225">
        <v>0</v>
      </c>
      <c r="M387" s="226"/>
      <c r="N387" s="227">
        <f>ROUND(L387*K387,1)</f>
        <v>0</v>
      </c>
      <c r="O387" s="227"/>
      <c r="P387" s="227"/>
      <c r="Q387" s="227"/>
      <c r="R387" s="51"/>
      <c r="T387" s="228" t="s">
        <v>22</v>
      </c>
      <c r="U387" s="59" t="s">
        <v>45</v>
      </c>
      <c r="V387" s="50"/>
      <c r="W387" s="229">
        <f>V387*K387</f>
        <v>0</v>
      </c>
      <c r="X387" s="229">
        <v>0</v>
      </c>
      <c r="Y387" s="229">
        <f>X387*K387</f>
        <v>0</v>
      </c>
      <c r="Z387" s="229">
        <v>0</v>
      </c>
      <c r="AA387" s="230">
        <f>Z387*K387</f>
        <v>0</v>
      </c>
      <c r="AR387" s="24" t="s">
        <v>168</v>
      </c>
      <c r="AT387" s="24" t="s">
        <v>164</v>
      </c>
      <c r="AU387" s="24" t="s">
        <v>103</v>
      </c>
      <c r="AY387" s="24" t="s">
        <v>163</v>
      </c>
      <c r="BE387" s="141">
        <f>IF(U387="základní",N387,0)</f>
        <v>0</v>
      </c>
      <c r="BF387" s="141">
        <f>IF(U387="snížená",N387,0)</f>
        <v>0</v>
      </c>
      <c r="BG387" s="141">
        <f>IF(U387="zákl. přenesená",N387,0)</f>
        <v>0</v>
      </c>
      <c r="BH387" s="141">
        <f>IF(U387="sníž. přenesená",N387,0)</f>
        <v>0</v>
      </c>
      <c r="BI387" s="141">
        <f>IF(U387="nulová",N387,0)</f>
        <v>0</v>
      </c>
      <c r="BJ387" s="24" t="s">
        <v>38</v>
      </c>
      <c r="BK387" s="141">
        <f>ROUND(L387*K387,1)</f>
        <v>0</v>
      </c>
      <c r="BL387" s="24" t="s">
        <v>168</v>
      </c>
      <c r="BM387" s="24" t="s">
        <v>499</v>
      </c>
    </row>
    <row r="388" s="1" customFormat="1" ht="16.5" customHeight="1">
      <c r="B388" s="49"/>
      <c r="C388" s="220" t="s">
        <v>500</v>
      </c>
      <c r="D388" s="220" t="s">
        <v>164</v>
      </c>
      <c r="E388" s="221" t="s">
        <v>501</v>
      </c>
      <c r="F388" s="222" t="s">
        <v>502</v>
      </c>
      <c r="G388" s="222"/>
      <c r="H388" s="222"/>
      <c r="I388" s="222"/>
      <c r="J388" s="223" t="s">
        <v>218</v>
      </c>
      <c r="K388" s="224">
        <v>0.16800000000000001</v>
      </c>
      <c r="L388" s="225">
        <v>0</v>
      </c>
      <c r="M388" s="226"/>
      <c r="N388" s="227">
        <f>ROUND(L388*K388,1)</f>
        <v>0</v>
      </c>
      <c r="O388" s="227"/>
      <c r="P388" s="227"/>
      <c r="Q388" s="227"/>
      <c r="R388" s="51"/>
      <c r="T388" s="228" t="s">
        <v>22</v>
      </c>
      <c r="U388" s="59" t="s">
        <v>45</v>
      </c>
      <c r="V388" s="50"/>
      <c r="W388" s="229">
        <f>V388*K388</f>
        <v>0</v>
      </c>
      <c r="X388" s="229">
        <v>1.0515300000000001</v>
      </c>
      <c r="Y388" s="229">
        <f>X388*K388</f>
        <v>0</v>
      </c>
      <c r="Z388" s="229">
        <v>0</v>
      </c>
      <c r="AA388" s="230">
        <f>Z388*K388</f>
        <v>0</v>
      </c>
      <c r="AR388" s="24" t="s">
        <v>168</v>
      </c>
      <c r="AT388" s="24" t="s">
        <v>164</v>
      </c>
      <c r="AU388" s="24" t="s">
        <v>103</v>
      </c>
      <c r="AY388" s="24" t="s">
        <v>163</v>
      </c>
      <c r="BE388" s="141">
        <f>IF(U388="základní",N388,0)</f>
        <v>0</v>
      </c>
      <c r="BF388" s="141">
        <f>IF(U388="snížená",N388,0)</f>
        <v>0</v>
      </c>
      <c r="BG388" s="141">
        <f>IF(U388="zákl. přenesená",N388,0)</f>
        <v>0</v>
      </c>
      <c r="BH388" s="141">
        <f>IF(U388="sníž. přenesená",N388,0)</f>
        <v>0</v>
      </c>
      <c r="BI388" s="141">
        <f>IF(U388="nulová",N388,0)</f>
        <v>0</v>
      </c>
      <c r="BJ388" s="24" t="s">
        <v>38</v>
      </c>
      <c r="BK388" s="141">
        <f>ROUND(L388*K388,1)</f>
        <v>0</v>
      </c>
      <c r="BL388" s="24" t="s">
        <v>168</v>
      </c>
      <c r="BM388" s="24" t="s">
        <v>503</v>
      </c>
    </row>
    <row r="389" s="11" customFormat="1" ht="16.5" customHeight="1">
      <c r="B389" s="242"/>
      <c r="C389" s="243"/>
      <c r="D389" s="243"/>
      <c r="E389" s="244" t="s">
        <v>22</v>
      </c>
      <c r="F389" s="260" t="s">
        <v>504</v>
      </c>
      <c r="G389" s="261"/>
      <c r="H389" s="261"/>
      <c r="I389" s="261"/>
      <c r="J389" s="243"/>
      <c r="K389" s="246" t="s">
        <v>22</v>
      </c>
      <c r="L389" s="243"/>
      <c r="M389" s="243"/>
      <c r="N389" s="243"/>
      <c r="O389" s="243"/>
      <c r="P389" s="243"/>
      <c r="Q389" s="243"/>
      <c r="R389" s="247"/>
      <c r="T389" s="248"/>
      <c r="U389" s="243"/>
      <c r="V389" s="243"/>
      <c r="W389" s="243"/>
      <c r="X389" s="243"/>
      <c r="Y389" s="243"/>
      <c r="Z389" s="243"/>
      <c r="AA389" s="249"/>
      <c r="AT389" s="250" t="s">
        <v>171</v>
      </c>
      <c r="AU389" s="250" t="s">
        <v>103</v>
      </c>
      <c r="AV389" s="11" t="s">
        <v>38</v>
      </c>
      <c r="AW389" s="11" t="s">
        <v>37</v>
      </c>
      <c r="AX389" s="11" t="s">
        <v>80</v>
      </c>
      <c r="AY389" s="250" t="s">
        <v>163</v>
      </c>
    </row>
    <row r="390" s="10" customFormat="1" ht="16.5" customHeight="1">
      <c r="B390" s="231"/>
      <c r="C390" s="232"/>
      <c r="D390" s="232"/>
      <c r="E390" s="233" t="s">
        <v>22</v>
      </c>
      <c r="F390" s="241" t="s">
        <v>505</v>
      </c>
      <c r="G390" s="232"/>
      <c r="H390" s="232"/>
      <c r="I390" s="232"/>
      <c r="J390" s="232"/>
      <c r="K390" s="236">
        <v>0.14199999999999999</v>
      </c>
      <c r="L390" s="232"/>
      <c r="M390" s="232"/>
      <c r="N390" s="232"/>
      <c r="O390" s="232"/>
      <c r="P390" s="232"/>
      <c r="Q390" s="232"/>
      <c r="R390" s="237"/>
      <c r="T390" s="238"/>
      <c r="U390" s="232"/>
      <c r="V390" s="232"/>
      <c r="W390" s="232"/>
      <c r="X390" s="232"/>
      <c r="Y390" s="232"/>
      <c r="Z390" s="232"/>
      <c r="AA390" s="239"/>
      <c r="AT390" s="240" t="s">
        <v>171</v>
      </c>
      <c r="AU390" s="240" t="s">
        <v>103</v>
      </c>
      <c r="AV390" s="10" t="s">
        <v>103</v>
      </c>
      <c r="AW390" s="10" t="s">
        <v>37</v>
      </c>
      <c r="AX390" s="10" t="s">
        <v>80</v>
      </c>
      <c r="AY390" s="240" t="s">
        <v>163</v>
      </c>
    </row>
    <row r="391" s="11" customFormat="1" ht="16.5" customHeight="1">
      <c r="B391" s="242"/>
      <c r="C391" s="243"/>
      <c r="D391" s="243"/>
      <c r="E391" s="244" t="s">
        <v>22</v>
      </c>
      <c r="F391" s="245" t="s">
        <v>506</v>
      </c>
      <c r="G391" s="243"/>
      <c r="H391" s="243"/>
      <c r="I391" s="243"/>
      <c r="J391" s="243"/>
      <c r="K391" s="246" t="s">
        <v>22</v>
      </c>
      <c r="L391" s="243"/>
      <c r="M391" s="243"/>
      <c r="N391" s="243"/>
      <c r="O391" s="243"/>
      <c r="P391" s="243"/>
      <c r="Q391" s="243"/>
      <c r="R391" s="247"/>
      <c r="T391" s="248"/>
      <c r="U391" s="243"/>
      <c r="V391" s="243"/>
      <c r="W391" s="243"/>
      <c r="X391" s="243"/>
      <c r="Y391" s="243"/>
      <c r="Z391" s="243"/>
      <c r="AA391" s="249"/>
      <c r="AT391" s="250" t="s">
        <v>171</v>
      </c>
      <c r="AU391" s="250" t="s">
        <v>103</v>
      </c>
      <c r="AV391" s="11" t="s">
        <v>38</v>
      </c>
      <c r="AW391" s="11" t="s">
        <v>37</v>
      </c>
      <c r="AX391" s="11" t="s">
        <v>80</v>
      </c>
      <c r="AY391" s="250" t="s">
        <v>163</v>
      </c>
    </row>
    <row r="392" s="10" customFormat="1" ht="16.5" customHeight="1">
      <c r="B392" s="231"/>
      <c r="C392" s="232"/>
      <c r="D392" s="232"/>
      <c r="E392" s="233" t="s">
        <v>22</v>
      </c>
      <c r="F392" s="241" t="s">
        <v>507</v>
      </c>
      <c r="G392" s="232"/>
      <c r="H392" s="232"/>
      <c r="I392" s="232"/>
      <c r="J392" s="232"/>
      <c r="K392" s="236">
        <v>0.025999999999999999</v>
      </c>
      <c r="L392" s="232"/>
      <c r="M392" s="232"/>
      <c r="N392" s="232"/>
      <c r="O392" s="232"/>
      <c r="P392" s="232"/>
      <c r="Q392" s="232"/>
      <c r="R392" s="237"/>
      <c r="T392" s="238"/>
      <c r="U392" s="232"/>
      <c r="V392" s="232"/>
      <c r="W392" s="232"/>
      <c r="X392" s="232"/>
      <c r="Y392" s="232"/>
      <c r="Z392" s="232"/>
      <c r="AA392" s="239"/>
      <c r="AT392" s="240" t="s">
        <v>171</v>
      </c>
      <c r="AU392" s="240" t="s">
        <v>103</v>
      </c>
      <c r="AV392" s="10" t="s">
        <v>103</v>
      </c>
      <c r="AW392" s="10" t="s">
        <v>37</v>
      </c>
      <c r="AX392" s="10" t="s">
        <v>80</v>
      </c>
      <c r="AY392" s="240" t="s">
        <v>163</v>
      </c>
    </row>
    <row r="393" s="12" customFormat="1" ht="16.5" customHeight="1">
      <c r="B393" s="251"/>
      <c r="C393" s="252"/>
      <c r="D393" s="252"/>
      <c r="E393" s="253" t="s">
        <v>22</v>
      </c>
      <c r="F393" s="254" t="s">
        <v>182</v>
      </c>
      <c r="G393" s="252"/>
      <c r="H393" s="252"/>
      <c r="I393" s="252"/>
      <c r="J393" s="252"/>
      <c r="K393" s="255">
        <v>0.16800000000000001</v>
      </c>
      <c r="L393" s="252"/>
      <c r="M393" s="252"/>
      <c r="N393" s="252"/>
      <c r="O393" s="252"/>
      <c r="P393" s="252"/>
      <c r="Q393" s="252"/>
      <c r="R393" s="256"/>
      <c r="T393" s="257"/>
      <c r="U393" s="252"/>
      <c r="V393" s="252"/>
      <c r="W393" s="252"/>
      <c r="X393" s="252"/>
      <c r="Y393" s="252"/>
      <c r="Z393" s="252"/>
      <c r="AA393" s="258"/>
      <c r="AT393" s="259" t="s">
        <v>171</v>
      </c>
      <c r="AU393" s="259" t="s">
        <v>103</v>
      </c>
      <c r="AV393" s="12" t="s">
        <v>168</v>
      </c>
      <c r="AW393" s="12" t="s">
        <v>37</v>
      </c>
      <c r="AX393" s="12" t="s">
        <v>38</v>
      </c>
      <c r="AY393" s="259" t="s">
        <v>163</v>
      </c>
    </row>
    <row r="394" s="9" customFormat="1" ht="29.88" customHeight="1">
      <c r="B394" s="206"/>
      <c r="C394" s="207"/>
      <c r="D394" s="217" t="s">
        <v>120</v>
      </c>
      <c r="E394" s="217"/>
      <c r="F394" s="217"/>
      <c r="G394" s="217"/>
      <c r="H394" s="217"/>
      <c r="I394" s="217"/>
      <c r="J394" s="217"/>
      <c r="K394" s="217"/>
      <c r="L394" s="217"/>
      <c r="M394" s="217"/>
      <c r="N394" s="218">
        <f>BK394</f>
        <v>0</v>
      </c>
      <c r="O394" s="219"/>
      <c r="P394" s="219"/>
      <c r="Q394" s="219"/>
      <c r="R394" s="210"/>
      <c r="T394" s="211"/>
      <c r="U394" s="207"/>
      <c r="V394" s="207"/>
      <c r="W394" s="212">
        <f>SUM(W395:W399)</f>
        <v>0</v>
      </c>
      <c r="X394" s="207"/>
      <c r="Y394" s="212">
        <f>SUM(Y395:Y399)</f>
        <v>0</v>
      </c>
      <c r="Z394" s="207"/>
      <c r="AA394" s="213">
        <f>SUM(AA395:AA399)</f>
        <v>0</v>
      </c>
      <c r="AR394" s="214" t="s">
        <v>38</v>
      </c>
      <c r="AT394" s="215" t="s">
        <v>79</v>
      </c>
      <c r="AU394" s="215" t="s">
        <v>38</v>
      </c>
      <c r="AY394" s="214" t="s">
        <v>163</v>
      </c>
      <c r="BK394" s="216">
        <f>SUM(BK395:BK399)</f>
        <v>0</v>
      </c>
    </row>
    <row r="395" s="1" customFormat="1" ht="16.5" customHeight="1">
      <c r="B395" s="49"/>
      <c r="C395" s="220" t="s">
        <v>508</v>
      </c>
      <c r="D395" s="220" t="s">
        <v>164</v>
      </c>
      <c r="E395" s="221" t="s">
        <v>509</v>
      </c>
      <c r="F395" s="222" t="s">
        <v>510</v>
      </c>
      <c r="G395" s="222"/>
      <c r="H395" s="222"/>
      <c r="I395" s="222"/>
      <c r="J395" s="223" t="s">
        <v>218</v>
      </c>
      <c r="K395" s="224">
        <v>13.542999999999999</v>
      </c>
      <c r="L395" s="225">
        <v>0</v>
      </c>
      <c r="M395" s="226"/>
      <c r="N395" s="227">
        <f>ROUND(L395*K395,1)</f>
        <v>0</v>
      </c>
      <c r="O395" s="227"/>
      <c r="P395" s="227"/>
      <c r="Q395" s="227"/>
      <c r="R395" s="51"/>
      <c r="T395" s="228" t="s">
        <v>22</v>
      </c>
      <c r="U395" s="59" t="s">
        <v>45</v>
      </c>
      <c r="V395" s="50"/>
      <c r="W395" s="229">
        <f>V395*K395</f>
        <v>0</v>
      </c>
      <c r="X395" s="229">
        <v>0</v>
      </c>
      <c r="Y395" s="229">
        <f>X395*K395</f>
        <v>0</v>
      </c>
      <c r="Z395" s="229">
        <v>0</v>
      </c>
      <c r="AA395" s="230">
        <f>Z395*K395</f>
        <v>0</v>
      </c>
      <c r="AR395" s="24" t="s">
        <v>168</v>
      </c>
      <c r="AT395" s="24" t="s">
        <v>164</v>
      </c>
      <c r="AU395" s="24" t="s">
        <v>103</v>
      </c>
      <c r="AY395" s="24" t="s">
        <v>163</v>
      </c>
      <c r="BE395" s="141">
        <f>IF(U395="základní",N395,0)</f>
        <v>0</v>
      </c>
      <c r="BF395" s="141">
        <f>IF(U395="snížená",N395,0)</f>
        <v>0</v>
      </c>
      <c r="BG395" s="141">
        <f>IF(U395="zákl. přenesená",N395,0)</f>
        <v>0</v>
      </c>
      <c r="BH395" s="141">
        <f>IF(U395="sníž. přenesená",N395,0)</f>
        <v>0</v>
      </c>
      <c r="BI395" s="141">
        <f>IF(U395="nulová",N395,0)</f>
        <v>0</v>
      </c>
      <c r="BJ395" s="24" t="s">
        <v>38</v>
      </c>
      <c r="BK395" s="141">
        <f>ROUND(L395*K395,1)</f>
        <v>0</v>
      </c>
      <c r="BL395" s="24" t="s">
        <v>168</v>
      </c>
      <c r="BM395" s="24" t="s">
        <v>511</v>
      </c>
    </row>
    <row r="396" s="1" customFormat="1" ht="38.25" customHeight="1">
      <c r="B396" s="49"/>
      <c r="C396" s="220" t="s">
        <v>512</v>
      </c>
      <c r="D396" s="220" t="s">
        <v>164</v>
      </c>
      <c r="E396" s="221" t="s">
        <v>513</v>
      </c>
      <c r="F396" s="222" t="s">
        <v>514</v>
      </c>
      <c r="G396" s="222"/>
      <c r="H396" s="222"/>
      <c r="I396" s="222"/>
      <c r="J396" s="223" t="s">
        <v>218</v>
      </c>
      <c r="K396" s="224">
        <v>13.542999999999999</v>
      </c>
      <c r="L396" s="225">
        <v>0</v>
      </c>
      <c r="M396" s="226"/>
      <c r="N396" s="227">
        <f>ROUND(L396*K396,1)</f>
        <v>0</v>
      </c>
      <c r="O396" s="227"/>
      <c r="P396" s="227"/>
      <c r="Q396" s="227"/>
      <c r="R396" s="51"/>
      <c r="T396" s="228" t="s">
        <v>22</v>
      </c>
      <c r="U396" s="59" t="s">
        <v>45</v>
      </c>
      <c r="V396" s="50"/>
      <c r="W396" s="229">
        <f>V396*K396</f>
        <v>0</v>
      </c>
      <c r="X396" s="229">
        <v>0</v>
      </c>
      <c r="Y396" s="229">
        <f>X396*K396</f>
        <v>0</v>
      </c>
      <c r="Z396" s="229">
        <v>0</v>
      </c>
      <c r="AA396" s="230">
        <f>Z396*K396</f>
        <v>0</v>
      </c>
      <c r="AR396" s="24" t="s">
        <v>168</v>
      </c>
      <c r="AT396" s="24" t="s">
        <v>164</v>
      </c>
      <c r="AU396" s="24" t="s">
        <v>103</v>
      </c>
      <c r="AY396" s="24" t="s">
        <v>163</v>
      </c>
      <c r="BE396" s="141">
        <f>IF(U396="základní",N396,0)</f>
        <v>0</v>
      </c>
      <c r="BF396" s="141">
        <f>IF(U396="snížená",N396,0)</f>
        <v>0</v>
      </c>
      <c r="BG396" s="141">
        <f>IF(U396="zákl. přenesená",N396,0)</f>
        <v>0</v>
      </c>
      <c r="BH396" s="141">
        <f>IF(U396="sníž. přenesená",N396,0)</f>
        <v>0</v>
      </c>
      <c r="BI396" s="141">
        <f>IF(U396="nulová",N396,0)</f>
        <v>0</v>
      </c>
      <c r="BJ396" s="24" t="s">
        <v>38</v>
      </c>
      <c r="BK396" s="141">
        <f>ROUND(L396*K396,1)</f>
        <v>0</v>
      </c>
      <c r="BL396" s="24" t="s">
        <v>168</v>
      </c>
      <c r="BM396" s="24" t="s">
        <v>515</v>
      </c>
    </row>
    <row r="397" s="1" customFormat="1" ht="38.25" customHeight="1">
      <c r="B397" s="49"/>
      <c r="C397" s="220" t="s">
        <v>516</v>
      </c>
      <c r="D397" s="220" t="s">
        <v>164</v>
      </c>
      <c r="E397" s="221" t="s">
        <v>517</v>
      </c>
      <c r="F397" s="222" t="s">
        <v>518</v>
      </c>
      <c r="G397" s="222"/>
      <c r="H397" s="222"/>
      <c r="I397" s="222"/>
      <c r="J397" s="223" t="s">
        <v>218</v>
      </c>
      <c r="K397" s="224">
        <v>13.542999999999999</v>
      </c>
      <c r="L397" s="225">
        <v>0</v>
      </c>
      <c r="M397" s="226"/>
      <c r="N397" s="227">
        <f>ROUND(L397*K397,1)</f>
        <v>0</v>
      </c>
      <c r="O397" s="227"/>
      <c r="P397" s="227"/>
      <c r="Q397" s="227"/>
      <c r="R397" s="51"/>
      <c r="T397" s="228" t="s">
        <v>22</v>
      </c>
      <c r="U397" s="59" t="s">
        <v>45</v>
      </c>
      <c r="V397" s="50"/>
      <c r="W397" s="229">
        <f>V397*K397</f>
        <v>0</v>
      </c>
      <c r="X397" s="229">
        <v>0</v>
      </c>
      <c r="Y397" s="229">
        <f>X397*K397</f>
        <v>0</v>
      </c>
      <c r="Z397" s="229">
        <v>0</v>
      </c>
      <c r="AA397" s="230">
        <f>Z397*K397</f>
        <v>0</v>
      </c>
      <c r="AR397" s="24" t="s">
        <v>168</v>
      </c>
      <c r="AT397" s="24" t="s">
        <v>164</v>
      </c>
      <c r="AU397" s="24" t="s">
        <v>103</v>
      </c>
      <c r="AY397" s="24" t="s">
        <v>163</v>
      </c>
      <c r="BE397" s="141">
        <f>IF(U397="základní",N397,0)</f>
        <v>0</v>
      </c>
      <c r="BF397" s="141">
        <f>IF(U397="snížená",N397,0)</f>
        <v>0</v>
      </c>
      <c r="BG397" s="141">
        <f>IF(U397="zákl. přenesená",N397,0)</f>
        <v>0</v>
      </c>
      <c r="BH397" s="141">
        <f>IF(U397="sníž. přenesená",N397,0)</f>
        <v>0</v>
      </c>
      <c r="BI397" s="141">
        <f>IF(U397="nulová",N397,0)</f>
        <v>0</v>
      </c>
      <c r="BJ397" s="24" t="s">
        <v>38</v>
      </c>
      <c r="BK397" s="141">
        <f>ROUND(L397*K397,1)</f>
        <v>0</v>
      </c>
      <c r="BL397" s="24" t="s">
        <v>168</v>
      </c>
      <c r="BM397" s="24" t="s">
        <v>519</v>
      </c>
    </row>
    <row r="398" s="1" customFormat="1" ht="25.5" customHeight="1">
      <c r="B398" s="49"/>
      <c r="C398" s="220" t="s">
        <v>520</v>
      </c>
      <c r="D398" s="220" t="s">
        <v>164</v>
      </c>
      <c r="E398" s="221" t="s">
        <v>521</v>
      </c>
      <c r="F398" s="222" t="s">
        <v>522</v>
      </c>
      <c r="G398" s="222"/>
      <c r="H398" s="222"/>
      <c r="I398" s="222"/>
      <c r="J398" s="223" t="s">
        <v>218</v>
      </c>
      <c r="K398" s="224">
        <v>135.43000000000001</v>
      </c>
      <c r="L398" s="225">
        <v>0</v>
      </c>
      <c r="M398" s="226"/>
      <c r="N398" s="227">
        <f>ROUND(L398*K398,1)</f>
        <v>0</v>
      </c>
      <c r="O398" s="227"/>
      <c r="P398" s="227"/>
      <c r="Q398" s="227"/>
      <c r="R398" s="51"/>
      <c r="T398" s="228" t="s">
        <v>22</v>
      </c>
      <c r="U398" s="59" t="s">
        <v>45</v>
      </c>
      <c r="V398" s="50"/>
      <c r="W398" s="229">
        <f>V398*K398</f>
        <v>0</v>
      </c>
      <c r="X398" s="229">
        <v>0</v>
      </c>
      <c r="Y398" s="229">
        <f>X398*K398</f>
        <v>0</v>
      </c>
      <c r="Z398" s="229">
        <v>0</v>
      </c>
      <c r="AA398" s="230">
        <f>Z398*K398</f>
        <v>0</v>
      </c>
      <c r="AR398" s="24" t="s">
        <v>168</v>
      </c>
      <c r="AT398" s="24" t="s">
        <v>164</v>
      </c>
      <c r="AU398" s="24" t="s">
        <v>103</v>
      </c>
      <c r="AY398" s="24" t="s">
        <v>163</v>
      </c>
      <c r="BE398" s="141">
        <f>IF(U398="základní",N398,0)</f>
        <v>0</v>
      </c>
      <c r="BF398" s="141">
        <f>IF(U398="snížená",N398,0)</f>
        <v>0</v>
      </c>
      <c r="BG398" s="141">
        <f>IF(U398="zákl. přenesená",N398,0)</f>
        <v>0</v>
      </c>
      <c r="BH398" s="141">
        <f>IF(U398="sníž. přenesená",N398,0)</f>
        <v>0</v>
      </c>
      <c r="BI398" s="141">
        <f>IF(U398="nulová",N398,0)</f>
        <v>0</v>
      </c>
      <c r="BJ398" s="24" t="s">
        <v>38</v>
      </c>
      <c r="BK398" s="141">
        <f>ROUND(L398*K398,1)</f>
        <v>0</v>
      </c>
      <c r="BL398" s="24" t="s">
        <v>168</v>
      </c>
      <c r="BM398" s="24" t="s">
        <v>523</v>
      </c>
    </row>
    <row r="399" s="1" customFormat="1" ht="25.5" customHeight="1">
      <c r="B399" s="49"/>
      <c r="C399" s="220" t="s">
        <v>524</v>
      </c>
      <c r="D399" s="220" t="s">
        <v>164</v>
      </c>
      <c r="E399" s="221" t="s">
        <v>525</v>
      </c>
      <c r="F399" s="222" t="s">
        <v>526</v>
      </c>
      <c r="G399" s="222"/>
      <c r="H399" s="222"/>
      <c r="I399" s="222"/>
      <c r="J399" s="223" t="s">
        <v>218</v>
      </c>
      <c r="K399" s="224">
        <v>13.542999999999999</v>
      </c>
      <c r="L399" s="225">
        <v>0</v>
      </c>
      <c r="M399" s="226"/>
      <c r="N399" s="227">
        <f>ROUND(L399*K399,1)</f>
        <v>0</v>
      </c>
      <c r="O399" s="227"/>
      <c r="P399" s="227"/>
      <c r="Q399" s="227"/>
      <c r="R399" s="51"/>
      <c r="T399" s="228" t="s">
        <v>22</v>
      </c>
      <c r="U399" s="59" t="s">
        <v>45</v>
      </c>
      <c r="V399" s="50"/>
      <c r="W399" s="229">
        <f>V399*K399</f>
        <v>0</v>
      </c>
      <c r="X399" s="229">
        <v>0</v>
      </c>
      <c r="Y399" s="229">
        <f>X399*K399</f>
        <v>0</v>
      </c>
      <c r="Z399" s="229">
        <v>0</v>
      </c>
      <c r="AA399" s="230">
        <f>Z399*K399</f>
        <v>0</v>
      </c>
      <c r="AR399" s="24" t="s">
        <v>168</v>
      </c>
      <c r="AT399" s="24" t="s">
        <v>164</v>
      </c>
      <c r="AU399" s="24" t="s">
        <v>103</v>
      </c>
      <c r="AY399" s="24" t="s">
        <v>163</v>
      </c>
      <c r="BE399" s="141">
        <f>IF(U399="základní",N399,0)</f>
        <v>0</v>
      </c>
      <c r="BF399" s="141">
        <f>IF(U399="snížená",N399,0)</f>
        <v>0</v>
      </c>
      <c r="BG399" s="141">
        <f>IF(U399="zákl. přenesená",N399,0)</f>
        <v>0</v>
      </c>
      <c r="BH399" s="141">
        <f>IF(U399="sníž. přenesená",N399,0)</f>
        <v>0</v>
      </c>
      <c r="BI399" s="141">
        <f>IF(U399="nulová",N399,0)</f>
        <v>0</v>
      </c>
      <c r="BJ399" s="24" t="s">
        <v>38</v>
      </c>
      <c r="BK399" s="141">
        <f>ROUND(L399*K399,1)</f>
        <v>0</v>
      </c>
      <c r="BL399" s="24" t="s">
        <v>168</v>
      </c>
      <c r="BM399" s="24" t="s">
        <v>527</v>
      </c>
    </row>
    <row r="400" s="9" customFormat="1" ht="29.88" customHeight="1">
      <c r="B400" s="206"/>
      <c r="C400" s="207"/>
      <c r="D400" s="217" t="s">
        <v>121</v>
      </c>
      <c r="E400" s="217"/>
      <c r="F400" s="217"/>
      <c r="G400" s="217"/>
      <c r="H400" s="217"/>
      <c r="I400" s="217"/>
      <c r="J400" s="217"/>
      <c r="K400" s="217"/>
      <c r="L400" s="217"/>
      <c r="M400" s="217"/>
      <c r="N400" s="262">
        <f>BK400</f>
        <v>0</v>
      </c>
      <c r="O400" s="263"/>
      <c r="P400" s="263"/>
      <c r="Q400" s="263"/>
      <c r="R400" s="210"/>
      <c r="T400" s="211"/>
      <c r="U400" s="207"/>
      <c r="V400" s="207"/>
      <c r="W400" s="212">
        <f>W401</f>
        <v>0</v>
      </c>
      <c r="X400" s="207"/>
      <c r="Y400" s="212">
        <f>Y401</f>
        <v>0</v>
      </c>
      <c r="Z400" s="207"/>
      <c r="AA400" s="213">
        <f>AA401</f>
        <v>0</v>
      </c>
      <c r="AR400" s="214" t="s">
        <v>38</v>
      </c>
      <c r="AT400" s="215" t="s">
        <v>79</v>
      </c>
      <c r="AU400" s="215" t="s">
        <v>38</v>
      </c>
      <c r="AY400" s="214" t="s">
        <v>163</v>
      </c>
      <c r="BK400" s="216">
        <f>BK401</f>
        <v>0</v>
      </c>
    </row>
    <row r="401" s="1" customFormat="1" ht="16.5" customHeight="1">
      <c r="B401" s="49"/>
      <c r="C401" s="220" t="s">
        <v>528</v>
      </c>
      <c r="D401" s="220" t="s">
        <v>164</v>
      </c>
      <c r="E401" s="221" t="s">
        <v>529</v>
      </c>
      <c r="F401" s="222" t="s">
        <v>530</v>
      </c>
      <c r="G401" s="222"/>
      <c r="H401" s="222"/>
      <c r="I401" s="222"/>
      <c r="J401" s="223" t="s">
        <v>218</v>
      </c>
      <c r="K401" s="224">
        <v>114.356</v>
      </c>
      <c r="L401" s="225">
        <v>0</v>
      </c>
      <c r="M401" s="226"/>
      <c r="N401" s="227">
        <f>ROUND(L401*K401,1)</f>
        <v>0</v>
      </c>
      <c r="O401" s="227"/>
      <c r="P401" s="227"/>
      <c r="Q401" s="227"/>
      <c r="R401" s="51"/>
      <c r="T401" s="228" t="s">
        <v>22</v>
      </c>
      <c r="U401" s="59" t="s">
        <v>45</v>
      </c>
      <c r="V401" s="50"/>
      <c r="W401" s="229">
        <f>V401*K401</f>
        <v>0</v>
      </c>
      <c r="X401" s="229">
        <v>0</v>
      </c>
      <c r="Y401" s="229">
        <f>X401*K401</f>
        <v>0</v>
      </c>
      <c r="Z401" s="229">
        <v>0</v>
      </c>
      <c r="AA401" s="230">
        <f>Z401*K401</f>
        <v>0</v>
      </c>
      <c r="AR401" s="24" t="s">
        <v>168</v>
      </c>
      <c r="AT401" s="24" t="s">
        <v>164</v>
      </c>
      <c r="AU401" s="24" t="s">
        <v>103</v>
      </c>
      <c r="AY401" s="24" t="s">
        <v>163</v>
      </c>
      <c r="BE401" s="141">
        <f>IF(U401="základní",N401,0)</f>
        <v>0</v>
      </c>
      <c r="BF401" s="141">
        <f>IF(U401="snížená",N401,0)</f>
        <v>0</v>
      </c>
      <c r="BG401" s="141">
        <f>IF(U401="zákl. přenesená",N401,0)</f>
        <v>0</v>
      </c>
      <c r="BH401" s="141">
        <f>IF(U401="sníž. přenesená",N401,0)</f>
        <v>0</v>
      </c>
      <c r="BI401" s="141">
        <f>IF(U401="nulová",N401,0)</f>
        <v>0</v>
      </c>
      <c r="BJ401" s="24" t="s">
        <v>38</v>
      </c>
      <c r="BK401" s="141">
        <f>ROUND(L401*K401,1)</f>
        <v>0</v>
      </c>
      <c r="BL401" s="24" t="s">
        <v>168</v>
      </c>
      <c r="BM401" s="24" t="s">
        <v>531</v>
      </c>
    </row>
    <row r="402" s="9" customFormat="1" ht="37.44" customHeight="1">
      <c r="B402" s="206"/>
      <c r="C402" s="207"/>
      <c r="D402" s="208" t="s">
        <v>122</v>
      </c>
      <c r="E402" s="208"/>
      <c r="F402" s="208"/>
      <c r="G402" s="208"/>
      <c r="H402" s="208"/>
      <c r="I402" s="208"/>
      <c r="J402" s="208"/>
      <c r="K402" s="208"/>
      <c r="L402" s="208"/>
      <c r="M402" s="208"/>
      <c r="N402" s="281">
        <f>BK402</f>
        <v>0</v>
      </c>
      <c r="O402" s="282"/>
      <c r="P402" s="282"/>
      <c r="Q402" s="282"/>
      <c r="R402" s="210"/>
      <c r="T402" s="211"/>
      <c r="U402" s="207"/>
      <c r="V402" s="207"/>
      <c r="W402" s="212">
        <f>W403+W441+W474+W499+W514+W516+W534+W573+W579+W596+W601+W618+W625+W636+W708</f>
        <v>0</v>
      </c>
      <c r="X402" s="207"/>
      <c r="Y402" s="212">
        <f>Y403+Y441+Y474+Y499+Y514+Y516+Y534+Y573+Y579+Y596+Y601+Y618+Y625+Y636+Y708</f>
        <v>0</v>
      </c>
      <c r="Z402" s="207"/>
      <c r="AA402" s="213">
        <f>AA403+AA441+AA474+AA499+AA514+AA516+AA534+AA573+AA579+AA596+AA601+AA618+AA625+AA636+AA708</f>
        <v>0</v>
      </c>
      <c r="AR402" s="214" t="s">
        <v>103</v>
      </c>
      <c r="AT402" s="215" t="s">
        <v>79</v>
      </c>
      <c r="AU402" s="215" t="s">
        <v>80</v>
      </c>
      <c r="AY402" s="214" t="s">
        <v>163</v>
      </c>
      <c r="BK402" s="216">
        <f>BK403+BK441+BK474+BK499+BK514+BK516+BK534+BK573+BK579+BK596+BK601+BK618+BK625+BK636+BK708</f>
        <v>0</v>
      </c>
    </row>
    <row r="403" s="9" customFormat="1" ht="19.92" customHeight="1">
      <c r="B403" s="206"/>
      <c r="C403" s="207"/>
      <c r="D403" s="217" t="s">
        <v>123</v>
      </c>
      <c r="E403" s="217"/>
      <c r="F403" s="217"/>
      <c r="G403" s="217"/>
      <c r="H403" s="217"/>
      <c r="I403" s="217"/>
      <c r="J403" s="217"/>
      <c r="K403" s="217"/>
      <c r="L403" s="217"/>
      <c r="M403" s="217"/>
      <c r="N403" s="218">
        <f>BK403</f>
        <v>0</v>
      </c>
      <c r="O403" s="219"/>
      <c r="P403" s="219"/>
      <c r="Q403" s="219"/>
      <c r="R403" s="210"/>
      <c r="T403" s="211"/>
      <c r="U403" s="207"/>
      <c r="V403" s="207"/>
      <c r="W403" s="212">
        <f>SUM(W404:W440)</f>
        <v>0</v>
      </c>
      <c r="X403" s="207"/>
      <c r="Y403" s="212">
        <f>SUM(Y404:Y440)</f>
        <v>0</v>
      </c>
      <c r="Z403" s="207"/>
      <c r="AA403" s="213">
        <f>SUM(AA404:AA440)</f>
        <v>0</v>
      </c>
      <c r="AR403" s="214" t="s">
        <v>103</v>
      </c>
      <c r="AT403" s="215" t="s">
        <v>79</v>
      </c>
      <c r="AU403" s="215" t="s">
        <v>38</v>
      </c>
      <c r="AY403" s="214" t="s">
        <v>163</v>
      </c>
      <c r="BK403" s="216">
        <f>SUM(BK404:BK440)</f>
        <v>0</v>
      </c>
    </row>
    <row r="404" s="1" customFormat="1" ht="25.5" customHeight="1">
      <c r="B404" s="49"/>
      <c r="C404" s="220" t="s">
        <v>532</v>
      </c>
      <c r="D404" s="220" t="s">
        <v>164</v>
      </c>
      <c r="E404" s="221" t="s">
        <v>533</v>
      </c>
      <c r="F404" s="222" t="s">
        <v>534</v>
      </c>
      <c r="G404" s="222"/>
      <c r="H404" s="222"/>
      <c r="I404" s="222"/>
      <c r="J404" s="223" t="s">
        <v>253</v>
      </c>
      <c r="K404" s="224">
        <v>51</v>
      </c>
      <c r="L404" s="225">
        <v>0</v>
      </c>
      <c r="M404" s="226"/>
      <c r="N404" s="227">
        <f>ROUND(L404*K404,1)</f>
        <v>0</v>
      </c>
      <c r="O404" s="227"/>
      <c r="P404" s="227"/>
      <c r="Q404" s="227"/>
      <c r="R404" s="51"/>
      <c r="T404" s="228" t="s">
        <v>22</v>
      </c>
      <c r="U404" s="59" t="s">
        <v>45</v>
      </c>
      <c r="V404" s="50"/>
      <c r="W404" s="229">
        <f>V404*K404</f>
        <v>0</v>
      </c>
      <c r="X404" s="229">
        <v>0</v>
      </c>
      <c r="Y404" s="229">
        <f>X404*K404</f>
        <v>0</v>
      </c>
      <c r="Z404" s="229">
        <v>0</v>
      </c>
      <c r="AA404" s="230">
        <f>Z404*K404</f>
        <v>0</v>
      </c>
      <c r="AR404" s="24" t="s">
        <v>260</v>
      </c>
      <c r="AT404" s="24" t="s">
        <v>164</v>
      </c>
      <c r="AU404" s="24" t="s">
        <v>103</v>
      </c>
      <c r="AY404" s="24" t="s">
        <v>163</v>
      </c>
      <c r="BE404" s="141">
        <f>IF(U404="základní",N404,0)</f>
        <v>0</v>
      </c>
      <c r="BF404" s="141">
        <f>IF(U404="snížená",N404,0)</f>
        <v>0</v>
      </c>
      <c r="BG404" s="141">
        <f>IF(U404="zákl. přenesená",N404,0)</f>
        <v>0</v>
      </c>
      <c r="BH404" s="141">
        <f>IF(U404="sníž. přenesená",N404,0)</f>
        <v>0</v>
      </c>
      <c r="BI404" s="141">
        <f>IF(U404="nulová",N404,0)</f>
        <v>0</v>
      </c>
      <c r="BJ404" s="24" t="s">
        <v>38</v>
      </c>
      <c r="BK404" s="141">
        <f>ROUND(L404*K404,1)</f>
        <v>0</v>
      </c>
      <c r="BL404" s="24" t="s">
        <v>260</v>
      </c>
      <c r="BM404" s="24" t="s">
        <v>535</v>
      </c>
    </row>
    <row r="405" s="10" customFormat="1" ht="16.5" customHeight="1">
      <c r="B405" s="231"/>
      <c r="C405" s="232"/>
      <c r="D405" s="232"/>
      <c r="E405" s="233" t="s">
        <v>22</v>
      </c>
      <c r="F405" s="234" t="s">
        <v>536</v>
      </c>
      <c r="G405" s="235"/>
      <c r="H405" s="235"/>
      <c r="I405" s="235"/>
      <c r="J405" s="232"/>
      <c r="K405" s="236">
        <v>51</v>
      </c>
      <c r="L405" s="232"/>
      <c r="M405" s="232"/>
      <c r="N405" s="232"/>
      <c r="O405" s="232"/>
      <c r="P405" s="232"/>
      <c r="Q405" s="232"/>
      <c r="R405" s="237"/>
      <c r="T405" s="238"/>
      <c r="U405" s="232"/>
      <c r="V405" s="232"/>
      <c r="W405" s="232"/>
      <c r="X405" s="232"/>
      <c r="Y405" s="232"/>
      <c r="Z405" s="232"/>
      <c r="AA405" s="239"/>
      <c r="AT405" s="240" t="s">
        <v>171</v>
      </c>
      <c r="AU405" s="240" t="s">
        <v>103</v>
      </c>
      <c r="AV405" s="10" t="s">
        <v>103</v>
      </c>
      <c r="AW405" s="10" t="s">
        <v>37</v>
      </c>
      <c r="AX405" s="10" t="s">
        <v>38</v>
      </c>
      <c r="AY405" s="240" t="s">
        <v>163</v>
      </c>
    </row>
    <row r="406" s="1" customFormat="1" ht="25.5" customHeight="1">
      <c r="B406" s="49"/>
      <c r="C406" s="220" t="s">
        <v>537</v>
      </c>
      <c r="D406" s="220" t="s">
        <v>164</v>
      </c>
      <c r="E406" s="221" t="s">
        <v>538</v>
      </c>
      <c r="F406" s="222" t="s">
        <v>539</v>
      </c>
      <c r="G406" s="222"/>
      <c r="H406" s="222"/>
      <c r="I406" s="222"/>
      <c r="J406" s="223" t="s">
        <v>253</v>
      </c>
      <c r="K406" s="224">
        <v>32.688000000000002</v>
      </c>
      <c r="L406" s="225">
        <v>0</v>
      </c>
      <c r="M406" s="226"/>
      <c r="N406" s="227">
        <f>ROUND(L406*K406,1)</f>
        <v>0</v>
      </c>
      <c r="O406" s="227"/>
      <c r="P406" s="227"/>
      <c r="Q406" s="227"/>
      <c r="R406" s="51"/>
      <c r="T406" s="228" t="s">
        <v>22</v>
      </c>
      <c r="U406" s="59" t="s">
        <v>45</v>
      </c>
      <c r="V406" s="50"/>
      <c r="W406" s="229">
        <f>V406*K406</f>
        <v>0</v>
      </c>
      <c r="X406" s="229">
        <v>0</v>
      </c>
      <c r="Y406" s="229">
        <f>X406*K406</f>
        <v>0</v>
      </c>
      <c r="Z406" s="229">
        <v>0</v>
      </c>
      <c r="AA406" s="230">
        <f>Z406*K406</f>
        <v>0</v>
      </c>
      <c r="AR406" s="24" t="s">
        <v>260</v>
      </c>
      <c r="AT406" s="24" t="s">
        <v>164</v>
      </c>
      <c r="AU406" s="24" t="s">
        <v>103</v>
      </c>
      <c r="AY406" s="24" t="s">
        <v>163</v>
      </c>
      <c r="BE406" s="141">
        <f>IF(U406="základní",N406,0)</f>
        <v>0</v>
      </c>
      <c r="BF406" s="141">
        <f>IF(U406="snížená",N406,0)</f>
        <v>0</v>
      </c>
      <c r="BG406" s="141">
        <f>IF(U406="zákl. přenesená",N406,0)</f>
        <v>0</v>
      </c>
      <c r="BH406" s="141">
        <f>IF(U406="sníž. přenesená",N406,0)</f>
        <v>0</v>
      </c>
      <c r="BI406" s="141">
        <f>IF(U406="nulová",N406,0)</f>
        <v>0</v>
      </c>
      <c r="BJ406" s="24" t="s">
        <v>38</v>
      </c>
      <c r="BK406" s="141">
        <f>ROUND(L406*K406,1)</f>
        <v>0</v>
      </c>
      <c r="BL406" s="24" t="s">
        <v>260</v>
      </c>
      <c r="BM406" s="24" t="s">
        <v>540</v>
      </c>
    </row>
    <row r="407" s="10" customFormat="1" ht="16.5" customHeight="1">
      <c r="B407" s="231"/>
      <c r="C407" s="232"/>
      <c r="D407" s="232"/>
      <c r="E407" s="233" t="s">
        <v>22</v>
      </c>
      <c r="F407" s="234" t="s">
        <v>541</v>
      </c>
      <c r="G407" s="235"/>
      <c r="H407" s="235"/>
      <c r="I407" s="235"/>
      <c r="J407" s="232"/>
      <c r="K407" s="236">
        <v>10.625</v>
      </c>
      <c r="L407" s="232"/>
      <c r="M407" s="232"/>
      <c r="N407" s="232"/>
      <c r="O407" s="232"/>
      <c r="P407" s="232"/>
      <c r="Q407" s="232"/>
      <c r="R407" s="237"/>
      <c r="T407" s="238"/>
      <c r="U407" s="232"/>
      <c r="V407" s="232"/>
      <c r="W407" s="232"/>
      <c r="X407" s="232"/>
      <c r="Y407" s="232"/>
      <c r="Z407" s="232"/>
      <c r="AA407" s="239"/>
      <c r="AT407" s="240" t="s">
        <v>171</v>
      </c>
      <c r="AU407" s="240" t="s">
        <v>103</v>
      </c>
      <c r="AV407" s="10" t="s">
        <v>103</v>
      </c>
      <c r="AW407" s="10" t="s">
        <v>37</v>
      </c>
      <c r="AX407" s="10" t="s">
        <v>80</v>
      </c>
      <c r="AY407" s="240" t="s">
        <v>163</v>
      </c>
    </row>
    <row r="408" s="10" customFormat="1" ht="16.5" customHeight="1">
      <c r="B408" s="231"/>
      <c r="C408" s="232"/>
      <c r="D408" s="232"/>
      <c r="E408" s="233" t="s">
        <v>22</v>
      </c>
      <c r="F408" s="241" t="s">
        <v>542</v>
      </c>
      <c r="G408" s="232"/>
      <c r="H408" s="232"/>
      <c r="I408" s="232"/>
      <c r="J408" s="232"/>
      <c r="K408" s="236">
        <v>3.75</v>
      </c>
      <c r="L408" s="232"/>
      <c r="M408" s="232"/>
      <c r="N408" s="232"/>
      <c r="O408" s="232"/>
      <c r="P408" s="232"/>
      <c r="Q408" s="232"/>
      <c r="R408" s="237"/>
      <c r="T408" s="238"/>
      <c r="U408" s="232"/>
      <c r="V408" s="232"/>
      <c r="W408" s="232"/>
      <c r="X408" s="232"/>
      <c r="Y408" s="232"/>
      <c r="Z408" s="232"/>
      <c r="AA408" s="239"/>
      <c r="AT408" s="240" t="s">
        <v>171</v>
      </c>
      <c r="AU408" s="240" t="s">
        <v>103</v>
      </c>
      <c r="AV408" s="10" t="s">
        <v>103</v>
      </c>
      <c r="AW408" s="10" t="s">
        <v>37</v>
      </c>
      <c r="AX408" s="10" t="s">
        <v>80</v>
      </c>
      <c r="AY408" s="240" t="s">
        <v>163</v>
      </c>
    </row>
    <row r="409" s="10" customFormat="1" ht="16.5" customHeight="1">
      <c r="B409" s="231"/>
      <c r="C409" s="232"/>
      <c r="D409" s="232"/>
      <c r="E409" s="233" t="s">
        <v>22</v>
      </c>
      <c r="F409" s="241" t="s">
        <v>543</v>
      </c>
      <c r="G409" s="232"/>
      <c r="H409" s="232"/>
      <c r="I409" s="232"/>
      <c r="J409" s="232"/>
      <c r="K409" s="236">
        <v>4.5</v>
      </c>
      <c r="L409" s="232"/>
      <c r="M409" s="232"/>
      <c r="N409" s="232"/>
      <c r="O409" s="232"/>
      <c r="P409" s="232"/>
      <c r="Q409" s="232"/>
      <c r="R409" s="237"/>
      <c r="T409" s="238"/>
      <c r="U409" s="232"/>
      <c r="V409" s="232"/>
      <c r="W409" s="232"/>
      <c r="X409" s="232"/>
      <c r="Y409" s="232"/>
      <c r="Z409" s="232"/>
      <c r="AA409" s="239"/>
      <c r="AT409" s="240" t="s">
        <v>171</v>
      </c>
      <c r="AU409" s="240" t="s">
        <v>103</v>
      </c>
      <c r="AV409" s="10" t="s">
        <v>103</v>
      </c>
      <c r="AW409" s="10" t="s">
        <v>37</v>
      </c>
      <c r="AX409" s="10" t="s">
        <v>80</v>
      </c>
      <c r="AY409" s="240" t="s">
        <v>163</v>
      </c>
    </row>
    <row r="410" s="10" customFormat="1" ht="16.5" customHeight="1">
      <c r="B410" s="231"/>
      <c r="C410" s="232"/>
      <c r="D410" s="232"/>
      <c r="E410" s="233" t="s">
        <v>22</v>
      </c>
      <c r="F410" s="241" t="s">
        <v>544</v>
      </c>
      <c r="G410" s="232"/>
      <c r="H410" s="232"/>
      <c r="I410" s="232"/>
      <c r="J410" s="232"/>
      <c r="K410" s="236">
        <v>6.375</v>
      </c>
      <c r="L410" s="232"/>
      <c r="M410" s="232"/>
      <c r="N410" s="232"/>
      <c r="O410" s="232"/>
      <c r="P410" s="232"/>
      <c r="Q410" s="232"/>
      <c r="R410" s="237"/>
      <c r="T410" s="238"/>
      <c r="U410" s="232"/>
      <c r="V410" s="232"/>
      <c r="W410" s="232"/>
      <c r="X410" s="232"/>
      <c r="Y410" s="232"/>
      <c r="Z410" s="232"/>
      <c r="AA410" s="239"/>
      <c r="AT410" s="240" t="s">
        <v>171</v>
      </c>
      <c r="AU410" s="240" t="s">
        <v>103</v>
      </c>
      <c r="AV410" s="10" t="s">
        <v>103</v>
      </c>
      <c r="AW410" s="10" t="s">
        <v>37</v>
      </c>
      <c r="AX410" s="10" t="s">
        <v>80</v>
      </c>
      <c r="AY410" s="240" t="s">
        <v>163</v>
      </c>
    </row>
    <row r="411" s="10" customFormat="1" ht="16.5" customHeight="1">
      <c r="B411" s="231"/>
      <c r="C411" s="232"/>
      <c r="D411" s="232"/>
      <c r="E411" s="233" t="s">
        <v>22</v>
      </c>
      <c r="F411" s="241" t="s">
        <v>545</v>
      </c>
      <c r="G411" s="232"/>
      <c r="H411" s="232"/>
      <c r="I411" s="232"/>
      <c r="J411" s="232"/>
      <c r="K411" s="236">
        <v>7.4379999999999997</v>
      </c>
      <c r="L411" s="232"/>
      <c r="M411" s="232"/>
      <c r="N411" s="232"/>
      <c r="O411" s="232"/>
      <c r="P411" s="232"/>
      <c r="Q411" s="232"/>
      <c r="R411" s="237"/>
      <c r="T411" s="238"/>
      <c r="U411" s="232"/>
      <c r="V411" s="232"/>
      <c r="W411" s="232"/>
      <c r="X411" s="232"/>
      <c r="Y411" s="232"/>
      <c r="Z411" s="232"/>
      <c r="AA411" s="239"/>
      <c r="AT411" s="240" t="s">
        <v>171</v>
      </c>
      <c r="AU411" s="240" t="s">
        <v>103</v>
      </c>
      <c r="AV411" s="10" t="s">
        <v>103</v>
      </c>
      <c r="AW411" s="10" t="s">
        <v>37</v>
      </c>
      <c r="AX411" s="10" t="s">
        <v>80</v>
      </c>
      <c r="AY411" s="240" t="s">
        <v>163</v>
      </c>
    </row>
    <row r="412" s="12" customFormat="1" ht="16.5" customHeight="1">
      <c r="B412" s="251"/>
      <c r="C412" s="252"/>
      <c r="D412" s="252"/>
      <c r="E412" s="253" t="s">
        <v>22</v>
      </c>
      <c r="F412" s="254" t="s">
        <v>182</v>
      </c>
      <c r="G412" s="252"/>
      <c r="H412" s="252"/>
      <c r="I412" s="252"/>
      <c r="J412" s="252"/>
      <c r="K412" s="255">
        <v>32.688000000000002</v>
      </c>
      <c r="L412" s="252"/>
      <c r="M412" s="252"/>
      <c r="N412" s="252"/>
      <c r="O412" s="252"/>
      <c r="P412" s="252"/>
      <c r="Q412" s="252"/>
      <c r="R412" s="256"/>
      <c r="T412" s="257"/>
      <c r="U412" s="252"/>
      <c r="V412" s="252"/>
      <c r="W412" s="252"/>
      <c r="X412" s="252"/>
      <c r="Y412" s="252"/>
      <c r="Z412" s="252"/>
      <c r="AA412" s="258"/>
      <c r="AT412" s="259" t="s">
        <v>171</v>
      </c>
      <c r="AU412" s="259" t="s">
        <v>103</v>
      </c>
      <c r="AV412" s="12" t="s">
        <v>168</v>
      </c>
      <c r="AW412" s="12" t="s">
        <v>37</v>
      </c>
      <c r="AX412" s="12" t="s">
        <v>38</v>
      </c>
      <c r="AY412" s="259" t="s">
        <v>163</v>
      </c>
    </row>
    <row r="413" s="1" customFormat="1" ht="16.5" customHeight="1">
      <c r="B413" s="49"/>
      <c r="C413" s="264" t="s">
        <v>546</v>
      </c>
      <c r="D413" s="264" t="s">
        <v>371</v>
      </c>
      <c r="E413" s="265" t="s">
        <v>547</v>
      </c>
      <c r="F413" s="266" t="s">
        <v>548</v>
      </c>
      <c r="G413" s="266"/>
      <c r="H413" s="266"/>
      <c r="I413" s="266"/>
      <c r="J413" s="267" t="s">
        <v>218</v>
      </c>
      <c r="K413" s="268">
        <v>0.037999999999999999</v>
      </c>
      <c r="L413" s="269">
        <v>0</v>
      </c>
      <c r="M413" s="270"/>
      <c r="N413" s="271">
        <f>ROUND(L413*K413,1)</f>
        <v>0</v>
      </c>
      <c r="O413" s="227"/>
      <c r="P413" s="227"/>
      <c r="Q413" s="227"/>
      <c r="R413" s="51"/>
      <c r="T413" s="228" t="s">
        <v>22</v>
      </c>
      <c r="U413" s="59" t="s">
        <v>45</v>
      </c>
      <c r="V413" s="50"/>
      <c r="W413" s="229">
        <f>V413*K413</f>
        <v>0</v>
      </c>
      <c r="X413" s="229">
        <v>1</v>
      </c>
      <c r="Y413" s="229">
        <f>X413*K413</f>
        <v>0</v>
      </c>
      <c r="Z413" s="229">
        <v>0</v>
      </c>
      <c r="AA413" s="230">
        <f>Z413*K413</f>
        <v>0</v>
      </c>
      <c r="AR413" s="24" t="s">
        <v>382</v>
      </c>
      <c r="AT413" s="24" t="s">
        <v>371</v>
      </c>
      <c r="AU413" s="24" t="s">
        <v>103</v>
      </c>
      <c r="AY413" s="24" t="s">
        <v>163</v>
      </c>
      <c r="BE413" s="141">
        <f>IF(U413="základní",N413,0)</f>
        <v>0</v>
      </c>
      <c r="BF413" s="141">
        <f>IF(U413="snížená",N413,0)</f>
        <v>0</v>
      </c>
      <c r="BG413" s="141">
        <f>IF(U413="zákl. přenesená",N413,0)</f>
        <v>0</v>
      </c>
      <c r="BH413" s="141">
        <f>IF(U413="sníž. přenesená",N413,0)</f>
        <v>0</v>
      </c>
      <c r="BI413" s="141">
        <f>IF(U413="nulová",N413,0)</f>
        <v>0</v>
      </c>
      <c r="BJ413" s="24" t="s">
        <v>38</v>
      </c>
      <c r="BK413" s="141">
        <f>ROUND(L413*K413,1)</f>
        <v>0</v>
      </c>
      <c r="BL413" s="24" t="s">
        <v>260</v>
      </c>
      <c r="BM413" s="24" t="s">
        <v>549</v>
      </c>
    </row>
    <row r="414" s="1" customFormat="1" ht="25.5" customHeight="1">
      <c r="B414" s="49"/>
      <c r="C414" s="220" t="s">
        <v>550</v>
      </c>
      <c r="D414" s="220" t="s">
        <v>164</v>
      </c>
      <c r="E414" s="221" t="s">
        <v>551</v>
      </c>
      <c r="F414" s="222" t="s">
        <v>552</v>
      </c>
      <c r="G414" s="222"/>
      <c r="H414" s="222"/>
      <c r="I414" s="222"/>
      <c r="J414" s="223" t="s">
        <v>253</v>
      </c>
      <c r="K414" s="224">
        <v>51</v>
      </c>
      <c r="L414" s="225">
        <v>0</v>
      </c>
      <c r="M414" s="226"/>
      <c r="N414" s="227">
        <f>ROUND(L414*K414,1)</f>
        <v>0</v>
      </c>
      <c r="O414" s="227"/>
      <c r="P414" s="227"/>
      <c r="Q414" s="227"/>
      <c r="R414" s="51"/>
      <c r="T414" s="228" t="s">
        <v>22</v>
      </c>
      <c r="U414" s="59" t="s">
        <v>45</v>
      </c>
      <c r="V414" s="50"/>
      <c r="W414" s="229">
        <f>V414*K414</f>
        <v>0</v>
      </c>
      <c r="X414" s="229">
        <v>0.00040000000000000002</v>
      </c>
      <c r="Y414" s="229">
        <f>X414*K414</f>
        <v>0</v>
      </c>
      <c r="Z414" s="229">
        <v>0</v>
      </c>
      <c r="AA414" s="230">
        <f>Z414*K414</f>
        <v>0</v>
      </c>
      <c r="AR414" s="24" t="s">
        <v>260</v>
      </c>
      <c r="AT414" s="24" t="s">
        <v>164</v>
      </c>
      <c r="AU414" s="24" t="s">
        <v>103</v>
      </c>
      <c r="AY414" s="24" t="s">
        <v>163</v>
      </c>
      <c r="BE414" s="141">
        <f>IF(U414="základní",N414,0)</f>
        <v>0</v>
      </c>
      <c r="BF414" s="141">
        <f>IF(U414="snížená",N414,0)</f>
        <v>0</v>
      </c>
      <c r="BG414" s="141">
        <f>IF(U414="zákl. přenesená",N414,0)</f>
        <v>0</v>
      </c>
      <c r="BH414" s="141">
        <f>IF(U414="sníž. přenesená",N414,0)</f>
        <v>0</v>
      </c>
      <c r="BI414" s="141">
        <f>IF(U414="nulová",N414,0)</f>
        <v>0</v>
      </c>
      <c r="BJ414" s="24" t="s">
        <v>38</v>
      </c>
      <c r="BK414" s="141">
        <f>ROUND(L414*K414,1)</f>
        <v>0</v>
      </c>
      <c r="BL414" s="24" t="s">
        <v>260</v>
      </c>
      <c r="BM414" s="24" t="s">
        <v>553</v>
      </c>
    </row>
    <row r="415" s="10" customFormat="1" ht="16.5" customHeight="1">
      <c r="B415" s="231"/>
      <c r="C415" s="232"/>
      <c r="D415" s="232"/>
      <c r="E415" s="233" t="s">
        <v>22</v>
      </c>
      <c r="F415" s="234" t="s">
        <v>536</v>
      </c>
      <c r="G415" s="235"/>
      <c r="H415" s="235"/>
      <c r="I415" s="235"/>
      <c r="J415" s="232"/>
      <c r="K415" s="236">
        <v>51</v>
      </c>
      <c r="L415" s="232"/>
      <c r="M415" s="232"/>
      <c r="N415" s="232"/>
      <c r="O415" s="232"/>
      <c r="P415" s="232"/>
      <c r="Q415" s="232"/>
      <c r="R415" s="237"/>
      <c r="T415" s="238"/>
      <c r="U415" s="232"/>
      <c r="V415" s="232"/>
      <c r="W415" s="232"/>
      <c r="X415" s="232"/>
      <c r="Y415" s="232"/>
      <c r="Z415" s="232"/>
      <c r="AA415" s="239"/>
      <c r="AT415" s="240" t="s">
        <v>171</v>
      </c>
      <c r="AU415" s="240" t="s">
        <v>103</v>
      </c>
      <c r="AV415" s="10" t="s">
        <v>103</v>
      </c>
      <c r="AW415" s="10" t="s">
        <v>37</v>
      </c>
      <c r="AX415" s="10" t="s">
        <v>38</v>
      </c>
      <c r="AY415" s="240" t="s">
        <v>163</v>
      </c>
    </row>
    <row r="416" s="1" customFormat="1" ht="25.5" customHeight="1">
      <c r="B416" s="49"/>
      <c r="C416" s="220" t="s">
        <v>554</v>
      </c>
      <c r="D416" s="220" t="s">
        <v>164</v>
      </c>
      <c r="E416" s="221" t="s">
        <v>555</v>
      </c>
      <c r="F416" s="222" t="s">
        <v>556</v>
      </c>
      <c r="G416" s="222"/>
      <c r="H416" s="222"/>
      <c r="I416" s="222"/>
      <c r="J416" s="223" t="s">
        <v>253</v>
      </c>
      <c r="K416" s="224">
        <v>32.688000000000002</v>
      </c>
      <c r="L416" s="225">
        <v>0</v>
      </c>
      <c r="M416" s="226"/>
      <c r="N416" s="227">
        <f>ROUND(L416*K416,1)</f>
        <v>0</v>
      </c>
      <c r="O416" s="227"/>
      <c r="P416" s="227"/>
      <c r="Q416" s="227"/>
      <c r="R416" s="51"/>
      <c r="T416" s="228" t="s">
        <v>22</v>
      </c>
      <c r="U416" s="59" t="s">
        <v>45</v>
      </c>
      <c r="V416" s="50"/>
      <c r="W416" s="229">
        <f>V416*K416</f>
        <v>0</v>
      </c>
      <c r="X416" s="229">
        <v>0.00040000000000000002</v>
      </c>
      <c r="Y416" s="229">
        <f>X416*K416</f>
        <v>0</v>
      </c>
      <c r="Z416" s="229">
        <v>0</v>
      </c>
      <c r="AA416" s="230">
        <f>Z416*K416</f>
        <v>0</v>
      </c>
      <c r="AR416" s="24" t="s">
        <v>260</v>
      </c>
      <c r="AT416" s="24" t="s">
        <v>164</v>
      </c>
      <c r="AU416" s="24" t="s">
        <v>103</v>
      </c>
      <c r="AY416" s="24" t="s">
        <v>163</v>
      </c>
      <c r="BE416" s="141">
        <f>IF(U416="základní",N416,0)</f>
        <v>0</v>
      </c>
      <c r="BF416" s="141">
        <f>IF(U416="snížená",N416,0)</f>
        <v>0</v>
      </c>
      <c r="BG416" s="141">
        <f>IF(U416="zákl. přenesená",N416,0)</f>
        <v>0</v>
      </c>
      <c r="BH416" s="141">
        <f>IF(U416="sníž. přenesená",N416,0)</f>
        <v>0</v>
      </c>
      <c r="BI416" s="141">
        <f>IF(U416="nulová",N416,0)</f>
        <v>0</v>
      </c>
      <c r="BJ416" s="24" t="s">
        <v>38</v>
      </c>
      <c r="BK416" s="141">
        <f>ROUND(L416*K416,1)</f>
        <v>0</v>
      </c>
      <c r="BL416" s="24" t="s">
        <v>260</v>
      </c>
      <c r="BM416" s="24" t="s">
        <v>557</v>
      </c>
    </row>
    <row r="417" s="10" customFormat="1" ht="16.5" customHeight="1">
      <c r="B417" s="231"/>
      <c r="C417" s="232"/>
      <c r="D417" s="232"/>
      <c r="E417" s="233" t="s">
        <v>22</v>
      </c>
      <c r="F417" s="234" t="s">
        <v>541</v>
      </c>
      <c r="G417" s="235"/>
      <c r="H417" s="235"/>
      <c r="I417" s="235"/>
      <c r="J417" s="232"/>
      <c r="K417" s="236">
        <v>10.625</v>
      </c>
      <c r="L417" s="232"/>
      <c r="M417" s="232"/>
      <c r="N417" s="232"/>
      <c r="O417" s="232"/>
      <c r="P417" s="232"/>
      <c r="Q417" s="232"/>
      <c r="R417" s="237"/>
      <c r="T417" s="238"/>
      <c r="U417" s="232"/>
      <c r="V417" s="232"/>
      <c r="W417" s="232"/>
      <c r="X417" s="232"/>
      <c r="Y417" s="232"/>
      <c r="Z417" s="232"/>
      <c r="AA417" s="239"/>
      <c r="AT417" s="240" t="s">
        <v>171</v>
      </c>
      <c r="AU417" s="240" t="s">
        <v>103</v>
      </c>
      <c r="AV417" s="10" t="s">
        <v>103</v>
      </c>
      <c r="AW417" s="10" t="s">
        <v>37</v>
      </c>
      <c r="AX417" s="10" t="s">
        <v>80</v>
      </c>
      <c r="AY417" s="240" t="s">
        <v>163</v>
      </c>
    </row>
    <row r="418" s="10" customFormat="1" ht="16.5" customHeight="1">
      <c r="B418" s="231"/>
      <c r="C418" s="232"/>
      <c r="D418" s="232"/>
      <c r="E418" s="233" t="s">
        <v>22</v>
      </c>
      <c r="F418" s="241" t="s">
        <v>542</v>
      </c>
      <c r="G418" s="232"/>
      <c r="H418" s="232"/>
      <c r="I418" s="232"/>
      <c r="J418" s="232"/>
      <c r="K418" s="236">
        <v>3.75</v>
      </c>
      <c r="L418" s="232"/>
      <c r="M418" s="232"/>
      <c r="N418" s="232"/>
      <c r="O418" s="232"/>
      <c r="P418" s="232"/>
      <c r="Q418" s="232"/>
      <c r="R418" s="237"/>
      <c r="T418" s="238"/>
      <c r="U418" s="232"/>
      <c r="V418" s="232"/>
      <c r="W418" s="232"/>
      <c r="X418" s="232"/>
      <c r="Y418" s="232"/>
      <c r="Z418" s="232"/>
      <c r="AA418" s="239"/>
      <c r="AT418" s="240" t="s">
        <v>171</v>
      </c>
      <c r="AU418" s="240" t="s">
        <v>103</v>
      </c>
      <c r="AV418" s="10" t="s">
        <v>103</v>
      </c>
      <c r="AW418" s="10" t="s">
        <v>37</v>
      </c>
      <c r="AX418" s="10" t="s">
        <v>80</v>
      </c>
      <c r="AY418" s="240" t="s">
        <v>163</v>
      </c>
    </row>
    <row r="419" s="10" customFormat="1" ht="16.5" customHeight="1">
      <c r="B419" s="231"/>
      <c r="C419" s="232"/>
      <c r="D419" s="232"/>
      <c r="E419" s="233" t="s">
        <v>22</v>
      </c>
      <c r="F419" s="241" t="s">
        <v>543</v>
      </c>
      <c r="G419" s="232"/>
      <c r="H419" s="232"/>
      <c r="I419" s="232"/>
      <c r="J419" s="232"/>
      <c r="K419" s="236">
        <v>4.5</v>
      </c>
      <c r="L419" s="232"/>
      <c r="M419" s="232"/>
      <c r="N419" s="232"/>
      <c r="O419" s="232"/>
      <c r="P419" s="232"/>
      <c r="Q419" s="232"/>
      <c r="R419" s="237"/>
      <c r="T419" s="238"/>
      <c r="U419" s="232"/>
      <c r="V419" s="232"/>
      <c r="W419" s="232"/>
      <c r="X419" s="232"/>
      <c r="Y419" s="232"/>
      <c r="Z419" s="232"/>
      <c r="AA419" s="239"/>
      <c r="AT419" s="240" t="s">
        <v>171</v>
      </c>
      <c r="AU419" s="240" t="s">
        <v>103</v>
      </c>
      <c r="AV419" s="10" t="s">
        <v>103</v>
      </c>
      <c r="AW419" s="10" t="s">
        <v>37</v>
      </c>
      <c r="AX419" s="10" t="s">
        <v>80</v>
      </c>
      <c r="AY419" s="240" t="s">
        <v>163</v>
      </c>
    </row>
    <row r="420" s="10" customFormat="1" ht="16.5" customHeight="1">
      <c r="B420" s="231"/>
      <c r="C420" s="232"/>
      <c r="D420" s="232"/>
      <c r="E420" s="233" t="s">
        <v>22</v>
      </c>
      <c r="F420" s="241" t="s">
        <v>544</v>
      </c>
      <c r="G420" s="232"/>
      <c r="H420" s="232"/>
      <c r="I420" s="232"/>
      <c r="J420" s="232"/>
      <c r="K420" s="236">
        <v>6.375</v>
      </c>
      <c r="L420" s="232"/>
      <c r="M420" s="232"/>
      <c r="N420" s="232"/>
      <c r="O420" s="232"/>
      <c r="P420" s="232"/>
      <c r="Q420" s="232"/>
      <c r="R420" s="237"/>
      <c r="T420" s="238"/>
      <c r="U420" s="232"/>
      <c r="V420" s="232"/>
      <c r="W420" s="232"/>
      <c r="X420" s="232"/>
      <c r="Y420" s="232"/>
      <c r="Z420" s="232"/>
      <c r="AA420" s="239"/>
      <c r="AT420" s="240" t="s">
        <v>171</v>
      </c>
      <c r="AU420" s="240" t="s">
        <v>103</v>
      </c>
      <c r="AV420" s="10" t="s">
        <v>103</v>
      </c>
      <c r="AW420" s="10" t="s">
        <v>37</v>
      </c>
      <c r="AX420" s="10" t="s">
        <v>80</v>
      </c>
      <c r="AY420" s="240" t="s">
        <v>163</v>
      </c>
    </row>
    <row r="421" s="10" customFormat="1" ht="16.5" customHeight="1">
      <c r="B421" s="231"/>
      <c r="C421" s="232"/>
      <c r="D421" s="232"/>
      <c r="E421" s="233" t="s">
        <v>22</v>
      </c>
      <c r="F421" s="241" t="s">
        <v>545</v>
      </c>
      <c r="G421" s="232"/>
      <c r="H421" s="232"/>
      <c r="I421" s="232"/>
      <c r="J421" s="232"/>
      <c r="K421" s="236">
        <v>7.4379999999999997</v>
      </c>
      <c r="L421" s="232"/>
      <c r="M421" s="232"/>
      <c r="N421" s="232"/>
      <c r="O421" s="232"/>
      <c r="P421" s="232"/>
      <c r="Q421" s="232"/>
      <c r="R421" s="237"/>
      <c r="T421" s="238"/>
      <c r="U421" s="232"/>
      <c r="V421" s="232"/>
      <c r="W421" s="232"/>
      <c r="X421" s="232"/>
      <c r="Y421" s="232"/>
      <c r="Z421" s="232"/>
      <c r="AA421" s="239"/>
      <c r="AT421" s="240" t="s">
        <v>171</v>
      </c>
      <c r="AU421" s="240" t="s">
        <v>103</v>
      </c>
      <c r="AV421" s="10" t="s">
        <v>103</v>
      </c>
      <c r="AW421" s="10" t="s">
        <v>37</v>
      </c>
      <c r="AX421" s="10" t="s">
        <v>80</v>
      </c>
      <c r="AY421" s="240" t="s">
        <v>163</v>
      </c>
    </row>
    <row r="422" s="12" customFormat="1" ht="16.5" customHeight="1">
      <c r="B422" s="251"/>
      <c r="C422" s="252"/>
      <c r="D422" s="252"/>
      <c r="E422" s="253" t="s">
        <v>22</v>
      </c>
      <c r="F422" s="254" t="s">
        <v>182</v>
      </c>
      <c r="G422" s="252"/>
      <c r="H422" s="252"/>
      <c r="I422" s="252"/>
      <c r="J422" s="252"/>
      <c r="K422" s="255">
        <v>32.688000000000002</v>
      </c>
      <c r="L422" s="252"/>
      <c r="M422" s="252"/>
      <c r="N422" s="252"/>
      <c r="O422" s="252"/>
      <c r="P422" s="252"/>
      <c r="Q422" s="252"/>
      <c r="R422" s="256"/>
      <c r="T422" s="257"/>
      <c r="U422" s="252"/>
      <c r="V422" s="252"/>
      <c r="W422" s="252"/>
      <c r="X422" s="252"/>
      <c r="Y422" s="252"/>
      <c r="Z422" s="252"/>
      <c r="AA422" s="258"/>
      <c r="AT422" s="259" t="s">
        <v>171</v>
      </c>
      <c r="AU422" s="259" t="s">
        <v>103</v>
      </c>
      <c r="AV422" s="12" t="s">
        <v>168</v>
      </c>
      <c r="AW422" s="12" t="s">
        <v>37</v>
      </c>
      <c r="AX422" s="12" t="s">
        <v>38</v>
      </c>
      <c r="AY422" s="259" t="s">
        <v>163</v>
      </c>
    </row>
    <row r="423" s="1" customFormat="1" ht="25.5" customHeight="1">
      <c r="B423" s="49"/>
      <c r="C423" s="264" t="s">
        <v>558</v>
      </c>
      <c r="D423" s="264" t="s">
        <v>371</v>
      </c>
      <c r="E423" s="265" t="s">
        <v>559</v>
      </c>
      <c r="F423" s="266" t="s">
        <v>560</v>
      </c>
      <c r="G423" s="266"/>
      <c r="H423" s="266"/>
      <c r="I423" s="266"/>
      <c r="J423" s="267" t="s">
        <v>253</v>
      </c>
      <c r="K423" s="268">
        <v>100.426</v>
      </c>
      <c r="L423" s="269">
        <v>0</v>
      </c>
      <c r="M423" s="270"/>
      <c r="N423" s="271">
        <f>ROUND(L423*K423,1)</f>
        <v>0</v>
      </c>
      <c r="O423" s="227"/>
      <c r="P423" s="227"/>
      <c r="Q423" s="227"/>
      <c r="R423" s="51"/>
      <c r="T423" s="228" t="s">
        <v>22</v>
      </c>
      <c r="U423" s="59" t="s">
        <v>45</v>
      </c>
      <c r="V423" s="50"/>
      <c r="W423" s="229">
        <f>V423*K423</f>
        <v>0</v>
      </c>
      <c r="X423" s="229">
        <v>0.0038800000000000002</v>
      </c>
      <c r="Y423" s="229">
        <f>X423*K423</f>
        <v>0</v>
      </c>
      <c r="Z423" s="229">
        <v>0</v>
      </c>
      <c r="AA423" s="230">
        <f>Z423*K423</f>
        <v>0</v>
      </c>
      <c r="AR423" s="24" t="s">
        <v>382</v>
      </c>
      <c r="AT423" s="24" t="s">
        <v>371</v>
      </c>
      <c r="AU423" s="24" t="s">
        <v>103</v>
      </c>
      <c r="AY423" s="24" t="s">
        <v>163</v>
      </c>
      <c r="BE423" s="141">
        <f>IF(U423="základní",N423,0)</f>
        <v>0</v>
      </c>
      <c r="BF423" s="141">
        <f>IF(U423="snížená",N423,0)</f>
        <v>0</v>
      </c>
      <c r="BG423" s="141">
        <f>IF(U423="zákl. přenesená",N423,0)</f>
        <v>0</v>
      </c>
      <c r="BH423" s="141">
        <f>IF(U423="sníž. přenesená",N423,0)</f>
        <v>0</v>
      </c>
      <c r="BI423" s="141">
        <f>IF(U423="nulová",N423,0)</f>
        <v>0</v>
      </c>
      <c r="BJ423" s="24" t="s">
        <v>38</v>
      </c>
      <c r="BK423" s="141">
        <f>ROUND(L423*K423,1)</f>
        <v>0</v>
      </c>
      <c r="BL423" s="24" t="s">
        <v>260</v>
      </c>
      <c r="BM423" s="24" t="s">
        <v>561</v>
      </c>
    </row>
    <row r="424" s="1" customFormat="1" ht="38.25" customHeight="1">
      <c r="B424" s="49"/>
      <c r="C424" s="220" t="s">
        <v>562</v>
      </c>
      <c r="D424" s="220" t="s">
        <v>164</v>
      </c>
      <c r="E424" s="221" t="s">
        <v>563</v>
      </c>
      <c r="F424" s="222" t="s">
        <v>564</v>
      </c>
      <c r="G424" s="222"/>
      <c r="H424" s="222"/>
      <c r="I424" s="222"/>
      <c r="J424" s="223" t="s">
        <v>253</v>
      </c>
      <c r="K424" s="224">
        <v>23.199999999999999</v>
      </c>
      <c r="L424" s="225">
        <v>0</v>
      </c>
      <c r="M424" s="226"/>
      <c r="N424" s="227">
        <f>ROUND(L424*K424,1)</f>
        <v>0</v>
      </c>
      <c r="O424" s="227"/>
      <c r="P424" s="227"/>
      <c r="Q424" s="227"/>
      <c r="R424" s="51"/>
      <c r="T424" s="228" t="s">
        <v>22</v>
      </c>
      <c r="U424" s="59" t="s">
        <v>45</v>
      </c>
      <c r="V424" s="50"/>
      <c r="W424" s="229">
        <f>V424*K424</f>
        <v>0</v>
      </c>
      <c r="X424" s="229">
        <v>0.00071000000000000002</v>
      </c>
      <c r="Y424" s="229">
        <f>X424*K424</f>
        <v>0</v>
      </c>
      <c r="Z424" s="229">
        <v>0</v>
      </c>
      <c r="AA424" s="230">
        <f>Z424*K424</f>
        <v>0</v>
      </c>
      <c r="AR424" s="24" t="s">
        <v>260</v>
      </c>
      <c r="AT424" s="24" t="s">
        <v>164</v>
      </c>
      <c r="AU424" s="24" t="s">
        <v>103</v>
      </c>
      <c r="AY424" s="24" t="s">
        <v>163</v>
      </c>
      <c r="BE424" s="141">
        <f>IF(U424="základní",N424,0)</f>
        <v>0</v>
      </c>
      <c r="BF424" s="141">
        <f>IF(U424="snížená",N424,0)</f>
        <v>0</v>
      </c>
      <c r="BG424" s="141">
        <f>IF(U424="zákl. přenesená",N424,0)</f>
        <v>0</v>
      </c>
      <c r="BH424" s="141">
        <f>IF(U424="sníž. přenesená",N424,0)</f>
        <v>0</v>
      </c>
      <c r="BI424" s="141">
        <f>IF(U424="nulová",N424,0)</f>
        <v>0</v>
      </c>
      <c r="BJ424" s="24" t="s">
        <v>38</v>
      </c>
      <c r="BK424" s="141">
        <f>ROUND(L424*K424,1)</f>
        <v>0</v>
      </c>
      <c r="BL424" s="24" t="s">
        <v>260</v>
      </c>
      <c r="BM424" s="24" t="s">
        <v>565</v>
      </c>
    </row>
    <row r="425" s="10" customFormat="1" ht="16.5" customHeight="1">
      <c r="B425" s="231"/>
      <c r="C425" s="232"/>
      <c r="D425" s="232"/>
      <c r="E425" s="233" t="s">
        <v>22</v>
      </c>
      <c r="F425" s="234" t="s">
        <v>566</v>
      </c>
      <c r="G425" s="235"/>
      <c r="H425" s="235"/>
      <c r="I425" s="235"/>
      <c r="J425" s="232"/>
      <c r="K425" s="236">
        <v>23.199999999999999</v>
      </c>
      <c r="L425" s="232"/>
      <c r="M425" s="232"/>
      <c r="N425" s="232"/>
      <c r="O425" s="232"/>
      <c r="P425" s="232"/>
      <c r="Q425" s="232"/>
      <c r="R425" s="237"/>
      <c r="T425" s="238"/>
      <c r="U425" s="232"/>
      <c r="V425" s="232"/>
      <c r="W425" s="232"/>
      <c r="X425" s="232"/>
      <c r="Y425" s="232"/>
      <c r="Z425" s="232"/>
      <c r="AA425" s="239"/>
      <c r="AT425" s="240" t="s">
        <v>171</v>
      </c>
      <c r="AU425" s="240" t="s">
        <v>103</v>
      </c>
      <c r="AV425" s="10" t="s">
        <v>103</v>
      </c>
      <c r="AW425" s="10" t="s">
        <v>37</v>
      </c>
      <c r="AX425" s="10" t="s">
        <v>38</v>
      </c>
      <c r="AY425" s="240" t="s">
        <v>163</v>
      </c>
    </row>
    <row r="426" s="1" customFormat="1" ht="25.5" customHeight="1">
      <c r="B426" s="49"/>
      <c r="C426" s="220" t="s">
        <v>567</v>
      </c>
      <c r="D426" s="220" t="s">
        <v>164</v>
      </c>
      <c r="E426" s="221" t="s">
        <v>568</v>
      </c>
      <c r="F426" s="222" t="s">
        <v>569</v>
      </c>
      <c r="G426" s="222"/>
      <c r="H426" s="222"/>
      <c r="I426" s="222"/>
      <c r="J426" s="223" t="s">
        <v>357</v>
      </c>
      <c r="K426" s="224">
        <v>23.199999999999999</v>
      </c>
      <c r="L426" s="225">
        <v>0</v>
      </c>
      <c r="M426" s="226"/>
      <c r="N426" s="227">
        <f>ROUND(L426*K426,1)</f>
        <v>0</v>
      </c>
      <c r="O426" s="227"/>
      <c r="P426" s="227"/>
      <c r="Q426" s="227"/>
      <c r="R426" s="51"/>
      <c r="T426" s="228" t="s">
        <v>22</v>
      </c>
      <c r="U426" s="59" t="s">
        <v>45</v>
      </c>
      <c r="V426" s="50"/>
      <c r="W426" s="229">
        <f>V426*K426</f>
        <v>0</v>
      </c>
      <c r="X426" s="229">
        <v>0.00027999999999999998</v>
      </c>
      <c r="Y426" s="229">
        <f>X426*K426</f>
        <v>0</v>
      </c>
      <c r="Z426" s="229">
        <v>0</v>
      </c>
      <c r="AA426" s="230">
        <f>Z426*K426</f>
        <v>0</v>
      </c>
      <c r="AR426" s="24" t="s">
        <v>260</v>
      </c>
      <c r="AT426" s="24" t="s">
        <v>164</v>
      </c>
      <c r="AU426" s="24" t="s">
        <v>103</v>
      </c>
      <c r="AY426" s="24" t="s">
        <v>163</v>
      </c>
      <c r="BE426" s="141">
        <f>IF(U426="základní",N426,0)</f>
        <v>0</v>
      </c>
      <c r="BF426" s="141">
        <f>IF(U426="snížená",N426,0)</f>
        <v>0</v>
      </c>
      <c r="BG426" s="141">
        <f>IF(U426="zákl. přenesená",N426,0)</f>
        <v>0</v>
      </c>
      <c r="BH426" s="141">
        <f>IF(U426="sníž. přenesená",N426,0)</f>
        <v>0</v>
      </c>
      <c r="BI426" s="141">
        <f>IF(U426="nulová",N426,0)</f>
        <v>0</v>
      </c>
      <c r="BJ426" s="24" t="s">
        <v>38</v>
      </c>
      <c r="BK426" s="141">
        <f>ROUND(L426*K426,1)</f>
        <v>0</v>
      </c>
      <c r="BL426" s="24" t="s">
        <v>260</v>
      </c>
      <c r="BM426" s="24" t="s">
        <v>570</v>
      </c>
    </row>
    <row r="427" s="10" customFormat="1" ht="16.5" customHeight="1">
      <c r="B427" s="231"/>
      <c r="C427" s="232"/>
      <c r="D427" s="232"/>
      <c r="E427" s="233" t="s">
        <v>22</v>
      </c>
      <c r="F427" s="234" t="s">
        <v>571</v>
      </c>
      <c r="G427" s="235"/>
      <c r="H427" s="235"/>
      <c r="I427" s="235"/>
      <c r="J427" s="232"/>
      <c r="K427" s="236">
        <v>23.199999999999999</v>
      </c>
      <c r="L427" s="232"/>
      <c r="M427" s="232"/>
      <c r="N427" s="232"/>
      <c r="O427" s="232"/>
      <c r="P427" s="232"/>
      <c r="Q427" s="232"/>
      <c r="R427" s="237"/>
      <c r="T427" s="238"/>
      <c r="U427" s="232"/>
      <c r="V427" s="232"/>
      <c r="W427" s="232"/>
      <c r="X427" s="232"/>
      <c r="Y427" s="232"/>
      <c r="Z427" s="232"/>
      <c r="AA427" s="239"/>
      <c r="AT427" s="240" t="s">
        <v>171</v>
      </c>
      <c r="AU427" s="240" t="s">
        <v>103</v>
      </c>
      <c r="AV427" s="10" t="s">
        <v>103</v>
      </c>
      <c r="AW427" s="10" t="s">
        <v>37</v>
      </c>
      <c r="AX427" s="10" t="s">
        <v>38</v>
      </c>
      <c r="AY427" s="240" t="s">
        <v>163</v>
      </c>
    </row>
    <row r="428" s="1" customFormat="1" ht="38.25" customHeight="1">
      <c r="B428" s="49"/>
      <c r="C428" s="220" t="s">
        <v>572</v>
      </c>
      <c r="D428" s="220" t="s">
        <v>164</v>
      </c>
      <c r="E428" s="221" t="s">
        <v>573</v>
      </c>
      <c r="F428" s="222" t="s">
        <v>574</v>
      </c>
      <c r="G428" s="222"/>
      <c r="H428" s="222"/>
      <c r="I428" s="222"/>
      <c r="J428" s="223" t="s">
        <v>253</v>
      </c>
      <c r="K428" s="224">
        <v>42.770000000000003</v>
      </c>
      <c r="L428" s="225">
        <v>0</v>
      </c>
      <c r="M428" s="226"/>
      <c r="N428" s="227">
        <f>ROUND(L428*K428,1)</f>
        <v>0</v>
      </c>
      <c r="O428" s="227"/>
      <c r="P428" s="227"/>
      <c r="Q428" s="227"/>
      <c r="R428" s="51"/>
      <c r="T428" s="228" t="s">
        <v>22</v>
      </c>
      <c r="U428" s="59" t="s">
        <v>45</v>
      </c>
      <c r="V428" s="50"/>
      <c r="W428" s="229">
        <f>V428*K428</f>
        <v>0</v>
      </c>
      <c r="X428" s="229">
        <v>0.0044999999999999997</v>
      </c>
      <c r="Y428" s="229">
        <f>X428*K428</f>
        <v>0</v>
      </c>
      <c r="Z428" s="229">
        <v>0</v>
      </c>
      <c r="AA428" s="230">
        <f>Z428*K428</f>
        <v>0</v>
      </c>
      <c r="AR428" s="24" t="s">
        <v>260</v>
      </c>
      <c r="AT428" s="24" t="s">
        <v>164</v>
      </c>
      <c r="AU428" s="24" t="s">
        <v>103</v>
      </c>
      <c r="AY428" s="24" t="s">
        <v>163</v>
      </c>
      <c r="BE428" s="141">
        <f>IF(U428="základní",N428,0)</f>
        <v>0</v>
      </c>
      <c r="BF428" s="141">
        <f>IF(U428="snížená",N428,0)</f>
        <v>0</v>
      </c>
      <c r="BG428" s="141">
        <f>IF(U428="zákl. přenesená",N428,0)</f>
        <v>0</v>
      </c>
      <c r="BH428" s="141">
        <f>IF(U428="sníž. přenesená",N428,0)</f>
        <v>0</v>
      </c>
      <c r="BI428" s="141">
        <f>IF(U428="nulová",N428,0)</f>
        <v>0</v>
      </c>
      <c r="BJ428" s="24" t="s">
        <v>38</v>
      </c>
      <c r="BK428" s="141">
        <f>ROUND(L428*K428,1)</f>
        <v>0</v>
      </c>
      <c r="BL428" s="24" t="s">
        <v>260</v>
      </c>
      <c r="BM428" s="24" t="s">
        <v>575</v>
      </c>
    </row>
    <row r="429" s="1" customFormat="1" ht="38.25" customHeight="1">
      <c r="B429" s="49"/>
      <c r="C429" s="220" t="s">
        <v>576</v>
      </c>
      <c r="D429" s="220" t="s">
        <v>164</v>
      </c>
      <c r="E429" s="221" t="s">
        <v>577</v>
      </c>
      <c r="F429" s="222" t="s">
        <v>578</v>
      </c>
      <c r="G429" s="222"/>
      <c r="H429" s="222"/>
      <c r="I429" s="222"/>
      <c r="J429" s="223" t="s">
        <v>253</v>
      </c>
      <c r="K429" s="224">
        <v>32.799999999999997</v>
      </c>
      <c r="L429" s="225">
        <v>0</v>
      </c>
      <c r="M429" s="226"/>
      <c r="N429" s="227">
        <f>ROUND(L429*K429,1)</f>
        <v>0</v>
      </c>
      <c r="O429" s="227"/>
      <c r="P429" s="227"/>
      <c r="Q429" s="227"/>
      <c r="R429" s="51"/>
      <c r="T429" s="228" t="s">
        <v>22</v>
      </c>
      <c r="U429" s="59" t="s">
        <v>45</v>
      </c>
      <c r="V429" s="50"/>
      <c r="W429" s="229">
        <f>V429*K429</f>
        <v>0</v>
      </c>
      <c r="X429" s="229">
        <v>0.0044999999999999997</v>
      </c>
      <c r="Y429" s="229">
        <f>X429*K429</f>
        <v>0</v>
      </c>
      <c r="Z429" s="229">
        <v>0</v>
      </c>
      <c r="AA429" s="230">
        <f>Z429*K429</f>
        <v>0</v>
      </c>
      <c r="AR429" s="24" t="s">
        <v>260</v>
      </c>
      <c r="AT429" s="24" t="s">
        <v>164</v>
      </c>
      <c r="AU429" s="24" t="s">
        <v>103</v>
      </c>
      <c r="AY429" s="24" t="s">
        <v>163</v>
      </c>
      <c r="BE429" s="141">
        <f>IF(U429="základní",N429,0)</f>
        <v>0</v>
      </c>
      <c r="BF429" s="141">
        <f>IF(U429="snížená",N429,0)</f>
        <v>0</v>
      </c>
      <c r="BG429" s="141">
        <f>IF(U429="zákl. přenesená",N429,0)</f>
        <v>0</v>
      </c>
      <c r="BH429" s="141">
        <f>IF(U429="sníž. přenesená",N429,0)</f>
        <v>0</v>
      </c>
      <c r="BI429" s="141">
        <f>IF(U429="nulová",N429,0)</f>
        <v>0</v>
      </c>
      <c r="BJ429" s="24" t="s">
        <v>38</v>
      </c>
      <c r="BK429" s="141">
        <f>ROUND(L429*K429,1)</f>
        <v>0</v>
      </c>
      <c r="BL429" s="24" t="s">
        <v>260</v>
      </c>
      <c r="BM429" s="24" t="s">
        <v>579</v>
      </c>
    </row>
    <row r="430" s="11" customFormat="1" ht="16.5" customHeight="1">
      <c r="B430" s="242"/>
      <c r="C430" s="243"/>
      <c r="D430" s="243"/>
      <c r="E430" s="244" t="s">
        <v>22</v>
      </c>
      <c r="F430" s="260" t="s">
        <v>580</v>
      </c>
      <c r="G430" s="261"/>
      <c r="H430" s="261"/>
      <c r="I430" s="261"/>
      <c r="J430" s="243"/>
      <c r="K430" s="246" t="s">
        <v>22</v>
      </c>
      <c r="L430" s="243"/>
      <c r="M430" s="243"/>
      <c r="N430" s="243"/>
      <c r="O430" s="243"/>
      <c r="P430" s="243"/>
      <c r="Q430" s="243"/>
      <c r="R430" s="247"/>
      <c r="T430" s="248"/>
      <c r="U430" s="243"/>
      <c r="V430" s="243"/>
      <c r="W430" s="243"/>
      <c r="X430" s="243"/>
      <c r="Y430" s="243"/>
      <c r="Z430" s="243"/>
      <c r="AA430" s="249"/>
      <c r="AT430" s="250" t="s">
        <v>171</v>
      </c>
      <c r="AU430" s="250" t="s">
        <v>103</v>
      </c>
      <c r="AV430" s="11" t="s">
        <v>38</v>
      </c>
      <c r="AW430" s="11" t="s">
        <v>37</v>
      </c>
      <c r="AX430" s="11" t="s">
        <v>80</v>
      </c>
      <c r="AY430" s="250" t="s">
        <v>163</v>
      </c>
    </row>
    <row r="431" s="10" customFormat="1" ht="16.5" customHeight="1">
      <c r="B431" s="231"/>
      <c r="C431" s="232"/>
      <c r="D431" s="232"/>
      <c r="E431" s="233" t="s">
        <v>22</v>
      </c>
      <c r="F431" s="241" t="s">
        <v>581</v>
      </c>
      <c r="G431" s="232"/>
      <c r="H431" s="232"/>
      <c r="I431" s="232"/>
      <c r="J431" s="232"/>
      <c r="K431" s="236">
        <v>15.5</v>
      </c>
      <c r="L431" s="232"/>
      <c r="M431" s="232"/>
      <c r="N431" s="232"/>
      <c r="O431" s="232"/>
      <c r="P431" s="232"/>
      <c r="Q431" s="232"/>
      <c r="R431" s="237"/>
      <c r="T431" s="238"/>
      <c r="U431" s="232"/>
      <c r="V431" s="232"/>
      <c r="W431" s="232"/>
      <c r="X431" s="232"/>
      <c r="Y431" s="232"/>
      <c r="Z431" s="232"/>
      <c r="AA431" s="239"/>
      <c r="AT431" s="240" t="s">
        <v>171</v>
      </c>
      <c r="AU431" s="240" t="s">
        <v>103</v>
      </c>
      <c r="AV431" s="10" t="s">
        <v>103</v>
      </c>
      <c r="AW431" s="10" t="s">
        <v>37</v>
      </c>
      <c r="AX431" s="10" t="s">
        <v>80</v>
      </c>
      <c r="AY431" s="240" t="s">
        <v>163</v>
      </c>
    </row>
    <row r="432" s="11" customFormat="1" ht="16.5" customHeight="1">
      <c r="B432" s="242"/>
      <c r="C432" s="243"/>
      <c r="D432" s="243"/>
      <c r="E432" s="244" t="s">
        <v>22</v>
      </c>
      <c r="F432" s="245" t="s">
        <v>287</v>
      </c>
      <c r="G432" s="243"/>
      <c r="H432" s="243"/>
      <c r="I432" s="243"/>
      <c r="J432" s="243"/>
      <c r="K432" s="246" t="s">
        <v>22</v>
      </c>
      <c r="L432" s="243"/>
      <c r="M432" s="243"/>
      <c r="N432" s="243"/>
      <c r="O432" s="243"/>
      <c r="P432" s="243"/>
      <c r="Q432" s="243"/>
      <c r="R432" s="247"/>
      <c r="T432" s="248"/>
      <c r="U432" s="243"/>
      <c r="V432" s="243"/>
      <c r="W432" s="243"/>
      <c r="X432" s="243"/>
      <c r="Y432" s="243"/>
      <c r="Z432" s="243"/>
      <c r="AA432" s="249"/>
      <c r="AT432" s="250" t="s">
        <v>171</v>
      </c>
      <c r="AU432" s="250" t="s">
        <v>103</v>
      </c>
      <c r="AV432" s="11" t="s">
        <v>38</v>
      </c>
      <c r="AW432" s="11" t="s">
        <v>37</v>
      </c>
      <c r="AX432" s="11" t="s">
        <v>80</v>
      </c>
      <c r="AY432" s="250" t="s">
        <v>163</v>
      </c>
    </row>
    <row r="433" s="10" customFormat="1" ht="16.5" customHeight="1">
      <c r="B433" s="231"/>
      <c r="C433" s="232"/>
      <c r="D433" s="232"/>
      <c r="E433" s="233" t="s">
        <v>22</v>
      </c>
      <c r="F433" s="241" t="s">
        <v>582</v>
      </c>
      <c r="G433" s="232"/>
      <c r="H433" s="232"/>
      <c r="I433" s="232"/>
      <c r="J433" s="232"/>
      <c r="K433" s="236">
        <v>4.2000000000000002</v>
      </c>
      <c r="L433" s="232"/>
      <c r="M433" s="232"/>
      <c r="N433" s="232"/>
      <c r="O433" s="232"/>
      <c r="P433" s="232"/>
      <c r="Q433" s="232"/>
      <c r="R433" s="237"/>
      <c r="T433" s="238"/>
      <c r="U433" s="232"/>
      <c r="V433" s="232"/>
      <c r="W433" s="232"/>
      <c r="X433" s="232"/>
      <c r="Y433" s="232"/>
      <c r="Z433" s="232"/>
      <c r="AA433" s="239"/>
      <c r="AT433" s="240" t="s">
        <v>171</v>
      </c>
      <c r="AU433" s="240" t="s">
        <v>103</v>
      </c>
      <c r="AV433" s="10" t="s">
        <v>103</v>
      </c>
      <c r="AW433" s="10" t="s">
        <v>37</v>
      </c>
      <c r="AX433" s="10" t="s">
        <v>80</v>
      </c>
      <c r="AY433" s="240" t="s">
        <v>163</v>
      </c>
    </row>
    <row r="434" s="10" customFormat="1" ht="16.5" customHeight="1">
      <c r="B434" s="231"/>
      <c r="C434" s="232"/>
      <c r="D434" s="232"/>
      <c r="E434" s="233" t="s">
        <v>22</v>
      </c>
      <c r="F434" s="241" t="s">
        <v>583</v>
      </c>
      <c r="G434" s="232"/>
      <c r="H434" s="232"/>
      <c r="I434" s="232"/>
      <c r="J434" s="232"/>
      <c r="K434" s="236">
        <v>4.375</v>
      </c>
      <c r="L434" s="232"/>
      <c r="M434" s="232"/>
      <c r="N434" s="232"/>
      <c r="O434" s="232"/>
      <c r="P434" s="232"/>
      <c r="Q434" s="232"/>
      <c r="R434" s="237"/>
      <c r="T434" s="238"/>
      <c r="U434" s="232"/>
      <c r="V434" s="232"/>
      <c r="W434" s="232"/>
      <c r="X434" s="232"/>
      <c r="Y434" s="232"/>
      <c r="Z434" s="232"/>
      <c r="AA434" s="239"/>
      <c r="AT434" s="240" t="s">
        <v>171</v>
      </c>
      <c r="AU434" s="240" t="s">
        <v>103</v>
      </c>
      <c r="AV434" s="10" t="s">
        <v>103</v>
      </c>
      <c r="AW434" s="10" t="s">
        <v>37</v>
      </c>
      <c r="AX434" s="10" t="s">
        <v>80</v>
      </c>
      <c r="AY434" s="240" t="s">
        <v>163</v>
      </c>
    </row>
    <row r="435" s="11" customFormat="1" ht="16.5" customHeight="1">
      <c r="B435" s="242"/>
      <c r="C435" s="243"/>
      <c r="D435" s="243"/>
      <c r="E435" s="244" t="s">
        <v>22</v>
      </c>
      <c r="F435" s="245" t="s">
        <v>289</v>
      </c>
      <c r="G435" s="243"/>
      <c r="H435" s="243"/>
      <c r="I435" s="243"/>
      <c r="J435" s="243"/>
      <c r="K435" s="246" t="s">
        <v>22</v>
      </c>
      <c r="L435" s="243"/>
      <c r="M435" s="243"/>
      <c r="N435" s="243"/>
      <c r="O435" s="243"/>
      <c r="P435" s="243"/>
      <c r="Q435" s="243"/>
      <c r="R435" s="247"/>
      <c r="T435" s="248"/>
      <c r="U435" s="243"/>
      <c r="V435" s="243"/>
      <c r="W435" s="243"/>
      <c r="X435" s="243"/>
      <c r="Y435" s="243"/>
      <c r="Z435" s="243"/>
      <c r="AA435" s="249"/>
      <c r="AT435" s="250" t="s">
        <v>171</v>
      </c>
      <c r="AU435" s="250" t="s">
        <v>103</v>
      </c>
      <c r="AV435" s="11" t="s">
        <v>38</v>
      </c>
      <c r="AW435" s="11" t="s">
        <v>37</v>
      </c>
      <c r="AX435" s="11" t="s">
        <v>80</v>
      </c>
      <c r="AY435" s="250" t="s">
        <v>163</v>
      </c>
    </row>
    <row r="436" s="10" customFormat="1" ht="16.5" customHeight="1">
      <c r="B436" s="231"/>
      <c r="C436" s="232"/>
      <c r="D436" s="232"/>
      <c r="E436" s="233" t="s">
        <v>22</v>
      </c>
      <c r="F436" s="241" t="s">
        <v>584</v>
      </c>
      <c r="G436" s="232"/>
      <c r="H436" s="232"/>
      <c r="I436" s="232"/>
      <c r="J436" s="232"/>
      <c r="K436" s="236">
        <v>2.0499999999999998</v>
      </c>
      <c r="L436" s="232"/>
      <c r="M436" s="232"/>
      <c r="N436" s="232"/>
      <c r="O436" s="232"/>
      <c r="P436" s="232"/>
      <c r="Q436" s="232"/>
      <c r="R436" s="237"/>
      <c r="T436" s="238"/>
      <c r="U436" s="232"/>
      <c r="V436" s="232"/>
      <c r="W436" s="232"/>
      <c r="X436" s="232"/>
      <c r="Y436" s="232"/>
      <c r="Z436" s="232"/>
      <c r="AA436" s="239"/>
      <c r="AT436" s="240" t="s">
        <v>171</v>
      </c>
      <c r="AU436" s="240" t="s">
        <v>103</v>
      </c>
      <c r="AV436" s="10" t="s">
        <v>103</v>
      </c>
      <c r="AW436" s="10" t="s">
        <v>37</v>
      </c>
      <c r="AX436" s="10" t="s">
        <v>80</v>
      </c>
      <c r="AY436" s="240" t="s">
        <v>163</v>
      </c>
    </row>
    <row r="437" s="10" customFormat="1" ht="16.5" customHeight="1">
      <c r="B437" s="231"/>
      <c r="C437" s="232"/>
      <c r="D437" s="232"/>
      <c r="E437" s="233" t="s">
        <v>22</v>
      </c>
      <c r="F437" s="241" t="s">
        <v>585</v>
      </c>
      <c r="G437" s="232"/>
      <c r="H437" s="232"/>
      <c r="I437" s="232"/>
      <c r="J437" s="232"/>
      <c r="K437" s="236">
        <v>2.2999999999999998</v>
      </c>
      <c r="L437" s="232"/>
      <c r="M437" s="232"/>
      <c r="N437" s="232"/>
      <c r="O437" s="232"/>
      <c r="P437" s="232"/>
      <c r="Q437" s="232"/>
      <c r="R437" s="237"/>
      <c r="T437" s="238"/>
      <c r="U437" s="232"/>
      <c r="V437" s="232"/>
      <c r="W437" s="232"/>
      <c r="X437" s="232"/>
      <c r="Y437" s="232"/>
      <c r="Z437" s="232"/>
      <c r="AA437" s="239"/>
      <c r="AT437" s="240" t="s">
        <v>171</v>
      </c>
      <c r="AU437" s="240" t="s">
        <v>103</v>
      </c>
      <c r="AV437" s="10" t="s">
        <v>103</v>
      </c>
      <c r="AW437" s="10" t="s">
        <v>37</v>
      </c>
      <c r="AX437" s="10" t="s">
        <v>80</v>
      </c>
      <c r="AY437" s="240" t="s">
        <v>163</v>
      </c>
    </row>
    <row r="438" s="10" customFormat="1" ht="16.5" customHeight="1">
      <c r="B438" s="231"/>
      <c r="C438" s="232"/>
      <c r="D438" s="232"/>
      <c r="E438" s="233" t="s">
        <v>22</v>
      </c>
      <c r="F438" s="241" t="s">
        <v>583</v>
      </c>
      <c r="G438" s="232"/>
      <c r="H438" s="232"/>
      <c r="I438" s="232"/>
      <c r="J438" s="232"/>
      <c r="K438" s="236">
        <v>4.375</v>
      </c>
      <c r="L438" s="232"/>
      <c r="M438" s="232"/>
      <c r="N438" s="232"/>
      <c r="O438" s="232"/>
      <c r="P438" s="232"/>
      <c r="Q438" s="232"/>
      <c r="R438" s="237"/>
      <c r="T438" s="238"/>
      <c r="U438" s="232"/>
      <c r="V438" s="232"/>
      <c r="W438" s="232"/>
      <c r="X438" s="232"/>
      <c r="Y438" s="232"/>
      <c r="Z438" s="232"/>
      <c r="AA438" s="239"/>
      <c r="AT438" s="240" t="s">
        <v>171</v>
      </c>
      <c r="AU438" s="240" t="s">
        <v>103</v>
      </c>
      <c r="AV438" s="10" t="s">
        <v>103</v>
      </c>
      <c r="AW438" s="10" t="s">
        <v>37</v>
      </c>
      <c r="AX438" s="10" t="s">
        <v>80</v>
      </c>
      <c r="AY438" s="240" t="s">
        <v>163</v>
      </c>
    </row>
    <row r="439" s="12" customFormat="1" ht="16.5" customHeight="1">
      <c r="B439" s="251"/>
      <c r="C439" s="252"/>
      <c r="D439" s="252"/>
      <c r="E439" s="253" t="s">
        <v>22</v>
      </c>
      <c r="F439" s="254" t="s">
        <v>182</v>
      </c>
      <c r="G439" s="252"/>
      <c r="H439" s="252"/>
      <c r="I439" s="252"/>
      <c r="J439" s="252"/>
      <c r="K439" s="255">
        <v>32.799999999999997</v>
      </c>
      <c r="L439" s="252"/>
      <c r="M439" s="252"/>
      <c r="N439" s="252"/>
      <c r="O439" s="252"/>
      <c r="P439" s="252"/>
      <c r="Q439" s="252"/>
      <c r="R439" s="256"/>
      <c r="T439" s="257"/>
      <c r="U439" s="252"/>
      <c r="V439" s="252"/>
      <c r="W439" s="252"/>
      <c r="X439" s="252"/>
      <c r="Y439" s="252"/>
      <c r="Z439" s="252"/>
      <c r="AA439" s="258"/>
      <c r="AT439" s="259" t="s">
        <v>171</v>
      </c>
      <c r="AU439" s="259" t="s">
        <v>103</v>
      </c>
      <c r="AV439" s="12" t="s">
        <v>168</v>
      </c>
      <c r="AW439" s="12" t="s">
        <v>37</v>
      </c>
      <c r="AX439" s="12" t="s">
        <v>38</v>
      </c>
      <c r="AY439" s="259" t="s">
        <v>163</v>
      </c>
    </row>
    <row r="440" s="1" customFormat="1" ht="38.25" customHeight="1">
      <c r="B440" s="49"/>
      <c r="C440" s="220" t="s">
        <v>586</v>
      </c>
      <c r="D440" s="220" t="s">
        <v>164</v>
      </c>
      <c r="E440" s="221" t="s">
        <v>587</v>
      </c>
      <c r="F440" s="222" t="s">
        <v>588</v>
      </c>
      <c r="G440" s="222"/>
      <c r="H440" s="222"/>
      <c r="I440" s="222"/>
      <c r="J440" s="223" t="s">
        <v>589</v>
      </c>
      <c r="K440" s="283">
        <v>0</v>
      </c>
      <c r="L440" s="225">
        <v>0</v>
      </c>
      <c r="M440" s="226"/>
      <c r="N440" s="227">
        <f>ROUND(L440*K440,1)</f>
        <v>0</v>
      </c>
      <c r="O440" s="227"/>
      <c r="P440" s="227"/>
      <c r="Q440" s="227"/>
      <c r="R440" s="51"/>
      <c r="T440" s="228" t="s">
        <v>22</v>
      </c>
      <c r="U440" s="59" t="s">
        <v>45</v>
      </c>
      <c r="V440" s="50"/>
      <c r="W440" s="229">
        <f>V440*K440</f>
        <v>0</v>
      </c>
      <c r="X440" s="229">
        <v>0</v>
      </c>
      <c r="Y440" s="229">
        <f>X440*K440</f>
        <v>0</v>
      </c>
      <c r="Z440" s="229">
        <v>0</v>
      </c>
      <c r="AA440" s="230">
        <f>Z440*K440</f>
        <v>0</v>
      </c>
      <c r="AR440" s="24" t="s">
        <v>260</v>
      </c>
      <c r="AT440" s="24" t="s">
        <v>164</v>
      </c>
      <c r="AU440" s="24" t="s">
        <v>103</v>
      </c>
      <c r="AY440" s="24" t="s">
        <v>163</v>
      </c>
      <c r="BE440" s="141">
        <f>IF(U440="základní",N440,0)</f>
        <v>0</v>
      </c>
      <c r="BF440" s="141">
        <f>IF(U440="snížená",N440,0)</f>
        <v>0</v>
      </c>
      <c r="BG440" s="141">
        <f>IF(U440="zákl. přenesená",N440,0)</f>
        <v>0</v>
      </c>
      <c r="BH440" s="141">
        <f>IF(U440="sníž. přenesená",N440,0)</f>
        <v>0</v>
      </c>
      <c r="BI440" s="141">
        <f>IF(U440="nulová",N440,0)</f>
        <v>0</v>
      </c>
      <c r="BJ440" s="24" t="s">
        <v>38</v>
      </c>
      <c r="BK440" s="141">
        <f>ROUND(L440*K440,1)</f>
        <v>0</v>
      </c>
      <c r="BL440" s="24" t="s">
        <v>260</v>
      </c>
      <c r="BM440" s="24" t="s">
        <v>590</v>
      </c>
    </row>
    <row r="441" s="9" customFormat="1" ht="29.88" customHeight="1">
      <c r="B441" s="206"/>
      <c r="C441" s="207"/>
      <c r="D441" s="217" t="s">
        <v>124</v>
      </c>
      <c r="E441" s="217"/>
      <c r="F441" s="217"/>
      <c r="G441" s="217"/>
      <c r="H441" s="217"/>
      <c r="I441" s="217"/>
      <c r="J441" s="217"/>
      <c r="K441" s="217"/>
      <c r="L441" s="217"/>
      <c r="M441" s="217"/>
      <c r="N441" s="262">
        <f>BK441</f>
        <v>0</v>
      </c>
      <c r="O441" s="263"/>
      <c r="P441" s="263"/>
      <c r="Q441" s="263"/>
      <c r="R441" s="210"/>
      <c r="T441" s="211"/>
      <c r="U441" s="207"/>
      <c r="V441" s="207"/>
      <c r="W441" s="212">
        <f>SUM(W442:W473)</f>
        <v>0</v>
      </c>
      <c r="X441" s="207"/>
      <c r="Y441" s="212">
        <f>SUM(Y442:Y473)</f>
        <v>0</v>
      </c>
      <c r="Z441" s="207"/>
      <c r="AA441" s="213">
        <f>SUM(AA442:AA473)</f>
        <v>0</v>
      </c>
      <c r="AR441" s="214" t="s">
        <v>103</v>
      </c>
      <c r="AT441" s="215" t="s">
        <v>79</v>
      </c>
      <c r="AU441" s="215" t="s">
        <v>38</v>
      </c>
      <c r="AY441" s="214" t="s">
        <v>163</v>
      </c>
      <c r="BK441" s="216">
        <f>SUM(BK442:BK473)</f>
        <v>0</v>
      </c>
    </row>
    <row r="442" s="1" customFormat="1" ht="25.5" customHeight="1">
      <c r="B442" s="49"/>
      <c r="C442" s="220" t="s">
        <v>591</v>
      </c>
      <c r="D442" s="220" t="s">
        <v>164</v>
      </c>
      <c r="E442" s="221" t="s">
        <v>592</v>
      </c>
      <c r="F442" s="222" t="s">
        <v>593</v>
      </c>
      <c r="G442" s="222"/>
      <c r="H442" s="222"/>
      <c r="I442" s="222"/>
      <c r="J442" s="223" t="s">
        <v>357</v>
      </c>
      <c r="K442" s="224">
        <v>9.0619999999999994</v>
      </c>
      <c r="L442" s="225">
        <v>0</v>
      </c>
      <c r="M442" s="226"/>
      <c r="N442" s="227">
        <f>ROUND(L442*K442,1)</f>
        <v>0</v>
      </c>
      <c r="O442" s="227"/>
      <c r="P442" s="227"/>
      <c r="Q442" s="227"/>
      <c r="R442" s="51"/>
      <c r="T442" s="228" t="s">
        <v>22</v>
      </c>
      <c r="U442" s="59" t="s">
        <v>45</v>
      </c>
      <c r="V442" s="50"/>
      <c r="W442" s="229">
        <f>V442*K442</f>
        <v>0</v>
      </c>
      <c r="X442" s="229">
        <v>0.0022699999999999999</v>
      </c>
      <c r="Y442" s="229">
        <f>X442*K442</f>
        <v>0</v>
      </c>
      <c r="Z442" s="229">
        <v>0</v>
      </c>
      <c r="AA442" s="230">
        <f>Z442*K442</f>
        <v>0</v>
      </c>
      <c r="AR442" s="24" t="s">
        <v>260</v>
      </c>
      <c r="AT442" s="24" t="s">
        <v>164</v>
      </c>
      <c r="AU442" s="24" t="s">
        <v>103</v>
      </c>
      <c r="AY442" s="24" t="s">
        <v>163</v>
      </c>
      <c r="BE442" s="141">
        <f>IF(U442="základní",N442,0)</f>
        <v>0</v>
      </c>
      <c r="BF442" s="141">
        <f>IF(U442="snížená",N442,0)</f>
        <v>0</v>
      </c>
      <c r="BG442" s="141">
        <f>IF(U442="zákl. přenesená",N442,0)</f>
        <v>0</v>
      </c>
      <c r="BH442" s="141">
        <f>IF(U442="sníž. přenesená",N442,0)</f>
        <v>0</v>
      </c>
      <c r="BI442" s="141">
        <f>IF(U442="nulová",N442,0)</f>
        <v>0</v>
      </c>
      <c r="BJ442" s="24" t="s">
        <v>38</v>
      </c>
      <c r="BK442" s="141">
        <f>ROUND(L442*K442,1)</f>
        <v>0</v>
      </c>
      <c r="BL442" s="24" t="s">
        <v>260</v>
      </c>
      <c r="BM442" s="24" t="s">
        <v>594</v>
      </c>
    </row>
    <row r="443" s="10" customFormat="1" ht="16.5" customHeight="1">
      <c r="B443" s="231"/>
      <c r="C443" s="232"/>
      <c r="D443" s="232"/>
      <c r="E443" s="233" t="s">
        <v>22</v>
      </c>
      <c r="F443" s="234" t="s">
        <v>595</v>
      </c>
      <c r="G443" s="235"/>
      <c r="H443" s="235"/>
      <c r="I443" s="235"/>
      <c r="J443" s="232"/>
      <c r="K443" s="236">
        <v>7.4489999999999998</v>
      </c>
      <c r="L443" s="232"/>
      <c r="M443" s="232"/>
      <c r="N443" s="232"/>
      <c r="O443" s="232"/>
      <c r="P443" s="232"/>
      <c r="Q443" s="232"/>
      <c r="R443" s="237"/>
      <c r="T443" s="238"/>
      <c r="U443" s="232"/>
      <c r="V443" s="232"/>
      <c r="W443" s="232"/>
      <c r="X443" s="232"/>
      <c r="Y443" s="232"/>
      <c r="Z443" s="232"/>
      <c r="AA443" s="239"/>
      <c r="AT443" s="240" t="s">
        <v>171</v>
      </c>
      <c r="AU443" s="240" t="s">
        <v>103</v>
      </c>
      <c r="AV443" s="10" t="s">
        <v>103</v>
      </c>
      <c r="AW443" s="10" t="s">
        <v>37</v>
      </c>
      <c r="AX443" s="10" t="s">
        <v>80</v>
      </c>
      <c r="AY443" s="240" t="s">
        <v>163</v>
      </c>
    </row>
    <row r="444" s="10" customFormat="1" ht="16.5" customHeight="1">
      <c r="B444" s="231"/>
      <c r="C444" s="232"/>
      <c r="D444" s="232"/>
      <c r="E444" s="233" t="s">
        <v>22</v>
      </c>
      <c r="F444" s="241" t="s">
        <v>596</v>
      </c>
      <c r="G444" s="232"/>
      <c r="H444" s="232"/>
      <c r="I444" s="232"/>
      <c r="J444" s="232"/>
      <c r="K444" s="236">
        <v>1.613</v>
      </c>
      <c r="L444" s="232"/>
      <c r="M444" s="232"/>
      <c r="N444" s="232"/>
      <c r="O444" s="232"/>
      <c r="P444" s="232"/>
      <c r="Q444" s="232"/>
      <c r="R444" s="237"/>
      <c r="T444" s="238"/>
      <c r="U444" s="232"/>
      <c r="V444" s="232"/>
      <c r="W444" s="232"/>
      <c r="X444" s="232"/>
      <c r="Y444" s="232"/>
      <c r="Z444" s="232"/>
      <c r="AA444" s="239"/>
      <c r="AT444" s="240" t="s">
        <v>171</v>
      </c>
      <c r="AU444" s="240" t="s">
        <v>103</v>
      </c>
      <c r="AV444" s="10" t="s">
        <v>103</v>
      </c>
      <c r="AW444" s="10" t="s">
        <v>37</v>
      </c>
      <c r="AX444" s="10" t="s">
        <v>80</v>
      </c>
      <c r="AY444" s="240" t="s">
        <v>163</v>
      </c>
    </row>
    <row r="445" s="12" customFormat="1" ht="16.5" customHeight="1">
      <c r="B445" s="251"/>
      <c r="C445" s="252"/>
      <c r="D445" s="252"/>
      <c r="E445" s="253" t="s">
        <v>22</v>
      </c>
      <c r="F445" s="254" t="s">
        <v>182</v>
      </c>
      <c r="G445" s="252"/>
      <c r="H445" s="252"/>
      <c r="I445" s="252"/>
      <c r="J445" s="252"/>
      <c r="K445" s="255">
        <v>9.0619999999999994</v>
      </c>
      <c r="L445" s="252"/>
      <c r="M445" s="252"/>
      <c r="N445" s="252"/>
      <c r="O445" s="252"/>
      <c r="P445" s="252"/>
      <c r="Q445" s="252"/>
      <c r="R445" s="256"/>
      <c r="T445" s="257"/>
      <c r="U445" s="252"/>
      <c r="V445" s="252"/>
      <c r="W445" s="252"/>
      <c r="X445" s="252"/>
      <c r="Y445" s="252"/>
      <c r="Z445" s="252"/>
      <c r="AA445" s="258"/>
      <c r="AT445" s="259" t="s">
        <v>171</v>
      </c>
      <c r="AU445" s="259" t="s">
        <v>103</v>
      </c>
      <c r="AV445" s="12" t="s">
        <v>168</v>
      </c>
      <c r="AW445" s="12" t="s">
        <v>37</v>
      </c>
      <c r="AX445" s="12" t="s">
        <v>38</v>
      </c>
      <c r="AY445" s="259" t="s">
        <v>163</v>
      </c>
    </row>
    <row r="446" s="1" customFormat="1" ht="25.5" customHeight="1">
      <c r="B446" s="49"/>
      <c r="C446" s="220" t="s">
        <v>597</v>
      </c>
      <c r="D446" s="220" t="s">
        <v>164</v>
      </c>
      <c r="E446" s="221" t="s">
        <v>598</v>
      </c>
      <c r="F446" s="222" t="s">
        <v>599</v>
      </c>
      <c r="G446" s="222"/>
      <c r="H446" s="222"/>
      <c r="I446" s="222"/>
      <c r="J446" s="223" t="s">
        <v>357</v>
      </c>
      <c r="K446" s="224">
        <v>13.188000000000001</v>
      </c>
      <c r="L446" s="225">
        <v>0</v>
      </c>
      <c r="M446" s="226"/>
      <c r="N446" s="227">
        <f>ROUND(L446*K446,1)</f>
        <v>0</v>
      </c>
      <c r="O446" s="227"/>
      <c r="P446" s="227"/>
      <c r="Q446" s="227"/>
      <c r="R446" s="51"/>
      <c r="T446" s="228" t="s">
        <v>22</v>
      </c>
      <c r="U446" s="59" t="s">
        <v>45</v>
      </c>
      <c r="V446" s="50"/>
      <c r="W446" s="229">
        <f>V446*K446</f>
        <v>0</v>
      </c>
      <c r="X446" s="229">
        <v>0.0017700000000000001</v>
      </c>
      <c r="Y446" s="229">
        <f>X446*K446</f>
        <v>0</v>
      </c>
      <c r="Z446" s="229">
        <v>0</v>
      </c>
      <c r="AA446" s="230">
        <f>Z446*K446</f>
        <v>0</v>
      </c>
      <c r="AR446" s="24" t="s">
        <v>260</v>
      </c>
      <c r="AT446" s="24" t="s">
        <v>164</v>
      </c>
      <c r="AU446" s="24" t="s">
        <v>103</v>
      </c>
      <c r="AY446" s="24" t="s">
        <v>163</v>
      </c>
      <c r="BE446" s="141">
        <f>IF(U446="základní",N446,0)</f>
        <v>0</v>
      </c>
      <c r="BF446" s="141">
        <f>IF(U446="snížená",N446,0)</f>
        <v>0</v>
      </c>
      <c r="BG446" s="141">
        <f>IF(U446="zákl. přenesená",N446,0)</f>
        <v>0</v>
      </c>
      <c r="BH446" s="141">
        <f>IF(U446="sníž. přenesená",N446,0)</f>
        <v>0</v>
      </c>
      <c r="BI446" s="141">
        <f>IF(U446="nulová",N446,0)</f>
        <v>0</v>
      </c>
      <c r="BJ446" s="24" t="s">
        <v>38</v>
      </c>
      <c r="BK446" s="141">
        <f>ROUND(L446*K446,1)</f>
        <v>0</v>
      </c>
      <c r="BL446" s="24" t="s">
        <v>260</v>
      </c>
      <c r="BM446" s="24" t="s">
        <v>600</v>
      </c>
    </row>
    <row r="447" s="10" customFormat="1" ht="16.5" customHeight="1">
      <c r="B447" s="231"/>
      <c r="C447" s="232"/>
      <c r="D447" s="232"/>
      <c r="E447" s="233" t="s">
        <v>22</v>
      </c>
      <c r="F447" s="234" t="s">
        <v>601</v>
      </c>
      <c r="G447" s="235"/>
      <c r="H447" s="235"/>
      <c r="I447" s="235"/>
      <c r="J447" s="232"/>
      <c r="K447" s="236">
        <v>1.575</v>
      </c>
      <c r="L447" s="232"/>
      <c r="M447" s="232"/>
      <c r="N447" s="232"/>
      <c r="O447" s="232"/>
      <c r="P447" s="232"/>
      <c r="Q447" s="232"/>
      <c r="R447" s="237"/>
      <c r="T447" s="238"/>
      <c r="U447" s="232"/>
      <c r="V447" s="232"/>
      <c r="W447" s="232"/>
      <c r="X447" s="232"/>
      <c r="Y447" s="232"/>
      <c r="Z447" s="232"/>
      <c r="AA447" s="239"/>
      <c r="AT447" s="240" t="s">
        <v>171</v>
      </c>
      <c r="AU447" s="240" t="s">
        <v>103</v>
      </c>
      <c r="AV447" s="10" t="s">
        <v>103</v>
      </c>
      <c r="AW447" s="10" t="s">
        <v>37</v>
      </c>
      <c r="AX447" s="10" t="s">
        <v>80</v>
      </c>
      <c r="AY447" s="240" t="s">
        <v>163</v>
      </c>
    </row>
    <row r="448" s="10" customFormat="1" ht="16.5" customHeight="1">
      <c r="B448" s="231"/>
      <c r="C448" s="232"/>
      <c r="D448" s="232"/>
      <c r="E448" s="233" t="s">
        <v>22</v>
      </c>
      <c r="F448" s="241" t="s">
        <v>602</v>
      </c>
      <c r="G448" s="232"/>
      <c r="H448" s="232"/>
      <c r="I448" s="232"/>
      <c r="J448" s="232"/>
      <c r="K448" s="236">
        <v>2.6000000000000001</v>
      </c>
      <c r="L448" s="232"/>
      <c r="M448" s="232"/>
      <c r="N448" s="232"/>
      <c r="O448" s="232"/>
      <c r="P448" s="232"/>
      <c r="Q448" s="232"/>
      <c r="R448" s="237"/>
      <c r="T448" s="238"/>
      <c r="U448" s="232"/>
      <c r="V448" s="232"/>
      <c r="W448" s="232"/>
      <c r="X448" s="232"/>
      <c r="Y448" s="232"/>
      <c r="Z448" s="232"/>
      <c r="AA448" s="239"/>
      <c r="AT448" s="240" t="s">
        <v>171</v>
      </c>
      <c r="AU448" s="240" t="s">
        <v>103</v>
      </c>
      <c r="AV448" s="10" t="s">
        <v>103</v>
      </c>
      <c r="AW448" s="10" t="s">
        <v>37</v>
      </c>
      <c r="AX448" s="10" t="s">
        <v>80</v>
      </c>
      <c r="AY448" s="240" t="s">
        <v>163</v>
      </c>
    </row>
    <row r="449" s="10" customFormat="1" ht="16.5" customHeight="1">
      <c r="B449" s="231"/>
      <c r="C449" s="232"/>
      <c r="D449" s="232"/>
      <c r="E449" s="233" t="s">
        <v>22</v>
      </c>
      <c r="F449" s="241" t="s">
        <v>603</v>
      </c>
      <c r="G449" s="232"/>
      <c r="H449" s="232"/>
      <c r="I449" s="232"/>
      <c r="J449" s="232"/>
      <c r="K449" s="236">
        <v>3.8959999999999999</v>
      </c>
      <c r="L449" s="232"/>
      <c r="M449" s="232"/>
      <c r="N449" s="232"/>
      <c r="O449" s="232"/>
      <c r="P449" s="232"/>
      <c r="Q449" s="232"/>
      <c r="R449" s="237"/>
      <c r="T449" s="238"/>
      <c r="U449" s="232"/>
      <c r="V449" s="232"/>
      <c r="W449" s="232"/>
      <c r="X449" s="232"/>
      <c r="Y449" s="232"/>
      <c r="Z449" s="232"/>
      <c r="AA449" s="239"/>
      <c r="AT449" s="240" t="s">
        <v>171</v>
      </c>
      <c r="AU449" s="240" t="s">
        <v>103</v>
      </c>
      <c r="AV449" s="10" t="s">
        <v>103</v>
      </c>
      <c r="AW449" s="10" t="s">
        <v>37</v>
      </c>
      <c r="AX449" s="10" t="s">
        <v>80</v>
      </c>
      <c r="AY449" s="240" t="s">
        <v>163</v>
      </c>
    </row>
    <row r="450" s="10" customFormat="1" ht="16.5" customHeight="1">
      <c r="B450" s="231"/>
      <c r="C450" s="232"/>
      <c r="D450" s="232"/>
      <c r="E450" s="233" t="s">
        <v>22</v>
      </c>
      <c r="F450" s="241" t="s">
        <v>604</v>
      </c>
      <c r="G450" s="232"/>
      <c r="H450" s="232"/>
      <c r="I450" s="232"/>
      <c r="J450" s="232"/>
      <c r="K450" s="236">
        <v>5.117</v>
      </c>
      <c r="L450" s="232"/>
      <c r="M450" s="232"/>
      <c r="N450" s="232"/>
      <c r="O450" s="232"/>
      <c r="P450" s="232"/>
      <c r="Q450" s="232"/>
      <c r="R450" s="237"/>
      <c r="T450" s="238"/>
      <c r="U450" s="232"/>
      <c r="V450" s="232"/>
      <c r="W450" s="232"/>
      <c r="X450" s="232"/>
      <c r="Y450" s="232"/>
      <c r="Z450" s="232"/>
      <c r="AA450" s="239"/>
      <c r="AT450" s="240" t="s">
        <v>171</v>
      </c>
      <c r="AU450" s="240" t="s">
        <v>103</v>
      </c>
      <c r="AV450" s="10" t="s">
        <v>103</v>
      </c>
      <c r="AW450" s="10" t="s">
        <v>37</v>
      </c>
      <c r="AX450" s="10" t="s">
        <v>80</v>
      </c>
      <c r="AY450" s="240" t="s">
        <v>163</v>
      </c>
    </row>
    <row r="451" s="12" customFormat="1" ht="16.5" customHeight="1">
      <c r="B451" s="251"/>
      <c r="C451" s="252"/>
      <c r="D451" s="252"/>
      <c r="E451" s="253" t="s">
        <v>22</v>
      </c>
      <c r="F451" s="254" t="s">
        <v>182</v>
      </c>
      <c r="G451" s="252"/>
      <c r="H451" s="252"/>
      <c r="I451" s="252"/>
      <c r="J451" s="252"/>
      <c r="K451" s="255">
        <v>13.188000000000001</v>
      </c>
      <c r="L451" s="252"/>
      <c r="M451" s="252"/>
      <c r="N451" s="252"/>
      <c r="O451" s="252"/>
      <c r="P451" s="252"/>
      <c r="Q451" s="252"/>
      <c r="R451" s="256"/>
      <c r="T451" s="257"/>
      <c r="U451" s="252"/>
      <c r="V451" s="252"/>
      <c r="W451" s="252"/>
      <c r="X451" s="252"/>
      <c r="Y451" s="252"/>
      <c r="Z451" s="252"/>
      <c r="AA451" s="258"/>
      <c r="AT451" s="259" t="s">
        <v>171</v>
      </c>
      <c r="AU451" s="259" t="s">
        <v>103</v>
      </c>
      <c r="AV451" s="12" t="s">
        <v>168</v>
      </c>
      <c r="AW451" s="12" t="s">
        <v>37</v>
      </c>
      <c r="AX451" s="12" t="s">
        <v>38</v>
      </c>
      <c r="AY451" s="259" t="s">
        <v>163</v>
      </c>
    </row>
    <row r="452" s="1" customFormat="1" ht="25.5" customHeight="1">
      <c r="B452" s="49"/>
      <c r="C452" s="220" t="s">
        <v>605</v>
      </c>
      <c r="D452" s="220" t="s">
        <v>164</v>
      </c>
      <c r="E452" s="221" t="s">
        <v>606</v>
      </c>
      <c r="F452" s="222" t="s">
        <v>607</v>
      </c>
      <c r="G452" s="222"/>
      <c r="H452" s="222"/>
      <c r="I452" s="222"/>
      <c r="J452" s="223" t="s">
        <v>357</v>
      </c>
      <c r="K452" s="224">
        <v>4</v>
      </c>
      <c r="L452" s="225">
        <v>0</v>
      </c>
      <c r="M452" s="226"/>
      <c r="N452" s="227">
        <f>ROUND(L452*K452,1)</f>
        <v>0</v>
      </c>
      <c r="O452" s="227"/>
      <c r="P452" s="227"/>
      <c r="Q452" s="227"/>
      <c r="R452" s="51"/>
      <c r="T452" s="228" t="s">
        <v>22</v>
      </c>
      <c r="U452" s="59" t="s">
        <v>45</v>
      </c>
      <c r="V452" s="50"/>
      <c r="W452" s="229">
        <f>V452*K452</f>
        <v>0</v>
      </c>
      <c r="X452" s="229">
        <v>0.00059000000000000003</v>
      </c>
      <c r="Y452" s="229">
        <f>X452*K452</f>
        <v>0</v>
      </c>
      <c r="Z452" s="229">
        <v>0</v>
      </c>
      <c r="AA452" s="230">
        <f>Z452*K452</f>
        <v>0</v>
      </c>
      <c r="AR452" s="24" t="s">
        <v>260</v>
      </c>
      <c r="AT452" s="24" t="s">
        <v>164</v>
      </c>
      <c r="AU452" s="24" t="s">
        <v>103</v>
      </c>
      <c r="AY452" s="24" t="s">
        <v>163</v>
      </c>
      <c r="BE452" s="141">
        <f>IF(U452="základní",N452,0)</f>
        <v>0</v>
      </c>
      <c r="BF452" s="141">
        <f>IF(U452="snížená",N452,0)</f>
        <v>0</v>
      </c>
      <c r="BG452" s="141">
        <f>IF(U452="zákl. přenesená",N452,0)</f>
        <v>0</v>
      </c>
      <c r="BH452" s="141">
        <f>IF(U452="sníž. přenesená",N452,0)</f>
        <v>0</v>
      </c>
      <c r="BI452" s="141">
        <f>IF(U452="nulová",N452,0)</f>
        <v>0</v>
      </c>
      <c r="BJ452" s="24" t="s">
        <v>38</v>
      </c>
      <c r="BK452" s="141">
        <f>ROUND(L452*K452,1)</f>
        <v>0</v>
      </c>
      <c r="BL452" s="24" t="s">
        <v>260</v>
      </c>
      <c r="BM452" s="24" t="s">
        <v>608</v>
      </c>
    </row>
    <row r="453" s="11" customFormat="1" ht="16.5" customHeight="1">
      <c r="B453" s="242"/>
      <c r="C453" s="243"/>
      <c r="D453" s="243"/>
      <c r="E453" s="244" t="s">
        <v>22</v>
      </c>
      <c r="F453" s="260" t="s">
        <v>609</v>
      </c>
      <c r="G453" s="261"/>
      <c r="H453" s="261"/>
      <c r="I453" s="261"/>
      <c r="J453" s="243"/>
      <c r="K453" s="246" t="s">
        <v>22</v>
      </c>
      <c r="L453" s="243"/>
      <c r="M453" s="243"/>
      <c r="N453" s="243"/>
      <c r="O453" s="243"/>
      <c r="P453" s="243"/>
      <c r="Q453" s="243"/>
      <c r="R453" s="247"/>
      <c r="T453" s="248"/>
      <c r="U453" s="243"/>
      <c r="V453" s="243"/>
      <c r="W453" s="243"/>
      <c r="X453" s="243"/>
      <c r="Y453" s="243"/>
      <c r="Z453" s="243"/>
      <c r="AA453" s="249"/>
      <c r="AT453" s="250" t="s">
        <v>171</v>
      </c>
      <c r="AU453" s="250" t="s">
        <v>103</v>
      </c>
      <c r="AV453" s="11" t="s">
        <v>38</v>
      </c>
      <c r="AW453" s="11" t="s">
        <v>37</v>
      </c>
      <c r="AX453" s="11" t="s">
        <v>80</v>
      </c>
      <c r="AY453" s="250" t="s">
        <v>163</v>
      </c>
    </row>
    <row r="454" s="10" customFormat="1" ht="16.5" customHeight="1">
      <c r="B454" s="231"/>
      <c r="C454" s="232"/>
      <c r="D454" s="232"/>
      <c r="E454" s="233" t="s">
        <v>22</v>
      </c>
      <c r="F454" s="241" t="s">
        <v>610</v>
      </c>
      <c r="G454" s="232"/>
      <c r="H454" s="232"/>
      <c r="I454" s="232"/>
      <c r="J454" s="232"/>
      <c r="K454" s="236">
        <v>4</v>
      </c>
      <c r="L454" s="232"/>
      <c r="M454" s="232"/>
      <c r="N454" s="232"/>
      <c r="O454" s="232"/>
      <c r="P454" s="232"/>
      <c r="Q454" s="232"/>
      <c r="R454" s="237"/>
      <c r="T454" s="238"/>
      <c r="U454" s="232"/>
      <c r="V454" s="232"/>
      <c r="W454" s="232"/>
      <c r="X454" s="232"/>
      <c r="Y454" s="232"/>
      <c r="Z454" s="232"/>
      <c r="AA454" s="239"/>
      <c r="AT454" s="240" t="s">
        <v>171</v>
      </c>
      <c r="AU454" s="240" t="s">
        <v>103</v>
      </c>
      <c r="AV454" s="10" t="s">
        <v>103</v>
      </c>
      <c r="AW454" s="10" t="s">
        <v>37</v>
      </c>
      <c r="AX454" s="10" t="s">
        <v>38</v>
      </c>
      <c r="AY454" s="240" t="s">
        <v>163</v>
      </c>
    </row>
    <row r="455" s="1" customFormat="1" ht="25.5" customHeight="1">
      <c r="B455" s="49"/>
      <c r="C455" s="220" t="s">
        <v>611</v>
      </c>
      <c r="D455" s="220" t="s">
        <v>164</v>
      </c>
      <c r="E455" s="221" t="s">
        <v>612</v>
      </c>
      <c r="F455" s="222" t="s">
        <v>613</v>
      </c>
      <c r="G455" s="222"/>
      <c r="H455" s="222"/>
      <c r="I455" s="222"/>
      <c r="J455" s="223" t="s">
        <v>357</v>
      </c>
      <c r="K455" s="224">
        <v>4</v>
      </c>
      <c r="L455" s="225">
        <v>0</v>
      </c>
      <c r="M455" s="226"/>
      <c r="N455" s="227">
        <f>ROUND(L455*K455,1)</f>
        <v>0</v>
      </c>
      <c r="O455" s="227"/>
      <c r="P455" s="227"/>
      <c r="Q455" s="227"/>
      <c r="R455" s="51"/>
      <c r="T455" s="228" t="s">
        <v>22</v>
      </c>
      <c r="U455" s="59" t="s">
        <v>45</v>
      </c>
      <c r="V455" s="50"/>
      <c r="W455" s="229">
        <f>V455*K455</f>
        <v>0</v>
      </c>
      <c r="X455" s="229">
        <v>0.00089999999999999998</v>
      </c>
      <c r="Y455" s="229">
        <f>X455*K455</f>
        <v>0</v>
      </c>
      <c r="Z455" s="229">
        <v>0</v>
      </c>
      <c r="AA455" s="230">
        <f>Z455*K455</f>
        <v>0</v>
      </c>
      <c r="AR455" s="24" t="s">
        <v>260</v>
      </c>
      <c r="AT455" s="24" t="s">
        <v>164</v>
      </c>
      <c r="AU455" s="24" t="s">
        <v>103</v>
      </c>
      <c r="AY455" s="24" t="s">
        <v>163</v>
      </c>
      <c r="BE455" s="141">
        <f>IF(U455="základní",N455,0)</f>
        <v>0</v>
      </c>
      <c r="BF455" s="141">
        <f>IF(U455="snížená",N455,0)</f>
        <v>0</v>
      </c>
      <c r="BG455" s="141">
        <f>IF(U455="zákl. přenesená",N455,0)</f>
        <v>0</v>
      </c>
      <c r="BH455" s="141">
        <f>IF(U455="sníž. přenesená",N455,0)</f>
        <v>0</v>
      </c>
      <c r="BI455" s="141">
        <f>IF(U455="nulová",N455,0)</f>
        <v>0</v>
      </c>
      <c r="BJ455" s="24" t="s">
        <v>38</v>
      </c>
      <c r="BK455" s="141">
        <f>ROUND(L455*K455,1)</f>
        <v>0</v>
      </c>
      <c r="BL455" s="24" t="s">
        <v>260</v>
      </c>
      <c r="BM455" s="24" t="s">
        <v>614</v>
      </c>
    </row>
    <row r="456" s="11" customFormat="1" ht="16.5" customHeight="1">
      <c r="B456" s="242"/>
      <c r="C456" s="243"/>
      <c r="D456" s="243"/>
      <c r="E456" s="244" t="s">
        <v>22</v>
      </c>
      <c r="F456" s="260" t="s">
        <v>615</v>
      </c>
      <c r="G456" s="261"/>
      <c r="H456" s="261"/>
      <c r="I456" s="261"/>
      <c r="J456" s="243"/>
      <c r="K456" s="246" t="s">
        <v>22</v>
      </c>
      <c r="L456" s="243"/>
      <c r="M456" s="243"/>
      <c r="N456" s="243"/>
      <c r="O456" s="243"/>
      <c r="P456" s="243"/>
      <c r="Q456" s="243"/>
      <c r="R456" s="247"/>
      <c r="T456" s="248"/>
      <c r="U456" s="243"/>
      <c r="V456" s="243"/>
      <c r="W456" s="243"/>
      <c r="X456" s="243"/>
      <c r="Y456" s="243"/>
      <c r="Z456" s="243"/>
      <c r="AA456" s="249"/>
      <c r="AT456" s="250" t="s">
        <v>171</v>
      </c>
      <c r="AU456" s="250" t="s">
        <v>103</v>
      </c>
      <c r="AV456" s="11" t="s">
        <v>38</v>
      </c>
      <c r="AW456" s="11" t="s">
        <v>37</v>
      </c>
      <c r="AX456" s="11" t="s">
        <v>80</v>
      </c>
      <c r="AY456" s="250" t="s">
        <v>163</v>
      </c>
    </row>
    <row r="457" s="10" customFormat="1" ht="16.5" customHeight="1">
      <c r="B457" s="231"/>
      <c r="C457" s="232"/>
      <c r="D457" s="232"/>
      <c r="E457" s="233" t="s">
        <v>22</v>
      </c>
      <c r="F457" s="241" t="s">
        <v>610</v>
      </c>
      <c r="G457" s="232"/>
      <c r="H457" s="232"/>
      <c r="I457" s="232"/>
      <c r="J457" s="232"/>
      <c r="K457" s="236">
        <v>4</v>
      </c>
      <c r="L457" s="232"/>
      <c r="M457" s="232"/>
      <c r="N457" s="232"/>
      <c r="O457" s="232"/>
      <c r="P457" s="232"/>
      <c r="Q457" s="232"/>
      <c r="R457" s="237"/>
      <c r="T457" s="238"/>
      <c r="U457" s="232"/>
      <c r="V457" s="232"/>
      <c r="W457" s="232"/>
      <c r="X457" s="232"/>
      <c r="Y457" s="232"/>
      <c r="Z457" s="232"/>
      <c r="AA457" s="239"/>
      <c r="AT457" s="240" t="s">
        <v>171</v>
      </c>
      <c r="AU457" s="240" t="s">
        <v>103</v>
      </c>
      <c r="AV457" s="10" t="s">
        <v>103</v>
      </c>
      <c r="AW457" s="10" t="s">
        <v>37</v>
      </c>
      <c r="AX457" s="10" t="s">
        <v>38</v>
      </c>
      <c r="AY457" s="240" t="s">
        <v>163</v>
      </c>
    </row>
    <row r="458" s="1" customFormat="1" ht="25.5" customHeight="1">
      <c r="B458" s="49"/>
      <c r="C458" s="220" t="s">
        <v>616</v>
      </c>
      <c r="D458" s="220" t="s">
        <v>164</v>
      </c>
      <c r="E458" s="221" t="s">
        <v>617</v>
      </c>
      <c r="F458" s="222" t="s">
        <v>618</v>
      </c>
      <c r="G458" s="222"/>
      <c r="H458" s="222"/>
      <c r="I458" s="222"/>
      <c r="J458" s="223" t="s">
        <v>357</v>
      </c>
      <c r="K458" s="224">
        <v>19.649999999999999</v>
      </c>
      <c r="L458" s="225">
        <v>0</v>
      </c>
      <c r="M458" s="226"/>
      <c r="N458" s="227">
        <f>ROUND(L458*K458,1)</f>
        <v>0</v>
      </c>
      <c r="O458" s="227"/>
      <c r="P458" s="227"/>
      <c r="Q458" s="227"/>
      <c r="R458" s="51"/>
      <c r="T458" s="228" t="s">
        <v>22</v>
      </c>
      <c r="U458" s="59" t="s">
        <v>45</v>
      </c>
      <c r="V458" s="50"/>
      <c r="W458" s="229">
        <f>V458*K458</f>
        <v>0</v>
      </c>
      <c r="X458" s="229">
        <v>0.00035</v>
      </c>
      <c r="Y458" s="229">
        <f>X458*K458</f>
        <v>0</v>
      </c>
      <c r="Z458" s="229">
        <v>0</v>
      </c>
      <c r="AA458" s="230">
        <f>Z458*K458</f>
        <v>0</v>
      </c>
      <c r="AR458" s="24" t="s">
        <v>260</v>
      </c>
      <c r="AT458" s="24" t="s">
        <v>164</v>
      </c>
      <c r="AU458" s="24" t="s">
        <v>103</v>
      </c>
      <c r="AY458" s="24" t="s">
        <v>163</v>
      </c>
      <c r="BE458" s="141">
        <f>IF(U458="základní",N458,0)</f>
        <v>0</v>
      </c>
      <c r="BF458" s="141">
        <f>IF(U458="snížená",N458,0)</f>
        <v>0</v>
      </c>
      <c r="BG458" s="141">
        <f>IF(U458="zákl. přenesená",N458,0)</f>
        <v>0</v>
      </c>
      <c r="BH458" s="141">
        <f>IF(U458="sníž. přenesená",N458,0)</f>
        <v>0</v>
      </c>
      <c r="BI458" s="141">
        <f>IF(U458="nulová",N458,0)</f>
        <v>0</v>
      </c>
      <c r="BJ458" s="24" t="s">
        <v>38</v>
      </c>
      <c r="BK458" s="141">
        <f>ROUND(L458*K458,1)</f>
        <v>0</v>
      </c>
      <c r="BL458" s="24" t="s">
        <v>260</v>
      </c>
      <c r="BM458" s="24" t="s">
        <v>619</v>
      </c>
    </row>
    <row r="459" s="11" customFormat="1" ht="16.5" customHeight="1">
      <c r="B459" s="242"/>
      <c r="C459" s="243"/>
      <c r="D459" s="243"/>
      <c r="E459" s="244" t="s">
        <v>22</v>
      </c>
      <c r="F459" s="260" t="s">
        <v>469</v>
      </c>
      <c r="G459" s="261"/>
      <c r="H459" s="261"/>
      <c r="I459" s="261"/>
      <c r="J459" s="243"/>
      <c r="K459" s="246" t="s">
        <v>22</v>
      </c>
      <c r="L459" s="243"/>
      <c r="M459" s="243"/>
      <c r="N459" s="243"/>
      <c r="O459" s="243"/>
      <c r="P459" s="243"/>
      <c r="Q459" s="243"/>
      <c r="R459" s="247"/>
      <c r="T459" s="248"/>
      <c r="U459" s="243"/>
      <c r="V459" s="243"/>
      <c r="W459" s="243"/>
      <c r="X459" s="243"/>
      <c r="Y459" s="243"/>
      <c r="Z459" s="243"/>
      <c r="AA459" s="249"/>
      <c r="AT459" s="250" t="s">
        <v>171</v>
      </c>
      <c r="AU459" s="250" t="s">
        <v>103</v>
      </c>
      <c r="AV459" s="11" t="s">
        <v>38</v>
      </c>
      <c r="AW459" s="11" t="s">
        <v>37</v>
      </c>
      <c r="AX459" s="11" t="s">
        <v>80</v>
      </c>
      <c r="AY459" s="250" t="s">
        <v>163</v>
      </c>
    </row>
    <row r="460" s="11" customFormat="1" ht="16.5" customHeight="1">
      <c r="B460" s="242"/>
      <c r="C460" s="243"/>
      <c r="D460" s="243"/>
      <c r="E460" s="244" t="s">
        <v>22</v>
      </c>
      <c r="F460" s="245" t="s">
        <v>470</v>
      </c>
      <c r="G460" s="243"/>
      <c r="H460" s="243"/>
      <c r="I460" s="243"/>
      <c r="J460" s="243"/>
      <c r="K460" s="246" t="s">
        <v>22</v>
      </c>
      <c r="L460" s="243"/>
      <c r="M460" s="243"/>
      <c r="N460" s="243"/>
      <c r="O460" s="243"/>
      <c r="P460" s="243"/>
      <c r="Q460" s="243"/>
      <c r="R460" s="247"/>
      <c r="T460" s="248"/>
      <c r="U460" s="243"/>
      <c r="V460" s="243"/>
      <c r="W460" s="243"/>
      <c r="X460" s="243"/>
      <c r="Y460" s="243"/>
      <c r="Z460" s="243"/>
      <c r="AA460" s="249"/>
      <c r="AT460" s="250" t="s">
        <v>171</v>
      </c>
      <c r="AU460" s="250" t="s">
        <v>103</v>
      </c>
      <c r="AV460" s="11" t="s">
        <v>38</v>
      </c>
      <c r="AW460" s="11" t="s">
        <v>37</v>
      </c>
      <c r="AX460" s="11" t="s">
        <v>80</v>
      </c>
      <c r="AY460" s="250" t="s">
        <v>163</v>
      </c>
    </row>
    <row r="461" s="10" customFormat="1" ht="16.5" customHeight="1">
      <c r="B461" s="231"/>
      <c r="C461" s="232"/>
      <c r="D461" s="232"/>
      <c r="E461" s="233" t="s">
        <v>22</v>
      </c>
      <c r="F461" s="241" t="s">
        <v>471</v>
      </c>
      <c r="G461" s="232"/>
      <c r="H461" s="232"/>
      <c r="I461" s="232"/>
      <c r="J461" s="232"/>
      <c r="K461" s="236">
        <v>16.649999999999999</v>
      </c>
      <c r="L461" s="232"/>
      <c r="M461" s="232"/>
      <c r="N461" s="232"/>
      <c r="O461" s="232"/>
      <c r="P461" s="232"/>
      <c r="Q461" s="232"/>
      <c r="R461" s="237"/>
      <c r="T461" s="238"/>
      <c r="U461" s="232"/>
      <c r="V461" s="232"/>
      <c r="W461" s="232"/>
      <c r="X461" s="232"/>
      <c r="Y461" s="232"/>
      <c r="Z461" s="232"/>
      <c r="AA461" s="239"/>
      <c r="AT461" s="240" t="s">
        <v>171</v>
      </c>
      <c r="AU461" s="240" t="s">
        <v>103</v>
      </c>
      <c r="AV461" s="10" t="s">
        <v>103</v>
      </c>
      <c r="AW461" s="10" t="s">
        <v>37</v>
      </c>
      <c r="AX461" s="10" t="s">
        <v>80</v>
      </c>
      <c r="AY461" s="240" t="s">
        <v>163</v>
      </c>
    </row>
    <row r="462" s="10" customFormat="1" ht="16.5" customHeight="1">
      <c r="B462" s="231"/>
      <c r="C462" s="232"/>
      <c r="D462" s="232"/>
      <c r="E462" s="233" t="s">
        <v>22</v>
      </c>
      <c r="F462" s="241" t="s">
        <v>472</v>
      </c>
      <c r="G462" s="232"/>
      <c r="H462" s="232"/>
      <c r="I462" s="232"/>
      <c r="J462" s="232"/>
      <c r="K462" s="236">
        <v>3</v>
      </c>
      <c r="L462" s="232"/>
      <c r="M462" s="232"/>
      <c r="N462" s="232"/>
      <c r="O462" s="232"/>
      <c r="P462" s="232"/>
      <c r="Q462" s="232"/>
      <c r="R462" s="237"/>
      <c r="T462" s="238"/>
      <c r="U462" s="232"/>
      <c r="V462" s="232"/>
      <c r="W462" s="232"/>
      <c r="X462" s="232"/>
      <c r="Y462" s="232"/>
      <c r="Z462" s="232"/>
      <c r="AA462" s="239"/>
      <c r="AT462" s="240" t="s">
        <v>171</v>
      </c>
      <c r="AU462" s="240" t="s">
        <v>103</v>
      </c>
      <c r="AV462" s="10" t="s">
        <v>103</v>
      </c>
      <c r="AW462" s="10" t="s">
        <v>37</v>
      </c>
      <c r="AX462" s="10" t="s">
        <v>80</v>
      </c>
      <c r="AY462" s="240" t="s">
        <v>163</v>
      </c>
    </row>
    <row r="463" s="12" customFormat="1" ht="16.5" customHeight="1">
      <c r="B463" s="251"/>
      <c r="C463" s="252"/>
      <c r="D463" s="252"/>
      <c r="E463" s="253" t="s">
        <v>22</v>
      </c>
      <c r="F463" s="254" t="s">
        <v>182</v>
      </c>
      <c r="G463" s="252"/>
      <c r="H463" s="252"/>
      <c r="I463" s="252"/>
      <c r="J463" s="252"/>
      <c r="K463" s="255">
        <v>19.649999999999999</v>
      </c>
      <c r="L463" s="252"/>
      <c r="M463" s="252"/>
      <c r="N463" s="252"/>
      <c r="O463" s="252"/>
      <c r="P463" s="252"/>
      <c r="Q463" s="252"/>
      <c r="R463" s="256"/>
      <c r="T463" s="257"/>
      <c r="U463" s="252"/>
      <c r="V463" s="252"/>
      <c r="W463" s="252"/>
      <c r="X463" s="252"/>
      <c r="Y463" s="252"/>
      <c r="Z463" s="252"/>
      <c r="AA463" s="258"/>
      <c r="AT463" s="259" t="s">
        <v>171</v>
      </c>
      <c r="AU463" s="259" t="s">
        <v>103</v>
      </c>
      <c r="AV463" s="12" t="s">
        <v>168</v>
      </c>
      <c r="AW463" s="12" t="s">
        <v>37</v>
      </c>
      <c r="AX463" s="12" t="s">
        <v>38</v>
      </c>
      <c r="AY463" s="259" t="s">
        <v>163</v>
      </c>
    </row>
    <row r="464" s="1" customFormat="1" ht="25.5" customHeight="1">
      <c r="B464" s="49"/>
      <c r="C464" s="220" t="s">
        <v>620</v>
      </c>
      <c r="D464" s="220" t="s">
        <v>164</v>
      </c>
      <c r="E464" s="221" t="s">
        <v>621</v>
      </c>
      <c r="F464" s="222" t="s">
        <v>622</v>
      </c>
      <c r="G464" s="222"/>
      <c r="H464" s="222"/>
      <c r="I464" s="222"/>
      <c r="J464" s="223" t="s">
        <v>357</v>
      </c>
      <c r="K464" s="224">
        <v>4</v>
      </c>
      <c r="L464" s="225">
        <v>0</v>
      </c>
      <c r="M464" s="226"/>
      <c r="N464" s="227">
        <f>ROUND(L464*K464,1)</f>
        <v>0</v>
      </c>
      <c r="O464" s="227"/>
      <c r="P464" s="227"/>
      <c r="Q464" s="227"/>
      <c r="R464" s="51"/>
      <c r="T464" s="228" t="s">
        <v>22</v>
      </c>
      <c r="U464" s="59" t="s">
        <v>45</v>
      </c>
      <c r="V464" s="50"/>
      <c r="W464" s="229">
        <f>V464*K464</f>
        <v>0</v>
      </c>
      <c r="X464" s="229">
        <v>0.00114</v>
      </c>
      <c r="Y464" s="229">
        <f>X464*K464</f>
        <v>0</v>
      </c>
      <c r="Z464" s="229">
        <v>0</v>
      </c>
      <c r="AA464" s="230">
        <f>Z464*K464</f>
        <v>0</v>
      </c>
      <c r="AR464" s="24" t="s">
        <v>260</v>
      </c>
      <c r="AT464" s="24" t="s">
        <v>164</v>
      </c>
      <c r="AU464" s="24" t="s">
        <v>103</v>
      </c>
      <c r="AY464" s="24" t="s">
        <v>163</v>
      </c>
      <c r="BE464" s="141">
        <f>IF(U464="základní",N464,0)</f>
        <v>0</v>
      </c>
      <c r="BF464" s="141">
        <f>IF(U464="snížená",N464,0)</f>
        <v>0</v>
      </c>
      <c r="BG464" s="141">
        <f>IF(U464="zákl. přenesená",N464,0)</f>
        <v>0</v>
      </c>
      <c r="BH464" s="141">
        <f>IF(U464="sníž. přenesená",N464,0)</f>
        <v>0</v>
      </c>
      <c r="BI464" s="141">
        <f>IF(U464="nulová",N464,0)</f>
        <v>0</v>
      </c>
      <c r="BJ464" s="24" t="s">
        <v>38</v>
      </c>
      <c r="BK464" s="141">
        <f>ROUND(L464*K464,1)</f>
        <v>0</v>
      </c>
      <c r="BL464" s="24" t="s">
        <v>260</v>
      </c>
      <c r="BM464" s="24" t="s">
        <v>623</v>
      </c>
    </row>
    <row r="465" s="11" customFormat="1" ht="16.5" customHeight="1">
      <c r="B465" s="242"/>
      <c r="C465" s="243"/>
      <c r="D465" s="243"/>
      <c r="E465" s="244" t="s">
        <v>22</v>
      </c>
      <c r="F465" s="260" t="s">
        <v>477</v>
      </c>
      <c r="G465" s="261"/>
      <c r="H465" s="261"/>
      <c r="I465" s="261"/>
      <c r="J465" s="243"/>
      <c r="K465" s="246" t="s">
        <v>22</v>
      </c>
      <c r="L465" s="243"/>
      <c r="M465" s="243"/>
      <c r="N465" s="243"/>
      <c r="O465" s="243"/>
      <c r="P465" s="243"/>
      <c r="Q465" s="243"/>
      <c r="R465" s="247"/>
      <c r="T465" s="248"/>
      <c r="U465" s="243"/>
      <c r="V465" s="243"/>
      <c r="W465" s="243"/>
      <c r="X465" s="243"/>
      <c r="Y465" s="243"/>
      <c r="Z465" s="243"/>
      <c r="AA465" s="249"/>
      <c r="AT465" s="250" t="s">
        <v>171</v>
      </c>
      <c r="AU465" s="250" t="s">
        <v>103</v>
      </c>
      <c r="AV465" s="11" t="s">
        <v>38</v>
      </c>
      <c r="AW465" s="11" t="s">
        <v>37</v>
      </c>
      <c r="AX465" s="11" t="s">
        <v>80</v>
      </c>
      <c r="AY465" s="250" t="s">
        <v>163</v>
      </c>
    </row>
    <row r="466" s="11" customFormat="1" ht="16.5" customHeight="1">
      <c r="B466" s="242"/>
      <c r="C466" s="243"/>
      <c r="D466" s="243"/>
      <c r="E466" s="244" t="s">
        <v>22</v>
      </c>
      <c r="F466" s="245" t="s">
        <v>478</v>
      </c>
      <c r="G466" s="243"/>
      <c r="H466" s="243"/>
      <c r="I466" s="243"/>
      <c r="J466" s="243"/>
      <c r="K466" s="246" t="s">
        <v>22</v>
      </c>
      <c r="L466" s="243"/>
      <c r="M466" s="243"/>
      <c r="N466" s="243"/>
      <c r="O466" s="243"/>
      <c r="P466" s="243"/>
      <c r="Q466" s="243"/>
      <c r="R466" s="247"/>
      <c r="T466" s="248"/>
      <c r="U466" s="243"/>
      <c r="V466" s="243"/>
      <c r="W466" s="243"/>
      <c r="X466" s="243"/>
      <c r="Y466" s="243"/>
      <c r="Z466" s="243"/>
      <c r="AA466" s="249"/>
      <c r="AT466" s="250" t="s">
        <v>171</v>
      </c>
      <c r="AU466" s="250" t="s">
        <v>103</v>
      </c>
      <c r="AV466" s="11" t="s">
        <v>38</v>
      </c>
      <c r="AW466" s="11" t="s">
        <v>37</v>
      </c>
      <c r="AX466" s="11" t="s">
        <v>80</v>
      </c>
      <c r="AY466" s="250" t="s">
        <v>163</v>
      </c>
    </row>
    <row r="467" s="10" customFormat="1" ht="16.5" customHeight="1">
      <c r="B467" s="231"/>
      <c r="C467" s="232"/>
      <c r="D467" s="232"/>
      <c r="E467" s="233" t="s">
        <v>22</v>
      </c>
      <c r="F467" s="241" t="s">
        <v>479</v>
      </c>
      <c r="G467" s="232"/>
      <c r="H467" s="232"/>
      <c r="I467" s="232"/>
      <c r="J467" s="232"/>
      <c r="K467" s="236">
        <v>1</v>
      </c>
      <c r="L467" s="232"/>
      <c r="M467" s="232"/>
      <c r="N467" s="232"/>
      <c r="O467" s="232"/>
      <c r="P467" s="232"/>
      <c r="Q467" s="232"/>
      <c r="R467" s="237"/>
      <c r="T467" s="238"/>
      <c r="U467" s="232"/>
      <c r="V467" s="232"/>
      <c r="W467" s="232"/>
      <c r="X467" s="232"/>
      <c r="Y467" s="232"/>
      <c r="Z467" s="232"/>
      <c r="AA467" s="239"/>
      <c r="AT467" s="240" t="s">
        <v>171</v>
      </c>
      <c r="AU467" s="240" t="s">
        <v>103</v>
      </c>
      <c r="AV467" s="10" t="s">
        <v>103</v>
      </c>
      <c r="AW467" s="10" t="s">
        <v>37</v>
      </c>
      <c r="AX467" s="10" t="s">
        <v>80</v>
      </c>
      <c r="AY467" s="240" t="s">
        <v>163</v>
      </c>
    </row>
    <row r="468" s="10" customFormat="1" ht="16.5" customHeight="1">
      <c r="B468" s="231"/>
      <c r="C468" s="232"/>
      <c r="D468" s="232"/>
      <c r="E468" s="233" t="s">
        <v>22</v>
      </c>
      <c r="F468" s="241" t="s">
        <v>472</v>
      </c>
      <c r="G468" s="232"/>
      <c r="H468" s="232"/>
      <c r="I468" s="232"/>
      <c r="J468" s="232"/>
      <c r="K468" s="236">
        <v>3</v>
      </c>
      <c r="L468" s="232"/>
      <c r="M468" s="232"/>
      <c r="N468" s="232"/>
      <c r="O468" s="232"/>
      <c r="P468" s="232"/>
      <c r="Q468" s="232"/>
      <c r="R468" s="237"/>
      <c r="T468" s="238"/>
      <c r="U468" s="232"/>
      <c r="V468" s="232"/>
      <c r="W468" s="232"/>
      <c r="X468" s="232"/>
      <c r="Y468" s="232"/>
      <c r="Z468" s="232"/>
      <c r="AA468" s="239"/>
      <c r="AT468" s="240" t="s">
        <v>171</v>
      </c>
      <c r="AU468" s="240" t="s">
        <v>103</v>
      </c>
      <c r="AV468" s="10" t="s">
        <v>103</v>
      </c>
      <c r="AW468" s="10" t="s">
        <v>37</v>
      </c>
      <c r="AX468" s="10" t="s">
        <v>80</v>
      </c>
      <c r="AY468" s="240" t="s">
        <v>163</v>
      </c>
    </row>
    <row r="469" s="12" customFormat="1" ht="16.5" customHeight="1">
      <c r="B469" s="251"/>
      <c r="C469" s="252"/>
      <c r="D469" s="252"/>
      <c r="E469" s="253" t="s">
        <v>22</v>
      </c>
      <c r="F469" s="254" t="s">
        <v>182</v>
      </c>
      <c r="G469" s="252"/>
      <c r="H469" s="252"/>
      <c r="I469" s="252"/>
      <c r="J469" s="252"/>
      <c r="K469" s="255">
        <v>4</v>
      </c>
      <c r="L469" s="252"/>
      <c r="M469" s="252"/>
      <c r="N469" s="252"/>
      <c r="O469" s="252"/>
      <c r="P469" s="252"/>
      <c r="Q469" s="252"/>
      <c r="R469" s="256"/>
      <c r="T469" s="257"/>
      <c r="U469" s="252"/>
      <c r="V469" s="252"/>
      <c r="W469" s="252"/>
      <c r="X469" s="252"/>
      <c r="Y469" s="252"/>
      <c r="Z469" s="252"/>
      <c r="AA469" s="258"/>
      <c r="AT469" s="259" t="s">
        <v>171</v>
      </c>
      <c r="AU469" s="259" t="s">
        <v>103</v>
      </c>
      <c r="AV469" s="12" t="s">
        <v>168</v>
      </c>
      <c r="AW469" s="12" t="s">
        <v>37</v>
      </c>
      <c r="AX469" s="12" t="s">
        <v>38</v>
      </c>
      <c r="AY469" s="259" t="s">
        <v>163</v>
      </c>
    </row>
    <row r="470" s="1" customFormat="1" ht="25.5" customHeight="1">
      <c r="B470" s="49"/>
      <c r="C470" s="220" t="s">
        <v>624</v>
      </c>
      <c r="D470" s="220" t="s">
        <v>164</v>
      </c>
      <c r="E470" s="221" t="s">
        <v>625</v>
      </c>
      <c r="F470" s="222" t="s">
        <v>626</v>
      </c>
      <c r="G470" s="222"/>
      <c r="H470" s="222"/>
      <c r="I470" s="222"/>
      <c r="J470" s="223" t="s">
        <v>428</v>
      </c>
      <c r="K470" s="224">
        <v>4</v>
      </c>
      <c r="L470" s="225">
        <v>0</v>
      </c>
      <c r="M470" s="226"/>
      <c r="N470" s="227">
        <f>ROUND(L470*K470,1)</f>
        <v>0</v>
      </c>
      <c r="O470" s="227"/>
      <c r="P470" s="227"/>
      <c r="Q470" s="227"/>
      <c r="R470" s="51"/>
      <c r="T470" s="228" t="s">
        <v>22</v>
      </c>
      <c r="U470" s="59" t="s">
        <v>45</v>
      </c>
      <c r="V470" s="50"/>
      <c r="W470" s="229">
        <f>V470*K470</f>
        <v>0</v>
      </c>
      <c r="X470" s="229">
        <v>0.0057999999999999996</v>
      </c>
      <c r="Y470" s="229">
        <f>X470*K470</f>
        <v>0</v>
      </c>
      <c r="Z470" s="229">
        <v>0</v>
      </c>
      <c r="AA470" s="230">
        <f>Z470*K470</f>
        <v>0</v>
      </c>
      <c r="AR470" s="24" t="s">
        <v>260</v>
      </c>
      <c r="AT470" s="24" t="s">
        <v>164</v>
      </c>
      <c r="AU470" s="24" t="s">
        <v>103</v>
      </c>
      <c r="AY470" s="24" t="s">
        <v>163</v>
      </c>
      <c r="BE470" s="141">
        <f>IF(U470="základní",N470,0)</f>
        <v>0</v>
      </c>
      <c r="BF470" s="141">
        <f>IF(U470="snížená",N470,0)</f>
        <v>0</v>
      </c>
      <c r="BG470" s="141">
        <f>IF(U470="zákl. přenesená",N470,0)</f>
        <v>0</v>
      </c>
      <c r="BH470" s="141">
        <f>IF(U470="sníž. přenesená",N470,0)</f>
        <v>0</v>
      </c>
      <c r="BI470" s="141">
        <f>IF(U470="nulová",N470,0)</f>
        <v>0</v>
      </c>
      <c r="BJ470" s="24" t="s">
        <v>38</v>
      </c>
      <c r="BK470" s="141">
        <f>ROUND(L470*K470,1)</f>
        <v>0</v>
      </c>
      <c r="BL470" s="24" t="s">
        <v>260</v>
      </c>
      <c r="BM470" s="24" t="s">
        <v>627</v>
      </c>
    </row>
    <row r="471" s="1" customFormat="1" ht="38.25" customHeight="1">
      <c r="B471" s="49"/>
      <c r="C471" s="220" t="s">
        <v>628</v>
      </c>
      <c r="D471" s="220" t="s">
        <v>164</v>
      </c>
      <c r="E471" s="221" t="s">
        <v>629</v>
      </c>
      <c r="F471" s="222" t="s">
        <v>630</v>
      </c>
      <c r="G471" s="222"/>
      <c r="H471" s="222"/>
      <c r="I471" s="222"/>
      <c r="J471" s="223" t="s">
        <v>428</v>
      </c>
      <c r="K471" s="224">
        <v>2</v>
      </c>
      <c r="L471" s="225">
        <v>0</v>
      </c>
      <c r="M471" s="226"/>
      <c r="N471" s="227">
        <f>ROUND(L471*K471,1)</f>
        <v>0</v>
      </c>
      <c r="O471" s="227"/>
      <c r="P471" s="227"/>
      <c r="Q471" s="227"/>
      <c r="R471" s="51"/>
      <c r="T471" s="228" t="s">
        <v>22</v>
      </c>
      <c r="U471" s="59" t="s">
        <v>45</v>
      </c>
      <c r="V471" s="50"/>
      <c r="W471" s="229">
        <f>V471*K471</f>
        <v>0</v>
      </c>
      <c r="X471" s="229">
        <v>0.0015</v>
      </c>
      <c r="Y471" s="229">
        <f>X471*K471</f>
        <v>0</v>
      </c>
      <c r="Z471" s="229">
        <v>0</v>
      </c>
      <c r="AA471" s="230">
        <f>Z471*K471</f>
        <v>0</v>
      </c>
      <c r="AR471" s="24" t="s">
        <v>260</v>
      </c>
      <c r="AT471" s="24" t="s">
        <v>164</v>
      </c>
      <c r="AU471" s="24" t="s">
        <v>103</v>
      </c>
      <c r="AY471" s="24" t="s">
        <v>163</v>
      </c>
      <c r="BE471" s="141">
        <f>IF(U471="základní",N471,0)</f>
        <v>0</v>
      </c>
      <c r="BF471" s="141">
        <f>IF(U471="snížená",N471,0)</f>
        <v>0</v>
      </c>
      <c r="BG471" s="141">
        <f>IF(U471="zákl. přenesená",N471,0)</f>
        <v>0</v>
      </c>
      <c r="BH471" s="141">
        <f>IF(U471="sníž. přenesená",N471,0)</f>
        <v>0</v>
      </c>
      <c r="BI471" s="141">
        <f>IF(U471="nulová",N471,0)</f>
        <v>0</v>
      </c>
      <c r="BJ471" s="24" t="s">
        <v>38</v>
      </c>
      <c r="BK471" s="141">
        <f>ROUND(L471*K471,1)</f>
        <v>0</v>
      </c>
      <c r="BL471" s="24" t="s">
        <v>260</v>
      </c>
      <c r="BM471" s="24" t="s">
        <v>631</v>
      </c>
    </row>
    <row r="472" s="1" customFormat="1" ht="16.5" customHeight="1">
      <c r="B472" s="49"/>
      <c r="C472" s="220" t="s">
        <v>632</v>
      </c>
      <c r="D472" s="220" t="s">
        <v>164</v>
      </c>
      <c r="E472" s="221" t="s">
        <v>633</v>
      </c>
      <c r="F472" s="222" t="s">
        <v>634</v>
      </c>
      <c r="G472" s="222"/>
      <c r="H472" s="222"/>
      <c r="I472" s="222"/>
      <c r="J472" s="223" t="s">
        <v>428</v>
      </c>
      <c r="K472" s="224">
        <v>3</v>
      </c>
      <c r="L472" s="225">
        <v>0</v>
      </c>
      <c r="M472" s="226"/>
      <c r="N472" s="227">
        <f>ROUND(L472*K472,1)</f>
        <v>0</v>
      </c>
      <c r="O472" s="227"/>
      <c r="P472" s="227"/>
      <c r="Q472" s="227"/>
      <c r="R472" s="51"/>
      <c r="T472" s="228" t="s">
        <v>22</v>
      </c>
      <c r="U472" s="59" t="s">
        <v>45</v>
      </c>
      <c r="V472" s="50"/>
      <c r="W472" s="229">
        <f>V472*K472</f>
        <v>0</v>
      </c>
      <c r="X472" s="229">
        <v>0.0015</v>
      </c>
      <c r="Y472" s="229">
        <f>X472*K472</f>
        <v>0</v>
      </c>
      <c r="Z472" s="229">
        <v>0</v>
      </c>
      <c r="AA472" s="230">
        <f>Z472*K472</f>
        <v>0</v>
      </c>
      <c r="AR472" s="24" t="s">
        <v>260</v>
      </c>
      <c r="AT472" s="24" t="s">
        <v>164</v>
      </c>
      <c r="AU472" s="24" t="s">
        <v>103</v>
      </c>
      <c r="AY472" s="24" t="s">
        <v>163</v>
      </c>
      <c r="BE472" s="141">
        <f>IF(U472="základní",N472,0)</f>
        <v>0</v>
      </c>
      <c r="BF472" s="141">
        <f>IF(U472="snížená",N472,0)</f>
        <v>0</v>
      </c>
      <c r="BG472" s="141">
        <f>IF(U472="zákl. přenesená",N472,0)</f>
        <v>0</v>
      </c>
      <c r="BH472" s="141">
        <f>IF(U472="sníž. přenesená",N472,0)</f>
        <v>0</v>
      </c>
      <c r="BI472" s="141">
        <f>IF(U472="nulová",N472,0)</f>
        <v>0</v>
      </c>
      <c r="BJ472" s="24" t="s">
        <v>38</v>
      </c>
      <c r="BK472" s="141">
        <f>ROUND(L472*K472,1)</f>
        <v>0</v>
      </c>
      <c r="BL472" s="24" t="s">
        <v>260</v>
      </c>
      <c r="BM472" s="24" t="s">
        <v>635</v>
      </c>
    </row>
    <row r="473" s="1" customFormat="1" ht="25.5" customHeight="1">
      <c r="B473" s="49"/>
      <c r="C473" s="220" t="s">
        <v>636</v>
      </c>
      <c r="D473" s="220" t="s">
        <v>164</v>
      </c>
      <c r="E473" s="221" t="s">
        <v>637</v>
      </c>
      <c r="F473" s="222" t="s">
        <v>638</v>
      </c>
      <c r="G473" s="222"/>
      <c r="H473" s="222"/>
      <c r="I473" s="222"/>
      <c r="J473" s="223" t="s">
        <v>589</v>
      </c>
      <c r="K473" s="283">
        <v>0</v>
      </c>
      <c r="L473" s="225">
        <v>0</v>
      </c>
      <c r="M473" s="226"/>
      <c r="N473" s="227">
        <f>ROUND(L473*K473,1)</f>
        <v>0</v>
      </c>
      <c r="O473" s="227"/>
      <c r="P473" s="227"/>
      <c r="Q473" s="227"/>
      <c r="R473" s="51"/>
      <c r="T473" s="228" t="s">
        <v>22</v>
      </c>
      <c r="U473" s="59" t="s">
        <v>45</v>
      </c>
      <c r="V473" s="50"/>
      <c r="W473" s="229">
        <f>V473*K473</f>
        <v>0</v>
      </c>
      <c r="X473" s="229">
        <v>0</v>
      </c>
      <c r="Y473" s="229">
        <f>X473*K473</f>
        <v>0</v>
      </c>
      <c r="Z473" s="229">
        <v>0</v>
      </c>
      <c r="AA473" s="230">
        <f>Z473*K473</f>
        <v>0</v>
      </c>
      <c r="AR473" s="24" t="s">
        <v>260</v>
      </c>
      <c r="AT473" s="24" t="s">
        <v>164</v>
      </c>
      <c r="AU473" s="24" t="s">
        <v>103</v>
      </c>
      <c r="AY473" s="24" t="s">
        <v>163</v>
      </c>
      <c r="BE473" s="141">
        <f>IF(U473="základní",N473,0)</f>
        <v>0</v>
      </c>
      <c r="BF473" s="141">
        <f>IF(U473="snížená",N473,0)</f>
        <v>0</v>
      </c>
      <c r="BG473" s="141">
        <f>IF(U473="zákl. přenesená",N473,0)</f>
        <v>0</v>
      </c>
      <c r="BH473" s="141">
        <f>IF(U473="sníž. přenesená",N473,0)</f>
        <v>0</v>
      </c>
      <c r="BI473" s="141">
        <f>IF(U473="nulová",N473,0)</f>
        <v>0</v>
      </c>
      <c r="BJ473" s="24" t="s">
        <v>38</v>
      </c>
      <c r="BK473" s="141">
        <f>ROUND(L473*K473,1)</f>
        <v>0</v>
      </c>
      <c r="BL473" s="24" t="s">
        <v>260</v>
      </c>
      <c r="BM473" s="24" t="s">
        <v>639</v>
      </c>
    </row>
    <row r="474" s="9" customFormat="1" ht="29.88" customHeight="1">
      <c r="B474" s="206"/>
      <c r="C474" s="207"/>
      <c r="D474" s="217" t="s">
        <v>125</v>
      </c>
      <c r="E474" s="217"/>
      <c r="F474" s="217"/>
      <c r="G474" s="217"/>
      <c r="H474" s="217"/>
      <c r="I474" s="217"/>
      <c r="J474" s="217"/>
      <c r="K474" s="217"/>
      <c r="L474" s="217"/>
      <c r="M474" s="217"/>
      <c r="N474" s="262">
        <f>BK474</f>
        <v>0</v>
      </c>
      <c r="O474" s="263"/>
      <c r="P474" s="263"/>
      <c r="Q474" s="263"/>
      <c r="R474" s="210"/>
      <c r="T474" s="211"/>
      <c r="U474" s="207"/>
      <c r="V474" s="207"/>
      <c r="W474" s="212">
        <f>SUM(W475:W498)</f>
        <v>0</v>
      </c>
      <c r="X474" s="207"/>
      <c r="Y474" s="212">
        <f>SUM(Y475:Y498)</f>
        <v>0</v>
      </c>
      <c r="Z474" s="207"/>
      <c r="AA474" s="213">
        <f>SUM(AA475:AA498)</f>
        <v>0</v>
      </c>
      <c r="AR474" s="214" t="s">
        <v>103</v>
      </c>
      <c r="AT474" s="215" t="s">
        <v>79</v>
      </c>
      <c r="AU474" s="215" t="s">
        <v>38</v>
      </c>
      <c r="AY474" s="214" t="s">
        <v>163</v>
      </c>
      <c r="BK474" s="216">
        <f>SUM(BK475:BK498)</f>
        <v>0</v>
      </c>
    </row>
    <row r="475" s="1" customFormat="1" ht="25.5" customHeight="1">
      <c r="B475" s="49"/>
      <c r="C475" s="220" t="s">
        <v>640</v>
      </c>
      <c r="D475" s="220" t="s">
        <v>164</v>
      </c>
      <c r="E475" s="221" t="s">
        <v>641</v>
      </c>
      <c r="F475" s="222" t="s">
        <v>642</v>
      </c>
      <c r="G475" s="222"/>
      <c r="H475" s="222"/>
      <c r="I475" s="222"/>
      <c r="J475" s="223" t="s">
        <v>357</v>
      </c>
      <c r="K475" s="224">
        <v>24.100000000000001</v>
      </c>
      <c r="L475" s="225">
        <v>0</v>
      </c>
      <c r="M475" s="226"/>
      <c r="N475" s="227">
        <f>ROUND(L475*K475,1)</f>
        <v>0</v>
      </c>
      <c r="O475" s="227"/>
      <c r="P475" s="227"/>
      <c r="Q475" s="227"/>
      <c r="R475" s="51"/>
      <c r="T475" s="228" t="s">
        <v>22</v>
      </c>
      <c r="U475" s="59" t="s">
        <v>45</v>
      </c>
      <c r="V475" s="50"/>
      <c r="W475" s="229">
        <f>V475*K475</f>
        <v>0</v>
      </c>
      <c r="X475" s="229">
        <v>0.00091</v>
      </c>
      <c r="Y475" s="229">
        <f>X475*K475</f>
        <v>0</v>
      </c>
      <c r="Z475" s="229">
        <v>0</v>
      </c>
      <c r="AA475" s="230">
        <f>Z475*K475</f>
        <v>0</v>
      </c>
      <c r="AR475" s="24" t="s">
        <v>260</v>
      </c>
      <c r="AT475" s="24" t="s">
        <v>164</v>
      </c>
      <c r="AU475" s="24" t="s">
        <v>103</v>
      </c>
      <c r="AY475" s="24" t="s">
        <v>163</v>
      </c>
      <c r="BE475" s="141">
        <f>IF(U475="základní",N475,0)</f>
        <v>0</v>
      </c>
      <c r="BF475" s="141">
        <f>IF(U475="snížená",N475,0)</f>
        <v>0</v>
      </c>
      <c r="BG475" s="141">
        <f>IF(U475="zákl. přenesená",N475,0)</f>
        <v>0</v>
      </c>
      <c r="BH475" s="141">
        <f>IF(U475="sníž. přenesená",N475,0)</f>
        <v>0</v>
      </c>
      <c r="BI475" s="141">
        <f>IF(U475="nulová",N475,0)</f>
        <v>0</v>
      </c>
      <c r="BJ475" s="24" t="s">
        <v>38</v>
      </c>
      <c r="BK475" s="141">
        <f>ROUND(L475*K475,1)</f>
        <v>0</v>
      </c>
      <c r="BL475" s="24" t="s">
        <v>260</v>
      </c>
      <c r="BM475" s="24" t="s">
        <v>643</v>
      </c>
    </row>
    <row r="476" s="11" customFormat="1" ht="16.5" customHeight="1">
      <c r="B476" s="242"/>
      <c r="C476" s="243"/>
      <c r="D476" s="243"/>
      <c r="E476" s="244" t="s">
        <v>22</v>
      </c>
      <c r="F476" s="260" t="s">
        <v>644</v>
      </c>
      <c r="G476" s="261"/>
      <c r="H476" s="261"/>
      <c r="I476" s="261"/>
      <c r="J476" s="243"/>
      <c r="K476" s="246" t="s">
        <v>22</v>
      </c>
      <c r="L476" s="243"/>
      <c r="M476" s="243"/>
      <c r="N476" s="243"/>
      <c r="O476" s="243"/>
      <c r="P476" s="243"/>
      <c r="Q476" s="243"/>
      <c r="R476" s="247"/>
      <c r="T476" s="248"/>
      <c r="U476" s="243"/>
      <c r="V476" s="243"/>
      <c r="W476" s="243"/>
      <c r="X476" s="243"/>
      <c r="Y476" s="243"/>
      <c r="Z476" s="243"/>
      <c r="AA476" s="249"/>
      <c r="AT476" s="250" t="s">
        <v>171</v>
      </c>
      <c r="AU476" s="250" t="s">
        <v>103</v>
      </c>
      <c r="AV476" s="11" t="s">
        <v>38</v>
      </c>
      <c r="AW476" s="11" t="s">
        <v>37</v>
      </c>
      <c r="AX476" s="11" t="s">
        <v>80</v>
      </c>
      <c r="AY476" s="250" t="s">
        <v>163</v>
      </c>
    </row>
    <row r="477" s="10" customFormat="1" ht="16.5" customHeight="1">
      <c r="B477" s="231"/>
      <c r="C477" s="232"/>
      <c r="D477" s="232"/>
      <c r="E477" s="233" t="s">
        <v>22</v>
      </c>
      <c r="F477" s="241" t="s">
        <v>645</v>
      </c>
      <c r="G477" s="232"/>
      <c r="H477" s="232"/>
      <c r="I477" s="232"/>
      <c r="J477" s="232"/>
      <c r="K477" s="236">
        <v>22.600000000000001</v>
      </c>
      <c r="L477" s="232"/>
      <c r="M477" s="232"/>
      <c r="N477" s="232"/>
      <c r="O477" s="232"/>
      <c r="P477" s="232"/>
      <c r="Q477" s="232"/>
      <c r="R477" s="237"/>
      <c r="T477" s="238"/>
      <c r="U477" s="232"/>
      <c r="V477" s="232"/>
      <c r="W477" s="232"/>
      <c r="X477" s="232"/>
      <c r="Y477" s="232"/>
      <c r="Z477" s="232"/>
      <c r="AA477" s="239"/>
      <c r="AT477" s="240" t="s">
        <v>171</v>
      </c>
      <c r="AU477" s="240" t="s">
        <v>103</v>
      </c>
      <c r="AV477" s="10" t="s">
        <v>103</v>
      </c>
      <c r="AW477" s="10" t="s">
        <v>37</v>
      </c>
      <c r="AX477" s="10" t="s">
        <v>80</v>
      </c>
      <c r="AY477" s="240" t="s">
        <v>163</v>
      </c>
    </row>
    <row r="478" s="10" customFormat="1" ht="16.5" customHeight="1">
      <c r="B478" s="231"/>
      <c r="C478" s="232"/>
      <c r="D478" s="232"/>
      <c r="E478" s="233" t="s">
        <v>22</v>
      </c>
      <c r="F478" s="241" t="s">
        <v>646</v>
      </c>
      <c r="G478" s="232"/>
      <c r="H478" s="232"/>
      <c r="I478" s="232"/>
      <c r="J478" s="232"/>
      <c r="K478" s="236">
        <v>1.5</v>
      </c>
      <c r="L478" s="232"/>
      <c r="M478" s="232"/>
      <c r="N478" s="232"/>
      <c r="O478" s="232"/>
      <c r="P478" s="232"/>
      <c r="Q478" s="232"/>
      <c r="R478" s="237"/>
      <c r="T478" s="238"/>
      <c r="U478" s="232"/>
      <c r="V478" s="232"/>
      <c r="W478" s="232"/>
      <c r="X478" s="232"/>
      <c r="Y478" s="232"/>
      <c r="Z478" s="232"/>
      <c r="AA478" s="239"/>
      <c r="AT478" s="240" t="s">
        <v>171</v>
      </c>
      <c r="AU478" s="240" t="s">
        <v>103</v>
      </c>
      <c r="AV478" s="10" t="s">
        <v>103</v>
      </c>
      <c r="AW478" s="10" t="s">
        <v>37</v>
      </c>
      <c r="AX478" s="10" t="s">
        <v>80</v>
      </c>
      <c r="AY478" s="240" t="s">
        <v>163</v>
      </c>
    </row>
    <row r="479" s="12" customFormat="1" ht="16.5" customHeight="1">
      <c r="B479" s="251"/>
      <c r="C479" s="252"/>
      <c r="D479" s="252"/>
      <c r="E479" s="253" t="s">
        <v>22</v>
      </c>
      <c r="F479" s="254" t="s">
        <v>182</v>
      </c>
      <c r="G479" s="252"/>
      <c r="H479" s="252"/>
      <c r="I479" s="252"/>
      <c r="J479" s="252"/>
      <c r="K479" s="255">
        <v>24.100000000000001</v>
      </c>
      <c r="L479" s="252"/>
      <c r="M479" s="252"/>
      <c r="N479" s="252"/>
      <c r="O479" s="252"/>
      <c r="P479" s="252"/>
      <c r="Q479" s="252"/>
      <c r="R479" s="256"/>
      <c r="T479" s="257"/>
      <c r="U479" s="252"/>
      <c r="V479" s="252"/>
      <c r="W479" s="252"/>
      <c r="X479" s="252"/>
      <c r="Y479" s="252"/>
      <c r="Z479" s="252"/>
      <c r="AA479" s="258"/>
      <c r="AT479" s="259" t="s">
        <v>171</v>
      </c>
      <c r="AU479" s="259" t="s">
        <v>103</v>
      </c>
      <c r="AV479" s="12" t="s">
        <v>168</v>
      </c>
      <c r="AW479" s="12" t="s">
        <v>37</v>
      </c>
      <c r="AX479" s="12" t="s">
        <v>38</v>
      </c>
      <c r="AY479" s="259" t="s">
        <v>163</v>
      </c>
    </row>
    <row r="480" s="1" customFormat="1" ht="25.5" customHeight="1">
      <c r="B480" s="49"/>
      <c r="C480" s="220" t="s">
        <v>647</v>
      </c>
      <c r="D480" s="220" t="s">
        <v>164</v>
      </c>
      <c r="E480" s="221" t="s">
        <v>648</v>
      </c>
      <c r="F480" s="222" t="s">
        <v>649</v>
      </c>
      <c r="G480" s="222"/>
      <c r="H480" s="222"/>
      <c r="I480" s="222"/>
      <c r="J480" s="223" t="s">
        <v>357</v>
      </c>
      <c r="K480" s="224">
        <v>23.5</v>
      </c>
      <c r="L480" s="225">
        <v>0</v>
      </c>
      <c r="M480" s="226"/>
      <c r="N480" s="227">
        <f>ROUND(L480*K480,1)</f>
        <v>0</v>
      </c>
      <c r="O480" s="227"/>
      <c r="P480" s="227"/>
      <c r="Q480" s="227"/>
      <c r="R480" s="51"/>
      <c r="T480" s="228" t="s">
        <v>22</v>
      </c>
      <c r="U480" s="59" t="s">
        <v>45</v>
      </c>
      <c r="V480" s="50"/>
      <c r="W480" s="229">
        <f>V480*K480</f>
        <v>0</v>
      </c>
      <c r="X480" s="229">
        <v>0.00096000000000000002</v>
      </c>
      <c r="Y480" s="229">
        <f>X480*K480</f>
        <v>0</v>
      </c>
      <c r="Z480" s="229">
        <v>0</v>
      </c>
      <c r="AA480" s="230">
        <f>Z480*K480</f>
        <v>0</v>
      </c>
      <c r="AR480" s="24" t="s">
        <v>260</v>
      </c>
      <c r="AT480" s="24" t="s">
        <v>164</v>
      </c>
      <c r="AU480" s="24" t="s">
        <v>103</v>
      </c>
      <c r="AY480" s="24" t="s">
        <v>163</v>
      </c>
      <c r="BE480" s="141">
        <f>IF(U480="základní",N480,0)</f>
        <v>0</v>
      </c>
      <c r="BF480" s="141">
        <f>IF(U480="snížená",N480,0)</f>
        <v>0</v>
      </c>
      <c r="BG480" s="141">
        <f>IF(U480="zákl. přenesená",N480,0)</f>
        <v>0</v>
      </c>
      <c r="BH480" s="141">
        <f>IF(U480="sníž. přenesená",N480,0)</f>
        <v>0</v>
      </c>
      <c r="BI480" s="141">
        <f>IF(U480="nulová",N480,0)</f>
        <v>0</v>
      </c>
      <c r="BJ480" s="24" t="s">
        <v>38</v>
      </c>
      <c r="BK480" s="141">
        <f>ROUND(L480*K480,1)</f>
        <v>0</v>
      </c>
      <c r="BL480" s="24" t="s">
        <v>260</v>
      </c>
      <c r="BM480" s="24" t="s">
        <v>650</v>
      </c>
    </row>
    <row r="481" s="11" customFormat="1" ht="16.5" customHeight="1">
      <c r="B481" s="242"/>
      <c r="C481" s="243"/>
      <c r="D481" s="243"/>
      <c r="E481" s="244" t="s">
        <v>22</v>
      </c>
      <c r="F481" s="260" t="s">
        <v>651</v>
      </c>
      <c r="G481" s="261"/>
      <c r="H481" s="261"/>
      <c r="I481" s="261"/>
      <c r="J481" s="243"/>
      <c r="K481" s="246" t="s">
        <v>22</v>
      </c>
      <c r="L481" s="243"/>
      <c r="M481" s="243"/>
      <c r="N481" s="243"/>
      <c r="O481" s="243"/>
      <c r="P481" s="243"/>
      <c r="Q481" s="243"/>
      <c r="R481" s="247"/>
      <c r="T481" s="248"/>
      <c r="U481" s="243"/>
      <c r="V481" s="243"/>
      <c r="W481" s="243"/>
      <c r="X481" s="243"/>
      <c r="Y481" s="243"/>
      <c r="Z481" s="243"/>
      <c r="AA481" s="249"/>
      <c r="AT481" s="250" t="s">
        <v>171</v>
      </c>
      <c r="AU481" s="250" t="s">
        <v>103</v>
      </c>
      <c r="AV481" s="11" t="s">
        <v>38</v>
      </c>
      <c r="AW481" s="11" t="s">
        <v>37</v>
      </c>
      <c r="AX481" s="11" t="s">
        <v>80</v>
      </c>
      <c r="AY481" s="250" t="s">
        <v>163</v>
      </c>
    </row>
    <row r="482" s="10" customFormat="1" ht="16.5" customHeight="1">
      <c r="B482" s="231"/>
      <c r="C482" s="232"/>
      <c r="D482" s="232"/>
      <c r="E482" s="233" t="s">
        <v>22</v>
      </c>
      <c r="F482" s="241" t="s">
        <v>645</v>
      </c>
      <c r="G482" s="232"/>
      <c r="H482" s="232"/>
      <c r="I482" s="232"/>
      <c r="J482" s="232"/>
      <c r="K482" s="236">
        <v>22.600000000000001</v>
      </c>
      <c r="L482" s="232"/>
      <c r="M482" s="232"/>
      <c r="N482" s="232"/>
      <c r="O482" s="232"/>
      <c r="P482" s="232"/>
      <c r="Q482" s="232"/>
      <c r="R482" s="237"/>
      <c r="T482" s="238"/>
      <c r="U482" s="232"/>
      <c r="V482" s="232"/>
      <c r="W482" s="232"/>
      <c r="X482" s="232"/>
      <c r="Y482" s="232"/>
      <c r="Z482" s="232"/>
      <c r="AA482" s="239"/>
      <c r="AT482" s="240" t="s">
        <v>171</v>
      </c>
      <c r="AU482" s="240" t="s">
        <v>103</v>
      </c>
      <c r="AV482" s="10" t="s">
        <v>103</v>
      </c>
      <c r="AW482" s="10" t="s">
        <v>37</v>
      </c>
      <c r="AX482" s="10" t="s">
        <v>80</v>
      </c>
      <c r="AY482" s="240" t="s">
        <v>163</v>
      </c>
    </row>
    <row r="483" s="10" customFormat="1" ht="16.5" customHeight="1">
      <c r="B483" s="231"/>
      <c r="C483" s="232"/>
      <c r="D483" s="232"/>
      <c r="E483" s="233" t="s">
        <v>22</v>
      </c>
      <c r="F483" s="241" t="s">
        <v>652</v>
      </c>
      <c r="G483" s="232"/>
      <c r="H483" s="232"/>
      <c r="I483" s="232"/>
      <c r="J483" s="232"/>
      <c r="K483" s="236">
        <v>0.90000000000000002</v>
      </c>
      <c r="L483" s="232"/>
      <c r="M483" s="232"/>
      <c r="N483" s="232"/>
      <c r="O483" s="232"/>
      <c r="P483" s="232"/>
      <c r="Q483" s="232"/>
      <c r="R483" s="237"/>
      <c r="T483" s="238"/>
      <c r="U483" s="232"/>
      <c r="V483" s="232"/>
      <c r="W483" s="232"/>
      <c r="X483" s="232"/>
      <c r="Y483" s="232"/>
      <c r="Z483" s="232"/>
      <c r="AA483" s="239"/>
      <c r="AT483" s="240" t="s">
        <v>171</v>
      </c>
      <c r="AU483" s="240" t="s">
        <v>103</v>
      </c>
      <c r="AV483" s="10" t="s">
        <v>103</v>
      </c>
      <c r="AW483" s="10" t="s">
        <v>37</v>
      </c>
      <c r="AX483" s="10" t="s">
        <v>80</v>
      </c>
      <c r="AY483" s="240" t="s">
        <v>163</v>
      </c>
    </row>
    <row r="484" s="12" customFormat="1" ht="16.5" customHeight="1">
      <c r="B484" s="251"/>
      <c r="C484" s="252"/>
      <c r="D484" s="252"/>
      <c r="E484" s="253" t="s">
        <v>22</v>
      </c>
      <c r="F484" s="254" t="s">
        <v>182</v>
      </c>
      <c r="G484" s="252"/>
      <c r="H484" s="252"/>
      <c r="I484" s="252"/>
      <c r="J484" s="252"/>
      <c r="K484" s="255">
        <v>23.5</v>
      </c>
      <c r="L484" s="252"/>
      <c r="M484" s="252"/>
      <c r="N484" s="252"/>
      <c r="O484" s="252"/>
      <c r="P484" s="252"/>
      <c r="Q484" s="252"/>
      <c r="R484" s="256"/>
      <c r="T484" s="257"/>
      <c r="U484" s="252"/>
      <c r="V484" s="252"/>
      <c r="W484" s="252"/>
      <c r="X484" s="252"/>
      <c r="Y484" s="252"/>
      <c r="Z484" s="252"/>
      <c r="AA484" s="258"/>
      <c r="AT484" s="259" t="s">
        <v>171</v>
      </c>
      <c r="AU484" s="259" t="s">
        <v>103</v>
      </c>
      <c r="AV484" s="12" t="s">
        <v>168</v>
      </c>
      <c r="AW484" s="12" t="s">
        <v>37</v>
      </c>
      <c r="AX484" s="12" t="s">
        <v>38</v>
      </c>
      <c r="AY484" s="259" t="s">
        <v>163</v>
      </c>
    </row>
    <row r="485" s="1" customFormat="1" ht="16.5" customHeight="1">
      <c r="B485" s="49"/>
      <c r="C485" s="220" t="s">
        <v>653</v>
      </c>
      <c r="D485" s="220" t="s">
        <v>164</v>
      </c>
      <c r="E485" s="221" t="s">
        <v>654</v>
      </c>
      <c r="F485" s="222" t="s">
        <v>655</v>
      </c>
      <c r="G485" s="222"/>
      <c r="H485" s="222"/>
      <c r="I485" s="222"/>
      <c r="J485" s="223" t="s">
        <v>428</v>
      </c>
      <c r="K485" s="224">
        <v>36</v>
      </c>
      <c r="L485" s="225">
        <v>0</v>
      </c>
      <c r="M485" s="226"/>
      <c r="N485" s="227">
        <f>ROUND(L485*K485,1)</f>
        <v>0</v>
      </c>
      <c r="O485" s="227"/>
      <c r="P485" s="227"/>
      <c r="Q485" s="227"/>
      <c r="R485" s="51"/>
      <c r="T485" s="228" t="s">
        <v>22</v>
      </c>
      <c r="U485" s="59" t="s">
        <v>45</v>
      </c>
      <c r="V485" s="50"/>
      <c r="W485" s="229">
        <f>V485*K485</f>
        <v>0</v>
      </c>
      <c r="X485" s="229">
        <v>0</v>
      </c>
      <c r="Y485" s="229">
        <f>X485*K485</f>
        <v>0</v>
      </c>
      <c r="Z485" s="229">
        <v>0</v>
      </c>
      <c r="AA485" s="230">
        <f>Z485*K485</f>
        <v>0</v>
      </c>
      <c r="AR485" s="24" t="s">
        <v>260</v>
      </c>
      <c r="AT485" s="24" t="s">
        <v>164</v>
      </c>
      <c r="AU485" s="24" t="s">
        <v>103</v>
      </c>
      <c r="AY485" s="24" t="s">
        <v>163</v>
      </c>
      <c r="BE485" s="141">
        <f>IF(U485="základní",N485,0)</f>
        <v>0</v>
      </c>
      <c r="BF485" s="141">
        <f>IF(U485="snížená",N485,0)</f>
        <v>0</v>
      </c>
      <c r="BG485" s="141">
        <f>IF(U485="zákl. přenesená",N485,0)</f>
        <v>0</v>
      </c>
      <c r="BH485" s="141">
        <f>IF(U485="sníž. přenesená",N485,0)</f>
        <v>0</v>
      </c>
      <c r="BI485" s="141">
        <f>IF(U485="nulová",N485,0)</f>
        <v>0</v>
      </c>
      <c r="BJ485" s="24" t="s">
        <v>38</v>
      </c>
      <c r="BK485" s="141">
        <f>ROUND(L485*K485,1)</f>
        <v>0</v>
      </c>
      <c r="BL485" s="24" t="s">
        <v>260</v>
      </c>
      <c r="BM485" s="24" t="s">
        <v>656</v>
      </c>
    </row>
    <row r="486" s="11" customFormat="1" ht="16.5" customHeight="1">
      <c r="B486" s="242"/>
      <c r="C486" s="243"/>
      <c r="D486" s="243"/>
      <c r="E486" s="244" t="s">
        <v>22</v>
      </c>
      <c r="F486" s="260" t="s">
        <v>657</v>
      </c>
      <c r="G486" s="261"/>
      <c r="H486" s="261"/>
      <c r="I486" s="261"/>
      <c r="J486" s="243"/>
      <c r="K486" s="246" t="s">
        <v>22</v>
      </c>
      <c r="L486" s="243"/>
      <c r="M486" s="243"/>
      <c r="N486" s="243"/>
      <c r="O486" s="243"/>
      <c r="P486" s="243"/>
      <c r="Q486" s="243"/>
      <c r="R486" s="247"/>
      <c r="T486" s="248"/>
      <c r="U486" s="243"/>
      <c r="V486" s="243"/>
      <c r="W486" s="243"/>
      <c r="X486" s="243"/>
      <c r="Y486" s="243"/>
      <c r="Z486" s="243"/>
      <c r="AA486" s="249"/>
      <c r="AT486" s="250" t="s">
        <v>171</v>
      </c>
      <c r="AU486" s="250" t="s">
        <v>103</v>
      </c>
      <c r="AV486" s="11" t="s">
        <v>38</v>
      </c>
      <c r="AW486" s="11" t="s">
        <v>37</v>
      </c>
      <c r="AX486" s="11" t="s">
        <v>80</v>
      </c>
      <c r="AY486" s="250" t="s">
        <v>163</v>
      </c>
    </row>
    <row r="487" s="10" customFormat="1" ht="16.5" customHeight="1">
      <c r="B487" s="231"/>
      <c r="C487" s="232"/>
      <c r="D487" s="232"/>
      <c r="E487" s="233" t="s">
        <v>22</v>
      </c>
      <c r="F487" s="241" t="s">
        <v>347</v>
      </c>
      <c r="G487" s="232"/>
      <c r="H487" s="232"/>
      <c r="I487" s="232"/>
      <c r="J487" s="232"/>
      <c r="K487" s="236">
        <v>28</v>
      </c>
      <c r="L487" s="232"/>
      <c r="M487" s="232"/>
      <c r="N487" s="232"/>
      <c r="O487" s="232"/>
      <c r="P487" s="232"/>
      <c r="Q487" s="232"/>
      <c r="R487" s="237"/>
      <c r="T487" s="238"/>
      <c r="U487" s="232"/>
      <c r="V487" s="232"/>
      <c r="W487" s="232"/>
      <c r="X487" s="232"/>
      <c r="Y487" s="232"/>
      <c r="Z487" s="232"/>
      <c r="AA487" s="239"/>
      <c r="AT487" s="240" t="s">
        <v>171</v>
      </c>
      <c r="AU487" s="240" t="s">
        <v>103</v>
      </c>
      <c r="AV487" s="10" t="s">
        <v>103</v>
      </c>
      <c r="AW487" s="10" t="s">
        <v>37</v>
      </c>
      <c r="AX487" s="10" t="s">
        <v>80</v>
      </c>
      <c r="AY487" s="240" t="s">
        <v>163</v>
      </c>
    </row>
    <row r="488" s="11" customFormat="1" ht="16.5" customHeight="1">
      <c r="B488" s="242"/>
      <c r="C488" s="243"/>
      <c r="D488" s="243"/>
      <c r="E488" s="244" t="s">
        <v>22</v>
      </c>
      <c r="F488" s="245" t="s">
        <v>658</v>
      </c>
      <c r="G488" s="243"/>
      <c r="H488" s="243"/>
      <c r="I488" s="243"/>
      <c r="J488" s="243"/>
      <c r="K488" s="246" t="s">
        <v>22</v>
      </c>
      <c r="L488" s="243"/>
      <c r="M488" s="243"/>
      <c r="N488" s="243"/>
      <c r="O488" s="243"/>
      <c r="P488" s="243"/>
      <c r="Q488" s="243"/>
      <c r="R488" s="247"/>
      <c r="T488" s="248"/>
      <c r="U488" s="243"/>
      <c r="V488" s="243"/>
      <c r="W488" s="243"/>
      <c r="X488" s="243"/>
      <c r="Y488" s="243"/>
      <c r="Z488" s="243"/>
      <c r="AA488" s="249"/>
      <c r="AT488" s="250" t="s">
        <v>171</v>
      </c>
      <c r="AU488" s="250" t="s">
        <v>103</v>
      </c>
      <c r="AV488" s="11" t="s">
        <v>38</v>
      </c>
      <c r="AW488" s="11" t="s">
        <v>37</v>
      </c>
      <c r="AX488" s="11" t="s">
        <v>80</v>
      </c>
      <c r="AY488" s="250" t="s">
        <v>163</v>
      </c>
    </row>
    <row r="489" s="10" customFormat="1" ht="16.5" customHeight="1">
      <c r="B489" s="231"/>
      <c r="C489" s="232"/>
      <c r="D489" s="232"/>
      <c r="E489" s="233" t="s">
        <v>22</v>
      </c>
      <c r="F489" s="241" t="s">
        <v>215</v>
      </c>
      <c r="G489" s="232"/>
      <c r="H489" s="232"/>
      <c r="I489" s="232"/>
      <c r="J489" s="232"/>
      <c r="K489" s="236">
        <v>8</v>
      </c>
      <c r="L489" s="232"/>
      <c r="M489" s="232"/>
      <c r="N489" s="232"/>
      <c r="O489" s="232"/>
      <c r="P489" s="232"/>
      <c r="Q489" s="232"/>
      <c r="R489" s="237"/>
      <c r="T489" s="238"/>
      <c r="U489" s="232"/>
      <c r="V489" s="232"/>
      <c r="W489" s="232"/>
      <c r="X489" s="232"/>
      <c r="Y489" s="232"/>
      <c r="Z489" s="232"/>
      <c r="AA489" s="239"/>
      <c r="AT489" s="240" t="s">
        <v>171</v>
      </c>
      <c r="AU489" s="240" t="s">
        <v>103</v>
      </c>
      <c r="AV489" s="10" t="s">
        <v>103</v>
      </c>
      <c r="AW489" s="10" t="s">
        <v>37</v>
      </c>
      <c r="AX489" s="10" t="s">
        <v>80</v>
      </c>
      <c r="AY489" s="240" t="s">
        <v>163</v>
      </c>
    </row>
    <row r="490" s="12" customFormat="1" ht="16.5" customHeight="1">
      <c r="B490" s="251"/>
      <c r="C490" s="252"/>
      <c r="D490" s="252"/>
      <c r="E490" s="253" t="s">
        <v>22</v>
      </c>
      <c r="F490" s="254" t="s">
        <v>182</v>
      </c>
      <c r="G490" s="252"/>
      <c r="H490" s="252"/>
      <c r="I490" s="252"/>
      <c r="J490" s="252"/>
      <c r="K490" s="255">
        <v>36</v>
      </c>
      <c r="L490" s="252"/>
      <c r="M490" s="252"/>
      <c r="N490" s="252"/>
      <c r="O490" s="252"/>
      <c r="P490" s="252"/>
      <c r="Q490" s="252"/>
      <c r="R490" s="256"/>
      <c r="T490" s="257"/>
      <c r="U490" s="252"/>
      <c r="V490" s="252"/>
      <c r="W490" s="252"/>
      <c r="X490" s="252"/>
      <c r="Y490" s="252"/>
      <c r="Z490" s="252"/>
      <c r="AA490" s="258"/>
      <c r="AT490" s="259" t="s">
        <v>171</v>
      </c>
      <c r="AU490" s="259" t="s">
        <v>103</v>
      </c>
      <c r="AV490" s="12" t="s">
        <v>168</v>
      </c>
      <c r="AW490" s="12" t="s">
        <v>37</v>
      </c>
      <c r="AX490" s="12" t="s">
        <v>38</v>
      </c>
      <c r="AY490" s="259" t="s">
        <v>163</v>
      </c>
    </row>
    <row r="491" s="1" customFormat="1" ht="16.5" customHeight="1">
      <c r="B491" s="49"/>
      <c r="C491" s="220" t="s">
        <v>659</v>
      </c>
      <c r="D491" s="220" t="s">
        <v>164</v>
      </c>
      <c r="E491" s="221" t="s">
        <v>660</v>
      </c>
      <c r="F491" s="222" t="s">
        <v>661</v>
      </c>
      <c r="G491" s="222"/>
      <c r="H491" s="222"/>
      <c r="I491" s="222"/>
      <c r="J491" s="223" t="s">
        <v>428</v>
      </c>
      <c r="K491" s="224">
        <v>5</v>
      </c>
      <c r="L491" s="225">
        <v>0</v>
      </c>
      <c r="M491" s="226"/>
      <c r="N491" s="227">
        <f>ROUND(L491*K491,1)</f>
        <v>0</v>
      </c>
      <c r="O491" s="227"/>
      <c r="P491" s="227"/>
      <c r="Q491" s="227"/>
      <c r="R491" s="51"/>
      <c r="T491" s="228" t="s">
        <v>22</v>
      </c>
      <c r="U491" s="59" t="s">
        <v>45</v>
      </c>
      <c r="V491" s="50"/>
      <c r="W491" s="229">
        <f>V491*K491</f>
        <v>0</v>
      </c>
      <c r="X491" s="229">
        <v>0.00029</v>
      </c>
      <c r="Y491" s="229">
        <f>X491*K491</f>
        <v>0</v>
      </c>
      <c r="Z491" s="229">
        <v>0</v>
      </c>
      <c r="AA491" s="230">
        <f>Z491*K491</f>
        <v>0</v>
      </c>
      <c r="AR491" s="24" t="s">
        <v>260</v>
      </c>
      <c r="AT491" s="24" t="s">
        <v>164</v>
      </c>
      <c r="AU491" s="24" t="s">
        <v>103</v>
      </c>
      <c r="AY491" s="24" t="s">
        <v>163</v>
      </c>
      <c r="BE491" s="141">
        <f>IF(U491="základní",N491,0)</f>
        <v>0</v>
      </c>
      <c r="BF491" s="141">
        <f>IF(U491="snížená",N491,0)</f>
        <v>0</v>
      </c>
      <c r="BG491" s="141">
        <f>IF(U491="zákl. přenesená",N491,0)</f>
        <v>0</v>
      </c>
      <c r="BH491" s="141">
        <f>IF(U491="sníž. přenesená",N491,0)</f>
        <v>0</v>
      </c>
      <c r="BI491" s="141">
        <f>IF(U491="nulová",N491,0)</f>
        <v>0</v>
      </c>
      <c r="BJ491" s="24" t="s">
        <v>38</v>
      </c>
      <c r="BK491" s="141">
        <f>ROUND(L491*K491,1)</f>
        <v>0</v>
      </c>
      <c r="BL491" s="24" t="s">
        <v>260</v>
      </c>
      <c r="BM491" s="24" t="s">
        <v>662</v>
      </c>
    </row>
    <row r="492" s="11" customFormat="1" ht="16.5" customHeight="1">
      <c r="B492" s="242"/>
      <c r="C492" s="243"/>
      <c r="D492" s="243"/>
      <c r="E492" s="244" t="s">
        <v>22</v>
      </c>
      <c r="F492" s="260" t="s">
        <v>478</v>
      </c>
      <c r="G492" s="261"/>
      <c r="H492" s="261"/>
      <c r="I492" s="261"/>
      <c r="J492" s="243"/>
      <c r="K492" s="246" t="s">
        <v>22</v>
      </c>
      <c r="L492" s="243"/>
      <c r="M492" s="243"/>
      <c r="N492" s="243"/>
      <c r="O492" s="243"/>
      <c r="P492" s="243"/>
      <c r="Q492" s="243"/>
      <c r="R492" s="247"/>
      <c r="T492" s="248"/>
      <c r="U492" s="243"/>
      <c r="V492" s="243"/>
      <c r="W492" s="243"/>
      <c r="X492" s="243"/>
      <c r="Y492" s="243"/>
      <c r="Z492" s="243"/>
      <c r="AA492" s="249"/>
      <c r="AT492" s="250" t="s">
        <v>171</v>
      </c>
      <c r="AU492" s="250" t="s">
        <v>103</v>
      </c>
      <c r="AV492" s="11" t="s">
        <v>38</v>
      </c>
      <c r="AW492" s="11" t="s">
        <v>37</v>
      </c>
      <c r="AX492" s="11" t="s">
        <v>80</v>
      </c>
      <c r="AY492" s="250" t="s">
        <v>163</v>
      </c>
    </row>
    <row r="493" s="10" customFormat="1" ht="16.5" customHeight="1">
      <c r="B493" s="231"/>
      <c r="C493" s="232"/>
      <c r="D493" s="232"/>
      <c r="E493" s="233" t="s">
        <v>22</v>
      </c>
      <c r="F493" s="241" t="s">
        <v>183</v>
      </c>
      <c r="G493" s="232"/>
      <c r="H493" s="232"/>
      <c r="I493" s="232"/>
      <c r="J493" s="232"/>
      <c r="K493" s="236">
        <v>3</v>
      </c>
      <c r="L493" s="232"/>
      <c r="M493" s="232"/>
      <c r="N493" s="232"/>
      <c r="O493" s="232"/>
      <c r="P493" s="232"/>
      <c r="Q493" s="232"/>
      <c r="R493" s="237"/>
      <c r="T493" s="238"/>
      <c r="U493" s="232"/>
      <c r="V493" s="232"/>
      <c r="W493" s="232"/>
      <c r="X493" s="232"/>
      <c r="Y493" s="232"/>
      <c r="Z493" s="232"/>
      <c r="AA493" s="239"/>
      <c r="AT493" s="240" t="s">
        <v>171</v>
      </c>
      <c r="AU493" s="240" t="s">
        <v>103</v>
      </c>
      <c r="AV493" s="10" t="s">
        <v>103</v>
      </c>
      <c r="AW493" s="10" t="s">
        <v>37</v>
      </c>
      <c r="AX493" s="10" t="s">
        <v>80</v>
      </c>
      <c r="AY493" s="240" t="s">
        <v>163</v>
      </c>
    </row>
    <row r="494" s="11" customFormat="1" ht="16.5" customHeight="1">
      <c r="B494" s="242"/>
      <c r="C494" s="243"/>
      <c r="D494" s="243"/>
      <c r="E494" s="244" t="s">
        <v>22</v>
      </c>
      <c r="F494" s="245" t="s">
        <v>663</v>
      </c>
      <c r="G494" s="243"/>
      <c r="H494" s="243"/>
      <c r="I494" s="243"/>
      <c r="J494" s="243"/>
      <c r="K494" s="246" t="s">
        <v>22</v>
      </c>
      <c r="L494" s="243"/>
      <c r="M494" s="243"/>
      <c r="N494" s="243"/>
      <c r="O494" s="243"/>
      <c r="P494" s="243"/>
      <c r="Q494" s="243"/>
      <c r="R494" s="247"/>
      <c r="T494" s="248"/>
      <c r="U494" s="243"/>
      <c r="V494" s="243"/>
      <c r="W494" s="243"/>
      <c r="X494" s="243"/>
      <c r="Y494" s="243"/>
      <c r="Z494" s="243"/>
      <c r="AA494" s="249"/>
      <c r="AT494" s="250" t="s">
        <v>171</v>
      </c>
      <c r="AU494" s="250" t="s">
        <v>103</v>
      </c>
      <c r="AV494" s="11" t="s">
        <v>38</v>
      </c>
      <c r="AW494" s="11" t="s">
        <v>37</v>
      </c>
      <c r="AX494" s="11" t="s">
        <v>80</v>
      </c>
      <c r="AY494" s="250" t="s">
        <v>163</v>
      </c>
    </row>
    <row r="495" s="10" customFormat="1" ht="16.5" customHeight="1">
      <c r="B495" s="231"/>
      <c r="C495" s="232"/>
      <c r="D495" s="232"/>
      <c r="E495" s="233" t="s">
        <v>22</v>
      </c>
      <c r="F495" s="241" t="s">
        <v>103</v>
      </c>
      <c r="G495" s="232"/>
      <c r="H495" s="232"/>
      <c r="I495" s="232"/>
      <c r="J495" s="232"/>
      <c r="K495" s="236">
        <v>2</v>
      </c>
      <c r="L495" s="232"/>
      <c r="M495" s="232"/>
      <c r="N495" s="232"/>
      <c r="O495" s="232"/>
      <c r="P495" s="232"/>
      <c r="Q495" s="232"/>
      <c r="R495" s="237"/>
      <c r="T495" s="238"/>
      <c r="U495" s="232"/>
      <c r="V495" s="232"/>
      <c r="W495" s="232"/>
      <c r="X495" s="232"/>
      <c r="Y495" s="232"/>
      <c r="Z495" s="232"/>
      <c r="AA495" s="239"/>
      <c r="AT495" s="240" t="s">
        <v>171</v>
      </c>
      <c r="AU495" s="240" t="s">
        <v>103</v>
      </c>
      <c r="AV495" s="10" t="s">
        <v>103</v>
      </c>
      <c r="AW495" s="10" t="s">
        <v>37</v>
      </c>
      <c r="AX495" s="10" t="s">
        <v>80</v>
      </c>
      <c r="AY495" s="240" t="s">
        <v>163</v>
      </c>
    </row>
    <row r="496" s="12" customFormat="1" ht="16.5" customHeight="1">
      <c r="B496" s="251"/>
      <c r="C496" s="252"/>
      <c r="D496" s="252"/>
      <c r="E496" s="253" t="s">
        <v>22</v>
      </c>
      <c r="F496" s="254" t="s">
        <v>182</v>
      </c>
      <c r="G496" s="252"/>
      <c r="H496" s="252"/>
      <c r="I496" s="252"/>
      <c r="J496" s="252"/>
      <c r="K496" s="255">
        <v>5</v>
      </c>
      <c r="L496" s="252"/>
      <c r="M496" s="252"/>
      <c r="N496" s="252"/>
      <c r="O496" s="252"/>
      <c r="P496" s="252"/>
      <c r="Q496" s="252"/>
      <c r="R496" s="256"/>
      <c r="T496" s="257"/>
      <c r="U496" s="252"/>
      <c r="V496" s="252"/>
      <c r="W496" s="252"/>
      <c r="X496" s="252"/>
      <c r="Y496" s="252"/>
      <c r="Z496" s="252"/>
      <c r="AA496" s="258"/>
      <c r="AT496" s="259" t="s">
        <v>171</v>
      </c>
      <c r="AU496" s="259" t="s">
        <v>103</v>
      </c>
      <c r="AV496" s="12" t="s">
        <v>168</v>
      </c>
      <c r="AW496" s="12" t="s">
        <v>37</v>
      </c>
      <c r="AX496" s="12" t="s">
        <v>38</v>
      </c>
      <c r="AY496" s="259" t="s">
        <v>163</v>
      </c>
    </row>
    <row r="497" s="1" customFormat="1" ht="16.5" customHeight="1">
      <c r="B497" s="49"/>
      <c r="C497" s="220" t="s">
        <v>664</v>
      </c>
      <c r="D497" s="220" t="s">
        <v>164</v>
      </c>
      <c r="E497" s="221" t="s">
        <v>665</v>
      </c>
      <c r="F497" s="222" t="s">
        <v>666</v>
      </c>
      <c r="G497" s="222"/>
      <c r="H497" s="222"/>
      <c r="I497" s="222"/>
      <c r="J497" s="223" t="s">
        <v>428</v>
      </c>
      <c r="K497" s="224">
        <v>2</v>
      </c>
      <c r="L497" s="225">
        <v>0</v>
      </c>
      <c r="M497" s="226"/>
      <c r="N497" s="227">
        <f>ROUND(L497*K497,1)</f>
        <v>0</v>
      </c>
      <c r="O497" s="227"/>
      <c r="P497" s="227"/>
      <c r="Q497" s="227"/>
      <c r="R497" s="51"/>
      <c r="T497" s="228" t="s">
        <v>22</v>
      </c>
      <c r="U497" s="59" t="s">
        <v>45</v>
      </c>
      <c r="V497" s="50"/>
      <c r="W497" s="229">
        <f>V497*K497</f>
        <v>0</v>
      </c>
      <c r="X497" s="229">
        <v>0.00029</v>
      </c>
      <c r="Y497" s="229">
        <f>X497*K497</f>
        <v>0</v>
      </c>
      <c r="Z497" s="229">
        <v>0</v>
      </c>
      <c r="AA497" s="230">
        <f>Z497*K497</f>
        <v>0</v>
      </c>
      <c r="AR497" s="24" t="s">
        <v>260</v>
      </c>
      <c r="AT497" s="24" t="s">
        <v>164</v>
      </c>
      <c r="AU497" s="24" t="s">
        <v>103</v>
      </c>
      <c r="AY497" s="24" t="s">
        <v>163</v>
      </c>
      <c r="BE497" s="141">
        <f>IF(U497="základní",N497,0)</f>
        <v>0</v>
      </c>
      <c r="BF497" s="141">
        <f>IF(U497="snížená",N497,0)</f>
        <v>0</v>
      </c>
      <c r="BG497" s="141">
        <f>IF(U497="zákl. přenesená",N497,0)</f>
        <v>0</v>
      </c>
      <c r="BH497" s="141">
        <f>IF(U497="sníž. přenesená",N497,0)</f>
        <v>0</v>
      </c>
      <c r="BI497" s="141">
        <f>IF(U497="nulová",N497,0)</f>
        <v>0</v>
      </c>
      <c r="BJ497" s="24" t="s">
        <v>38</v>
      </c>
      <c r="BK497" s="141">
        <f>ROUND(L497*K497,1)</f>
        <v>0</v>
      </c>
      <c r="BL497" s="24" t="s">
        <v>260</v>
      </c>
      <c r="BM497" s="24" t="s">
        <v>667</v>
      </c>
    </row>
    <row r="498" s="1" customFormat="1" ht="25.5" customHeight="1">
      <c r="B498" s="49"/>
      <c r="C498" s="220" t="s">
        <v>668</v>
      </c>
      <c r="D498" s="220" t="s">
        <v>164</v>
      </c>
      <c r="E498" s="221" t="s">
        <v>669</v>
      </c>
      <c r="F498" s="222" t="s">
        <v>670</v>
      </c>
      <c r="G498" s="222"/>
      <c r="H498" s="222"/>
      <c r="I498" s="222"/>
      <c r="J498" s="223" t="s">
        <v>589</v>
      </c>
      <c r="K498" s="283">
        <v>0</v>
      </c>
      <c r="L498" s="225">
        <v>0</v>
      </c>
      <c r="M498" s="226"/>
      <c r="N498" s="227">
        <f>ROUND(L498*K498,1)</f>
        <v>0</v>
      </c>
      <c r="O498" s="227"/>
      <c r="P498" s="227"/>
      <c r="Q498" s="227"/>
      <c r="R498" s="51"/>
      <c r="T498" s="228" t="s">
        <v>22</v>
      </c>
      <c r="U498" s="59" t="s">
        <v>45</v>
      </c>
      <c r="V498" s="50"/>
      <c r="W498" s="229">
        <f>V498*K498</f>
        <v>0</v>
      </c>
      <c r="X498" s="229">
        <v>0</v>
      </c>
      <c r="Y498" s="229">
        <f>X498*K498</f>
        <v>0</v>
      </c>
      <c r="Z498" s="229">
        <v>0</v>
      </c>
      <c r="AA498" s="230">
        <f>Z498*K498</f>
        <v>0</v>
      </c>
      <c r="AR498" s="24" t="s">
        <v>260</v>
      </c>
      <c r="AT498" s="24" t="s">
        <v>164</v>
      </c>
      <c r="AU498" s="24" t="s">
        <v>103</v>
      </c>
      <c r="AY498" s="24" t="s">
        <v>163</v>
      </c>
      <c r="BE498" s="141">
        <f>IF(U498="základní",N498,0)</f>
        <v>0</v>
      </c>
      <c r="BF498" s="141">
        <f>IF(U498="snížená",N498,0)</f>
        <v>0</v>
      </c>
      <c r="BG498" s="141">
        <f>IF(U498="zákl. přenesená",N498,0)</f>
        <v>0</v>
      </c>
      <c r="BH498" s="141">
        <f>IF(U498="sníž. přenesená",N498,0)</f>
        <v>0</v>
      </c>
      <c r="BI498" s="141">
        <f>IF(U498="nulová",N498,0)</f>
        <v>0</v>
      </c>
      <c r="BJ498" s="24" t="s">
        <v>38</v>
      </c>
      <c r="BK498" s="141">
        <f>ROUND(L498*K498,1)</f>
        <v>0</v>
      </c>
      <c r="BL498" s="24" t="s">
        <v>260</v>
      </c>
      <c r="BM498" s="24" t="s">
        <v>671</v>
      </c>
    </row>
    <row r="499" s="9" customFormat="1" ht="29.88" customHeight="1">
      <c r="B499" s="206"/>
      <c r="C499" s="207"/>
      <c r="D499" s="217" t="s">
        <v>126</v>
      </c>
      <c r="E499" s="217"/>
      <c r="F499" s="217"/>
      <c r="G499" s="217"/>
      <c r="H499" s="217"/>
      <c r="I499" s="217"/>
      <c r="J499" s="217"/>
      <c r="K499" s="217"/>
      <c r="L499" s="217"/>
      <c r="M499" s="217"/>
      <c r="N499" s="262">
        <f>BK499</f>
        <v>0</v>
      </c>
      <c r="O499" s="263"/>
      <c r="P499" s="263"/>
      <c r="Q499" s="263"/>
      <c r="R499" s="210"/>
      <c r="T499" s="211"/>
      <c r="U499" s="207"/>
      <c r="V499" s="207"/>
      <c r="W499" s="212">
        <f>SUM(W500:W513)</f>
        <v>0</v>
      </c>
      <c r="X499" s="207"/>
      <c r="Y499" s="212">
        <f>SUM(Y500:Y513)</f>
        <v>0</v>
      </c>
      <c r="Z499" s="207"/>
      <c r="AA499" s="213">
        <f>SUM(AA500:AA513)</f>
        <v>0</v>
      </c>
      <c r="AR499" s="214" t="s">
        <v>103</v>
      </c>
      <c r="AT499" s="215" t="s">
        <v>79</v>
      </c>
      <c r="AU499" s="215" t="s">
        <v>38</v>
      </c>
      <c r="AY499" s="214" t="s">
        <v>163</v>
      </c>
      <c r="BK499" s="216">
        <f>SUM(BK500:BK513)</f>
        <v>0</v>
      </c>
    </row>
    <row r="500" s="1" customFormat="1" ht="25.5" customHeight="1">
      <c r="B500" s="49"/>
      <c r="C500" s="220" t="s">
        <v>672</v>
      </c>
      <c r="D500" s="220" t="s">
        <v>164</v>
      </c>
      <c r="E500" s="221" t="s">
        <v>673</v>
      </c>
      <c r="F500" s="222" t="s">
        <v>674</v>
      </c>
      <c r="G500" s="222"/>
      <c r="H500" s="222"/>
      <c r="I500" s="222"/>
      <c r="J500" s="223" t="s">
        <v>675</v>
      </c>
      <c r="K500" s="224">
        <v>3</v>
      </c>
      <c r="L500" s="225">
        <v>0</v>
      </c>
      <c r="M500" s="226"/>
      <c r="N500" s="227">
        <f>ROUND(L500*K500,1)</f>
        <v>0</v>
      </c>
      <c r="O500" s="227"/>
      <c r="P500" s="227"/>
      <c r="Q500" s="227"/>
      <c r="R500" s="51"/>
      <c r="T500" s="228" t="s">
        <v>22</v>
      </c>
      <c r="U500" s="59" t="s">
        <v>45</v>
      </c>
      <c r="V500" s="50"/>
      <c r="W500" s="229">
        <f>V500*K500</f>
        <v>0</v>
      </c>
      <c r="X500" s="229">
        <v>0.016920000000000001</v>
      </c>
      <c r="Y500" s="229">
        <f>X500*K500</f>
        <v>0</v>
      </c>
      <c r="Z500" s="229">
        <v>0</v>
      </c>
      <c r="AA500" s="230">
        <f>Z500*K500</f>
        <v>0</v>
      </c>
      <c r="AR500" s="24" t="s">
        <v>260</v>
      </c>
      <c r="AT500" s="24" t="s">
        <v>164</v>
      </c>
      <c r="AU500" s="24" t="s">
        <v>103</v>
      </c>
      <c r="AY500" s="24" t="s">
        <v>163</v>
      </c>
      <c r="BE500" s="141">
        <f>IF(U500="základní",N500,0)</f>
        <v>0</v>
      </c>
      <c r="BF500" s="141">
        <f>IF(U500="snížená",N500,0)</f>
        <v>0</v>
      </c>
      <c r="BG500" s="141">
        <f>IF(U500="zákl. přenesená",N500,0)</f>
        <v>0</v>
      </c>
      <c r="BH500" s="141">
        <f>IF(U500="sníž. přenesená",N500,0)</f>
        <v>0</v>
      </c>
      <c r="BI500" s="141">
        <f>IF(U500="nulová",N500,0)</f>
        <v>0</v>
      </c>
      <c r="BJ500" s="24" t="s">
        <v>38</v>
      </c>
      <c r="BK500" s="141">
        <f>ROUND(L500*K500,1)</f>
        <v>0</v>
      </c>
      <c r="BL500" s="24" t="s">
        <v>260</v>
      </c>
      <c r="BM500" s="24" t="s">
        <v>676</v>
      </c>
    </row>
    <row r="501" s="1" customFormat="1" ht="38.25" customHeight="1">
      <c r="B501" s="49"/>
      <c r="C501" s="220" t="s">
        <v>677</v>
      </c>
      <c r="D501" s="220" t="s">
        <v>164</v>
      </c>
      <c r="E501" s="221" t="s">
        <v>678</v>
      </c>
      <c r="F501" s="222" t="s">
        <v>679</v>
      </c>
      <c r="G501" s="222"/>
      <c r="H501" s="222"/>
      <c r="I501" s="222"/>
      <c r="J501" s="223" t="s">
        <v>675</v>
      </c>
      <c r="K501" s="224">
        <v>2</v>
      </c>
      <c r="L501" s="225">
        <v>0</v>
      </c>
      <c r="M501" s="226"/>
      <c r="N501" s="227">
        <f>ROUND(L501*K501,1)</f>
        <v>0</v>
      </c>
      <c r="O501" s="227"/>
      <c r="P501" s="227"/>
      <c r="Q501" s="227"/>
      <c r="R501" s="51"/>
      <c r="T501" s="228" t="s">
        <v>22</v>
      </c>
      <c r="U501" s="59" t="s">
        <v>45</v>
      </c>
      <c r="V501" s="50"/>
      <c r="W501" s="229">
        <f>V501*K501</f>
        <v>0</v>
      </c>
      <c r="X501" s="229">
        <v>0.015869999999999999</v>
      </c>
      <c r="Y501" s="229">
        <f>X501*K501</f>
        <v>0</v>
      </c>
      <c r="Z501" s="229">
        <v>0</v>
      </c>
      <c r="AA501" s="230">
        <f>Z501*K501</f>
        <v>0</v>
      </c>
      <c r="AR501" s="24" t="s">
        <v>260</v>
      </c>
      <c r="AT501" s="24" t="s">
        <v>164</v>
      </c>
      <c r="AU501" s="24" t="s">
        <v>103</v>
      </c>
      <c r="AY501" s="24" t="s">
        <v>163</v>
      </c>
      <c r="BE501" s="141">
        <f>IF(U501="základní",N501,0)</f>
        <v>0</v>
      </c>
      <c r="BF501" s="141">
        <f>IF(U501="snížená",N501,0)</f>
        <v>0</v>
      </c>
      <c r="BG501" s="141">
        <f>IF(U501="zákl. přenesená",N501,0)</f>
        <v>0</v>
      </c>
      <c r="BH501" s="141">
        <f>IF(U501="sníž. přenesená",N501,0)</f>
        <v>0</v>
      </c>
      <c r="BI501" s="141">
        <f>IF(U501="nulová",N501,0)</f>
        <v>0</v>
      </c>
      <c r="BJ501" s="24" t="s">
        <v>38</v>
      </c>
      <c r="BK501" s="141">
        <f>ROUND(L501*K501,1)</f>
        <v>0</v>
      </c>
      <c r="BL501" s="24" t="s">
        <v>260</v>
      </c>
      <c r="BM501" s="24" t="s">
        <v>680</v>
      </c>
    </row>
    <row r="502" s="1" customFormat="1" ht="25.5" customHeight="1">
      <c r="B502" s="49"/>
      <c r="C502" s="220" t="s">
        <v>681</v>
      </c>
      <c r="D502" s="220" t="s">
        <v>164</v>
      </c>
      <c r="E502" s="221" t="s">
        <v>682</v>
      </c>
      <c r="F502" s="222" t="s">
        <v>683</v>
      </c>
      <c r="G502" s="222"/>
      <c r="H502" s="222"/>
      <c r="I502" s="222"/>
      <c r="J502" s="223" t="s">
        <v>675</v>
      </c>
      <c r="K502" s="224">
        <v>4</v>
      </c>
      <c r="L502" s="225">
        <v>0</v>
      </c>
      <c r="M502" s="226"/>
      <c r="N502" s="227">
        <f>ROUND(L502*K502,1)</f>
        <v>0</v>
      </c>
      <c r="O502" s="227"/>
      <c r="P502" s="227"/>
      <c r="Q502" s="227"/>
      <c r="R502" s="51"/>
      <c r="T502" s="228" t="s">
        <v>22</v>
      </c>
      <c r="U502" s="59" t="s">
        <v>45</v>
      </c>
      <c r="V502" s="50"/>
      <c r="W502" s="229">
        <f>V502*K502</f>
        <v>0</v>
      </c>
      <c r="X502" s="229">
        <v>0.017260000000000001</v>
      </c>
      <c r="Y502" s="229">
        <f>X502*K502</f>
        <v>0</v>
      </c>
      <c r="Z502" s="229">
        <v>0</v>
      </c>
      <c r="AA502" s="230">
        <f>Z502*K502</f>
        <v>0</v>
      </c>
      <c r="AR502" s="24" t="s">
        <v>260</v>
      </c>
      <c r="AT502" s="24" t="s">
        <v>164</v>
      </c>
      <c r="AU502" s="24" t="s">
        <v>103</v>
      </c>
      <c r="AY502" s="24" t="s">
        <v>163</v>
      </c>
      <c r="BE502" s="141">
        <f>IF(U502="základní",N502,0)</f>
        <v>0</v>
      </c>
      <c r="BF502" s="141">
        <f>IF(U502="snížená",N502,0)</f>
        <v>0</v>
      </c>
      <c r="BG502" s="141">
        <f>IF(U502="zákl. přenesená",N502,0)</f>
        <v>0</v>
      </c>
      <c r="BH502" s="141">
        <f>IF(U502="sníž. přenesená",N502,0)</f>
        <v>0</v>
      </c>
      <c r="BI502" s="141">
        <f>IF(U502="nulová",N502,0)</f>
        <v>0</v>
      </c>
      <c r="BJ502" s="24" t="s">
        <v>38</v>
      </c>
      <c r="BK502" s="141">
        <f>ROUND(L502*K502,1)</f>
        <v>0</v>
      </c>
      <c r="BL502" s="24" t="s">
        <v>260</v>
      </c>
      <c r="BM502" s="24" t="s">
        <v>684</v>
      </c>
    </row>
    <row r="503" s="1" customFormat="1" ht="16.5" customHeight="1">
      <c r="B503" s="49"/>
      <c r="C503" s="220" t="s">
        <v>685</v>
      </c>
      <c r="D503" s="220" t="s">
        <v>164</v>
      </c>
      <c r="E503" s="221" t="s">
        <v>686</v>
      </c>
      <c r="F503" s="222" t="s">
        <v>687</v>
      </c>
      <c r="G503" s="222"/>
      <c r="H503" s="222"/>
      <c r="I503" s="222"/>
      <c r="J503" s="223" t="s">
        <v>428</v>
      </c>
      <c r="K503" s="224">
        <v>2</v>
      </c>
      <c r="L503" s="225">
        <v>0</v>
      </c>
      <c r="M503" s="226"/>
      <c r="N503" s="227">
        <f>ROUND(L503*K503,1)</f>
        <v>0</v>
      </c>
      <c r="O503" s="227"/>
      <c r="P503" s="227"/>
      <c r="Q503" s="227"/>
      <c r="R503" s="51"/>
      <c r="T503" s="228" t="s">
        <v>22</v>
      </c>
      <c r="U503" s="59" t="s">
        <v>45</v>
      </c>
      <c r="V503" s="50"/>
      <c r="W503" s="229">
        <f>V503*K503</f>
        <v>0</v>
      </c>
      <c r="X503" s="229">
        <v>0.017260000000000001</v>
      </c>
      <c r="Y503" s="229">
        <f>X503*K503</f>
        <v>0</v>
      </c>
      <c r="Z503" s="229">
        <v>0</v>
      </c>
      <c r="AA503" s="230">
        <f>Z503*K503</f>
        <v>0</v>
      </c>
      <c r="AR503" s="24" t="s">
        <v>260</v>
      </c>
      <c r="AT503" s="24" t="s">
        <v>164</v>
      </c>
      <c r="AU503" s="24" t="s">
        <v>103</v>
      </c>
      <c r="AY503" s="24" t="s">
        <v>163</v>
      </c>
      <c r="BE503" s="141">
        <f>IF(U503="základní",N503,0)</f>
        <v>0</v>
      </c>
      <c r="BF503" s="141">
        <f>IF(U503="snížená",N503,0)</f>
        <v>0</v>
      </c>
      <c r="BG503" s="141">
        <f>IF(U503="zákl. přenesená",N503,0)</f>
        <v>0</v>
      </c>
      <c r="BH503" s="141">
        <f>IF(U503="sníž. přenesená",N503,0)</f>
        <v>0</v>
      </c>
      <c r="BI503" s="141">
        <f>IF(U503="nulová",N503,0)</f>
        <v>0</v>
      </c>
      <c r="BJ503" s="24" t="s">
        <v>38</v>
      </c>
      <c r="BK503" s="141">
        <f>ROUND(L503*K503,1)</f>
        <v>0</v>
      </c>
      <c r="BL503" s="24" t="s">
        <v>260</v>
      </c>
      <c r="BM503" s="24" t="s">
        <v>688</v>
      </c>
    </row>
    <row r="504" s="1" customFormat="1" ht="25.5" customHeight="1">
      <c r="B504" s="49"/>
      <c r="C504" s="220" t="s">
        <v>689</v>
      </c>
      <c r="D504" s="220" t="s">
        <v>164</v>
      </c>
      <c r="E504" s="221" t="s">
        <v>690</v>
      </c>
      <c r="F504" s="222" t="s">
        <v>691</v>
      </c>
      <c r="G504" s="222"/>
      <c r="H504" s="222"/>
      <c r="I504" s="222"/>
      <c r="J504" s="223" t="s">
        <v>675</v>
      </c>
      <c r="K504" s="224">
        <v>28</v>
      </c>
      <c r="L504" s="225">
        <v>0</v>
      </c>
      <c r="M504" s="226"/>
      <c r="N504" s="227">
        <f>ROUND(L504*K504,1)</f>
        <v>0</v>
      </c>
      <c r="O504" s="227"/>
      <c r="P504" s="227"/>
      <c r="Q504" s="227"/>
      <c r="R504" s="51"/>
      <c r="T504" s="228" t="s">
        <v>22</v>
      </c>
      <c r="U504" s="59" t="s">
        <v>45</v>
      </c>
      <c r="V504" s="50"/>
      <c r="W504" s="229">
        <f>V504*K504</f>
        <v>0</v>
      </c>
      <c r="X504" s="229">
        <v>0.0015399999999999999</v>
      </c>
      <c r="Y504" s="229">
        <f>X504*K504</f>
        <v>0</v>
      </c>
      <c r="Z504" s="229">
        <v>0</v>
      </c>
      <c r="AA504" s="230">
        <f>Z504*K504</f>
        <v>0</v>
      </c>
      <c r="AR504" s="24" t="s">
        <v>260</v>
      </c>
      <c r="AT504" s="24" t="s">
        <v>164</v>
      </c>
      <c r="AU504" s="24" t="s">
        <v>103</v>
      </c>
      <c r="AY504" s="24" t="s">
        <v>163</v>
      </c>
      <c r="BE504" s="141">
        <f>IF(U504="základní",N504,0)</f>
        <v>0</v>
      </c>
      <c r="BF504" s="141">
        <f>IF(U504="snížená",N504,0)</f>
        <v>0</v>
      </c>
      <c r="BG504" s="141">
        <f>IF(U504="zákl. přenesená",N504,0)</f>
        <v>0</v>
      </c>
      <c r="BH504" s="141">
        <f>IF(U504="sníž. přenesená",N504,0)</f>
        <v>0</v>
      </c>
      <c r="BI504" s="141">
        <f>IF(U504="nulová",N504,0)</f>
        <v>0</v>
      </c>
      <c r="BJ504" s="24" t="s">
        <v>38</v>
      </c>
      <c r="BK504" s="141">
        <f>ROUND(L504*K504,1)</f>
        <v>0</v>
      </c>
      <c r="BL504" s="24" t="s">
        <v>260</v>
      </c>
      <c r="BM504" s="24" t="s">
        <v>692</v>
      </c>
    </row>
    <row r="505" s="1" customFormat="1" ht="16.5" customHeight="1">
      <c r="B505" s="49"/>
      <c r="C505" s="220" t="s">
        <v>693</v>
      </c>
      <c r="D505" s="220" t="s">
        <v>164</v>
      </c>
      <c r="E505" s="221" t="s">
        <v>694</v>
      </c>
      <c r="F505" s="222" t="s">
        <v>695</v>
      </c>
      <c r="G505" s="222"/>
      <c r="H505" s="222"/>
      <c r="I505" s="222"/>
      <c r="J505" s="223" t="s">
        <v>675</v>
      </c>
      <c r="K505" s="224">
        <v>4</v>
      </c>
      <c r="L505" s="225">
        <v>0</v>
      </c>
      <c r="M505" s="226"/>
      <c r="N505" s="227">
        <f>ROUND(L505*K505,1)</f>
        <v>0</v>
      </c>
      <c r="O505" s="227"/>
      <c r="P505" s="227"/>
      <c r="Q505" s="227"/>
      <c r="R505" s="51"/>
      <c r="T505" s="228" t="s">
        <v>22</v>
      </c>
      <c r="U505" s="59" t="s">
        <v>45</v>
      </c>
      <c r="V505" s="50"/>
      <c r="W505" s="229">
        <f>V505*K505</f>
        <v>0</v>
      </c>
      <c r="X505" s="229">
        <v>0.0018400000000000001</v>
      </c>
      <c r="Y505" s="229">
        <f>X505*K505</f>
        <v>0</v>
      </c>
      <c r="Z505" s="229">
        <v>0</v>
      </c>
      <c r="AA505" s="230">
        <f>Z505*K505</f>
        <v>0</v>
      </c>
      <c r="AR505" s="24" t="s">
        <v>260</v>
      </c>
      <c r="AT505" s="24" t="s">
        <v>164</v>
      </c>
      <c r="AU505" s="24" t="s">
        <v>103</v>
      </c>
      <c r="AY505" s="24" t="s">
        <v>163</v>
      </c>
      <c r="BE505" s="141">
        <f>IF(U505="základní",N505,0)</f>
        <v>0</v>
      </c>
      <c r="BF505" s="141">
        <f>IF(U505="snížená",N505,0)</f>
        <v>0</v>
      </c>
      <c r="BG505" s="141">
        <f>IF(U505="zákl. přenesená",N505,0)</f>
        <v>0</v>
      </c>
      <c r="BH505" s="141">
        <f>IF(U505="sníž. přenesená",N505,0)</f>
        <v>0</v>
      </c>
      <c r="BI505" s="141">
        <f>IF(U505="nulová",N505,0)</f>
        <v>0</v>
      </c>
      <c r="BJ505" s="24" t="s">
        <v>38</v>
      </c>
      <c r="BK505" s="141">
        <f>ROUND(L505*K505,1)</f>
        <v>0</v>
      </c>
      <c r="BL505" s="24" t="s">
        <v>260</v>
      </c>
      <c r="BM505" s="24" t="s">
        <v>696</v>
      </c>
    </row>
    <row r="506" s="1" customFormat="1" ht="16.5" customHeight="1">
      <c r="B506" s="49"/>
      <c r="C506" s="220" t="s">
        <v>697</v>
      </c>
      <c r="D506" s="220" t="s">
        <v>164</v>
      </c>
      <c r="E506" s="221" t="s">
        <v>698</v>
      </c>
      <c r="F506" s="222" t="s">
        <v>699</v>
      </c>
      <c r="G506" s="222"/>
      <c r="H506" s="222"/>
      <c r="I506" s="222"/>
      <c r="J506" s="223" t="s">
        <v>428</v>
      </c>
      <c r="K506" s="224">
        <v>8</v>
      </c>
      <c r="L506" s="225">
        <v>0</v>
      </c>
      <c r="M506" s="226"/>
      <c r="N506" s="227">
        <f>ROUND(L506*K506,1)</f>
        <v>0</v>
      </c>
      <c r="O506" s="227"/>
      <c r="P506" s="227"/>
      <c r="Q506" s="227"/>
      <c r="R506" s="51"/>
      <c r="T506" s="228" t="s">
        <v>22</v>
      </c>
      <c r="U506" s="59" t="s">
        <v>45</v>
      </c>
      <c r="V506" s="50"/>
      <c r="W506" s="229">
        <f>V506*K506</f>
        <v>0</v>
      </c>
      <c r="X506" s="229">
        <v>0.00023000000000000001</v>
      </c>
      <c r="Y506" s="229">
        <f>X506*K506</f>
        <v>0</v>
      </c>
      <c r="Z506" s="229">
        <v>0</v>
      </c>
      <c r="AA506" s="230">
        <f>Z506*K506</f>
        <v>0</v>
      </c>
      <c r="AR506" s="24" t="s">
        <v>260</v>
      </c>
      <c r="AT506" s="24" t="s">
        <v>164</v>
      </c>
      <c r="AU506" s="24" t="s">
        <v>103</v>
      </c>
      <c r="AY506" s="24" t="s">
        <v>163</v>
      </c>
      <c r="BE506" s="141">
        <f>IF(U506="základní",N506,0)</f>
        <v>0</v>
      </c>
      <c r="BF506" s="141">
        <f>IF(U506="snížená",N506,0)</f>
        <v>0</v>
      </c>
      <c r="BG506" s="141">
        <f>IF(U506="zákl. přenesená",N506,0)</f>
        <v>0</v>
      </c>
      <c r="BH506" s="141">
        <f>IF(U506="sníž. přenesená",N506,0)</f>
        <v>0</v>
      </c>
      <c r="BI506" s="141">
        <f>IF(U506="nulová",N506,0)</f>
        <v>0</v>
      </c>
      <c r="BJ506" s="24" t="s">
        <v>38</v>
      </c>
      <c r="BK506" s="141">
        <f>ROUND(L506*K506,1)</f>
        <v>0</v>
      </c>
      <c r="BL506" s="24" t="s">
        <v>260</v>
      </c>
      <c r="BM506" s="24" t="s">
        <v>700</v>
      </c>
    </row>
    <row r="507" s="11" customFormat="1" ht="16.5" customHeight="1">
      <c r="B507" s="242"/>
      <c r="C507" s="243"/>
      <c r="D507" s="243"/>
      <c r="E507" s="244" t="s">
        <v>22</v>
      </c>
      <c r="F507" s="260" t="s">
        <v>701</v>
      </c>
      <c r="G507" s="261"/>
      <c r="H507" s="261"/>
      <c r="I507" s="261"/>
      <c r="J507" s="243"/>
      <c r="K507" s="246" t="s">
        <v>22</v>
      </c>
      <c r="L507" s="243"/>
      <c r="M507" s="243"/>
      <c r="N507" s="243"/>
      <c r="O507" s="243"/>
      <c r="P507" s="243"/>
      <c r="Q507" s="243"/>
      <c r="R507" s="247"/>
      <c r="T507" s="248"/>
      <c r="U507" s="243"/>
      <c r="V507" s="243"/>
      <c r="W507" s="243"/>
      <c r="X507" s="243"/>
      <c r="Y507" s="243"/>
      <c r="Z507" s="243"/>
      <c r="AA507" s="249"/>
      <c r="AT507" s="250" t="s">
        <v>171</v>
      </c>
      <c r="AU507" s="250" t="s">
        <v>103</v>
      </c>
      <c r="AV507" s="11" t="s">
        <v>38</v>
      </c>
      <c r="AW507" s="11" t="s">
        <v>37</v>
      </c>
      <c r="AX507" s="11" t="s">
        <v>80</v>
      </c>
      <c r="AY507" s="250" t="s">
        <v>163</v>
      </c>
    </row>
    <row r="508" s="10" customFormat="1" ht="16.5" customHeight="1">
      <c r="B508" s="231"/>
      <c r="C508" s="232"/>
      <c r="D508" s="232"/>
      <c r="E508" s="233" t="s">
        <v>22</v>
      </c>
      <c r="F508" s="241" t="s">
        <v>168</v>
      </c>
      <c r="G508" s="232"/>
      <c r="H508" s="232"/>
      <c r="I508" s="232"/>
      <c r="J508" s="232"/>
      <c r="K508" s="236">
        <v>4</v>
      </c>
      <c r="L508" s="232"/>
      <c r="M508" s="232"/>
      <c r="N508" s="232"/>
      <c r="O508" s="232"/>
      <c r="P508" s="232"/>
      <c r="Q508" s="232"/>
      <c r="R508" s="237"/>
      <c r="T508" s="238"/>
      <c r="U508" s="232"/>
      <c r="V508" s="232"/>
      <c r="W508" s="232"/>
      <c r="X508" s="232"/>
      <c r="Y508" s="232"/>
      <c r="Z508" s="232"/>
      <c r="AA508" s="239"/>
      <c r="AT508" s="240" t="s">
        <v>171</v>
      </c>
      <c r="AU508" s="240" t="s">
        <v>103</v>
      </c>
      <c r="AV508" s="10" t="s">
        <v>103</v>
      </c>
      <c r="AW508" s="10" t="s">
        <v>37</v>
      </c>
      <c r="AX508" s="10" t="s">
        <v>80</v>
      </c>
      <c r="AY508" s="240" t="s">
        <v>163</v>
      </c>
    </row>
    <row r="509" s="11" customFormat="1" ht="16.5" customHeight="1">
      <c r="B509" s="242"/>
      <c r="C509" s="243"/>
      <c r="D509" s="243"/>
      <c r="E509" s="244" t="s">
        <v>22</v>
      </c>
      <c r="F509" s="245" t="s">
        <v>702</v>
      </c>
      <c r="G509" s="243"/>
      <c r="H509" s="243"/>
      <c r="I509" s="243"/>
      <c r="J509" s="243"/>
      <c r="K509" s="246" t="s">
        <v>22</v>
      </c>
      <c r="L509" s="243"/>
      <c r="M509" s="243"/>
      <c r="N509" s="243"/>
      <c r="O509" s="243"/>
      <c r="P509" s="243"/>
      <c r="Q509" s="243"/>
      <c r="R509" s="247"/>
      <c r="T509" s="248"/>
      <c r="U509" s="243"/>
      <c r="V509" s="243"/>
      <c r="W509" s="243"/>
      <c r="X509" s="243"/>
      <c r="Y509" s="243"/>
      <c r="Z509" s="243"/>
      <c r="AA509" s="249"/>
      <c r="AT509" s="250" t="s">
        <v>171</v>
      </c>
      <c r="AU509" s="250" t="s">
        <v>103</v>
      </c>
      <c r="AV509" s="11" t="s">
        <v>38</v>
      </c>
      <c r="AW509" s="11" t="s">
        <v>37</v>
      </c>
      <c r="AX509" s="11" t="s">
        <v>80</v>
      </c>
      <c r="AY509" s="250" t="s">
        <v>163</v>
      </c>
    </row>
    <row r="510" s="10" customFormat="1" ht="16.5" customHeight="1">
      <c r="B510" s="231"/>
      <c r="C510" s="232"/>
      <c r="D510" s="232"/>
      <c r="E510" s="233" t="s">
        <v>22</v>
      </c>
      <c r="F510" s="241" t="s">
        <v>168</v>
      </c>
      <c r="G510" s="232"/>
      <c r="H510" s="232"/>
      <c r="I510" s="232"/>
      <c r="J510" s="232"/>
      <c r="K510" s="236">
        <v>4</v>
      </c>
      <c r="L510" s="232"/>
      <c r="M510" s="232"/>
      <c r="N510" s="232"/>
      <c r="O510" s="232"/>
      <c r="P510" s="232"/>
      <c r="Q510" s="232"/>
      <c r="R510" s="237"/>
      <c r="T510" s="238"/>
      <c r="U510" s="232"/>
      <c r="V510" s="232"/>
      <c r="W510" s="232"/>
      <c r="X510" s="232"/>
      <c r="Y510" s="232"/>
      <c r="Z510" s="232"/>
      <c r="AA510" s="239"/>
      <c r="AT510" s="240" t="s">
        <v>171</v>
      </c>
      <c r="AU510" s="240" t="s">
        <v>103</v>
      </c>
      <c r="AV510" s="10" t="s">
        <v>103</v>
      </c>
      <c r="AW510" s="10" t="s">
        <v>37</v>
      </c>
      <c r="AX510" s="10" t="s">
        <v>80</v>
      </c>
      <c r="AY510" s="240" t="s">
        <v>163</v>
      </c>
    </row>
    <row r="511" s="12" customFormat="1" ht="16.5" customHeight="1">
      <c r="B511" s="251"/>
      <c r="C511" s="252"/>
      <c r="D511" s="252"/>
      <c r="E511" s="253" t="s">
        <v>22</v>
      </c>
      <c r="F511" s="254" t="s">
        <v>182</v>
      </c>
      <c r="G511" s="252"/>
      <c r="H511" s="252"/>
      <c r="I511" s="252"/>
      <c r="J511" s="252"/>
      <c r="K511" s="255">
        <v>8</v>
      </c>
      <c r="L511" s="252"/>
      <c r="M511" s="252"/>
      <c r="N511" s="252"/>
      <c r="O511" s="252"/>
      <c r="P511" s="252"/>
      <c r="Q511" s="252"/>
      <c r="R511" s="256"/>
      <c r="T511" s="257"/>
      <c r="U511" s="252"/>
      <c r="V511" s="252"/>
      <c r="W511" s="252"/>
      <c r="X511" s="252"/>
      <c r="Y511" s="252"/>
      <c r="Z511" s="252"/>
      <c r="AA511" s="258"/>
      <c r="AT511" s="259" t="s">
        <v>171</v>
      </c>
      <c r="AU511" s="259" t="s">
        <v>103</v>
      </c>
      <c r="AV511" s="12" t="s">
        <v>168</v>
      </c>
      <c r="AW511" s="12" t="s">
        <v>37</v>
      </c>
      <c r="AX511" s="12" t="s">
        <v>38</v>
      </c>
      <c r="AY511" s="259" t="s">
        <v>163</v>
      </c>
    </row>
    <row r="512" s="1" customFormat="1" ht="16.5" customHeight="1">
      <c r="B512" s="49"/>
      <c r="C512" s="220" t="s">
        <v>703</v>
      </c>
      <c r="D512" s="220" t="s">
        <v>164</v>
      </c>
      <c r="E512" s="221" t="s">
        <v>704</v>
      </c>
      <c r="F512" s="222" t="s">
        <v>705</v>
      </c>
      <c r="G512" s="222"/>
      <c r="H512" s="222"/>
      <c r="I512" s="222"/>
      <c r="J512" s="223" t="s">
        <v>428</v>
      </c>
      <c r="K512" s="224">
        <v>2</v>
      </c>
      <c r="L512" s="225">
        <v>0</v>
      </c>
      <c r="M512" s="226"/>
      <c r="N512" s="227">
        <f>ROUND(L512*K512,1)</f>
        <v>0</v>
      </c>
      <c r="O512" s="227"/>
      <c r="P512" s="227"/>
      <c r="Q512" s="227"/>
      <c r="R512" s="51"/>
      <c r="T512" s="228" t="s">
        <v>22</v>
      </c>
      <c r="U512" s="59" t="s">
        <v>45</v>
      </c>
      <c r="V512" s="50"/>
      <c r="W512" s="229">
        <f>V512*K512</f>
        <v>0</v>
      </c>
      <c r="X512" s="229">
        <v>0.00027999999999999998</v>
      </c>
      <c r="Y512" s="229">
        <f>X512*K512</f>
        <v>0</v>
      </c>
      <c r="Z512" s="229">
        <v>0</v>
      </c>
      <c r="AA512" s="230">
        <f>Z512*K512</f>
        <v>0</v>
      </c>
      <c r="AR512" s="24" t="s">
        <v>260</v>
      </c>
      <c r="AT512" s="24" t="s">
        <v>164</v>
      </c>
      <c r="AU512" s="24" t="s">
        <v>103</v>
      </c>
      <c r="AY512" s="24" t="s">
        <v>163</v>
      </c>
      <c r="BE512" s="141">
        <f>IF(U512="základní",N512,0)</f>
        <v>0</v>
      </c>
      <c r="BF512" s="141">
        <f>IF(U512="snížená",N512,0)</f>
        <v>0</v>
      </c>
      <c r="BG512" s="141">
        <f>IF(U512="zákl. přenesená",N512,0)</f>
        <v>0</v>
      </c>
      <c r="BH512" s="141">
        <f>IF(U512="sníž. přenesená",N512,0)</f>
        <v>0</v>
      </c>
      <c r="BI512" s="141">
        <f>IF(U512="nulová",N512,0)</f>
        <v>0</v>
      </c>
      <c r="BJ512" s="24" t="s">
        <v>38</v>
      </c>
      <c r="BK512" s="141">
        <f>ROUND(L512*K512,1)</f>
        <v>0</v>
      </c>
      <c r="BL512" s="24" t="s">
        <v>260</v>
      </c>
      <c r="BM512" s="24" t="s">
        <v>706</v>
      </c>
    </row>
    <row r="513" s="1" customFormat="1" ht="25.5" customHeight="1">
      <c r="B513" s="49"/>
      <c r="C513" s="220" t="s">
        <v>707</v>
      </c>
      <c r="D513" s="220" t="s">
        <v>164</v>
      </c>
      <c r="E513" s="221" t="s">
        <v>708</v>
      </c>
      <c r="F513" s="222" t="s">
        <v>709</v>
      </c>
      <c r="G513" s="222"/>
      <c r="H513" s="222"/>
      <c r="I513" s="222"/>
      <c r="J513" s="223" t="s">
        <v>589</v>
      </c>
      <c r="K513" s="283">
        <v>0</v>
      </c>
      <c r="L513" s="225">
        <v>0</v>
      </c>
      <c r="M513" s="226"/>
      <c r="N513" s="227">
        <f>ROUND(L513*K513,1)</f>
        <v>0</v>
      </c>
      <c r="O513" s="227"/>
      <c r="P513" s="227"/>
      <c r="Q513" s="227"/>
      <c r="R513" s="51"/>
      <c r="T513" s="228" t="s">
        <v>22</v>
      </c>
      <c r="U513" s="59" t="s">
        <v>45</v>
      </c>
      <c r="V513" s="50"/>
      <c r="W513" s="229">
        <f>V513*K513</f>
        <v>0</v>
      </c>
      <c r="X513" s="229">
        <v>0</v>
      </c>
      <c r="Y513" s="229">
        <f>X513*K513</f>
        <v>0</v>
      </c>
      <c r="Z513" s="229">
        <v>0</v>
      </c>
      <c r="AA513" s="230">
        <f>Z513*K513</f>
        <v>0</v>
      </c>
      <c r="AR513" s="24" t="s">
        <v>260</v>
      </c>
      <c r="AT513" s="24" t="s">
        <v>164</v>
      </c>
      <c r="AU513" s="24" t="s">
        <v>103</v>
      </c>
      <c r="AY513" s="24" t="s">
        <v>163</v>
      </c>
      <c r="BE513" s="141">
        <f>IF(U513="základní",N513,0)</f>
        <v>0</v>
      </c>
      <c r="BF513" s="141">
        <f>IF(U513="snížená",N513,0)</f>
        <v>0</v>
      </c>
      <c r="BG513" s="141">
        <f>IF(U513="zákl. přenesená",N513,0)</f>
        <v>0</v>
      </c>
      <c r="BH513" s="141">
        <f>IF(U513="sníž. přenesená",N513,0)</f>
        <v>0</v>
      </c>
      <c r="BI513" s="141">
        <f>IF(U513="nulová",N513,0)</f>
        <v>0</v>
      </c>
      <c r="BJ513" s="24" t="s">
        <v>38</v>
      </c>
      <c r="BK513" s="141">
        <f>ROUND(L513*K513,1)</f>
        <v>0</v>
      </c>
      <c r="BL513" s="24" t="s">
        <v>260</v>
      </c>
      <c r="BM513" s="24" t="s">
        <v>710</v>
      </c>
    </row>
    <row r="514" s="9" customFormat="1" ht="29.88" customHeight="1">
      <c r="B514" s="206"/>
      <c r="C514" s="207"/>
      <c r="D514" s="217" t="s">
        <v>127</v>
      </c>
      <c r="E514" s="217"/>
      <c r="F514" s="217"/>
      <c r="G514" s="217"/>
      <c r="H514" s="217"/>
      <c r="I514" s="217"/>
      <c r="J514" s="217"/>
      <c r="K514" s="217"/>
      <c r="L514" s="217"/>
      <c r="M514" s="217"/>
      <c r="N514" s="262">
        <f>BK514</f>
        <v>0</v>
      </c>
      <c r="O514" s="263"/>
      <c r="P514" s="263"/>
      <c r="Q514" s="263"/>
      <c r="R514" s="210"/>
      <c r="T514" s="211"/>
      <c r="U514" s="207"/>
      <c r="V514" s="207"/>
      <c r="W514" s="212">
        <f>W515</f>
        <v>0</v>
      </c>
      <c r="X514" s="207"/>
      <c r="Y514" s="212">
        <f>Y515</f>
        <v>0</v>
      </c>
      <c r="Z514" s="207"/>
      <c r="AA514" s="213">
        <f>AA515</f>
        <v>0</v>
      </c>
      <c r="AR514" s="214" t="s">
        <v>103</v>
      </c>
      <c r="AT514" s="215" t="s">
        <v>79</v>
      </c>
      <c r="AU514" s="215" t="s">
        <v>38</v>
      </c>
      <c r="AY514" s="214" t="s">
        <v>163</v>
      </c>
      <c r="BK514" s="216">
        <f>BK515</f>
        <v>0</v>
      </c>
    </row>
    <row r="515" s="1" customFormat="1" ht="38.25" customHeight="1">
      <c r="B515" s="49"/>
      <c r="C515" s="220" t="s">
        <v>711</v>
      </c>
      <c r="D515" s="220" t="s">
        <v>164</v>
      </c>
      <c r="E515" s="221" t="s">
        <v>712</v>
      </c>
      <c r="F515" s="222" t="s">
        <v>713</v>
      </c>
      <c r="G515" s="222"/>
      <c r="H515" s="222"/>
      <c r="I515" s="222"/>
      <c r="J515" s="223" t="s">
        <v>675</v>
      </c>
      <c r="K515" s="224">
        <v>3</v>
      </c>
      <c r="L515" s="225">
        <v>0</v>
      </c>
      <c r="M515" s="226"/>
      <c r="N515" s="227">
        <f>ROUND(L515*K515,1)</f>
        <v>0</v>
      </c>
      <c r="O515" s="227"/>
      <c r="P515" s="227"/>
      <c r="Q515" s="227"/>
      <c r="R515" s="51"/>
      <c r="T515" s="228" t="s">
        <v>22</v>
      </c>
      <c r="U515" s="59" t="s">
        <v>45</v>
      </c>
      <c r="V515" s="50"/>
      <c r="W515" s="229">
        <f>V515*K515</f>
        <v>0</v>
      </c>
      <c r="X515" s="229">
        <v>0.0091999999999999998</v>
      </c>
      <c r="Y515" s="229">
        <f>X515*K515</f>
        <v>0</v>
      </c>
      <c r="Z515" s="229">
        <v>0</v>
      </c>
      <c r="AA515" s="230">
        <f>Z515*K515</f>
        <v>0</v>
      </c>
      <c r="AR515" s="24" t="s">
        <v>260</v>
      </c>
      <c r="AT515" s="24" t="s">
        <v>164</v>
      </c>
      <c r="AU515" s="24" t="s">
        <v>103</v>
      </c>
      <c r="AY515" s="24" t="s">
        <v>163</v>
      </c>
      <c r="BE515" s="141">
        <f>IF(U515="základní",N515,0)</f>
        <v>0</v>
      </c>
      <c r="BF515" s="141">
        <f>IF(U515="snížená",N515,0)</f>
        <v>0</v>
      </c>
      <c r="BG515" s="141">
        <f>IF(U515="zákl. přenesená",N515,0)</f>
        <v>0</v>
      </c>
      <c r="BH515" s="141">
        <f>IF(U515="sníž. přenesená",N515,0)</f>
        <v>0</v>
      </c>
      <c r="BI515" s="141">
        <f>IF(U515="nulová",N515,0)</f>
        <v>0</v>
      </c>
      <c r="BJ515" s="24" t="s">
        <v>38</v>
      </c>
      <c r="BK515" s="141">
        <f>ROUND(L515*K515,1)</f>
        <v>0</v>
      </c>
      <c r="BL515" s="24" t="s">
        <v>260</v>
      </c>
      <c r="BM515" s="24" t="s">
        <v>714</v>
      </c>
    </row>
    <row r="516" s="9" customFormat="1" ht="29.88" customHeight="1">
      <c r="B516" s="206"/>
      <c r="C516" s="207"/>
      <c r="D516" s="217" t="s">
        <v>128</v>
      </c>
      <c r="E516" s="217"/>
      <c r="F516" s="217"/>
      <c r="G516" s="217"/>
      <c r="H516" s="217"/>
      <c r="I516" s="217"/>
      <c r="J516" s="217"/>
      <c r="K516" s="217"/>
      <c r="L516" s="217"/>
      <c r="M516" s="217"/>
      <c r="N516" s="262">
        <f>BK516</f>
        <v>0</v>
      </c>
      <c r="O516" s="263"/>
      <c r="P516" s="263"/>
      <c r="Q516" s="263"/>
      <c r="R516" s="210"/>
      <c r="T516" s="211"/>
      <c r="U516" s="207"/>
      <c r="V516" s="207"/>
      <c r="W516" s="212">
        <f>SUM(W517:W533)</f>
        <v>0</v>
      </c>
      <c r="X516" s="207"/>
      <c r="Y516" s="212">
        <f>SUM(Y517:Y533)</f>
        <v>0</v>
      </c>
      <c r="Z516" s="207"/>
      <c r="AA516" s="213">
        <f>SUM(AA517:AA533)</f>
        <v>0</v>
      </c>
      <c r="AR516" s="214" t="s">
        <v>103</v>
      </c>
      <c r="AT516" s="215" t="s">
        <v>79</v>
      </c>
      <c r="AU516" s="215" t="s">
        <v>38</v>
      </c>
      <c r="AY516" s="214" t="s">
        <v>163</v>
      </c>
      <c r="BK516" s="216">
        <f>SUM(BK517:BK533)</f>
        <v>0</v>
      </c>
    </row>
    <row r="517" s="1" customFormat="1" ht="25.5" customHeight="1">
      <c r="B517" s="49"/>
      <c r="C517" s="220" t="s">
        <v>715</v>
      </c>
      <c r="D517" s="220" t="s">
        <v>164</v>
      </c>
      <c r="E517" s="221" t="s">
        <v>716</v>
      </c>
      <c r="F517" s="222" t="s">
        <v>717</v>
      </c>
      <c r="G517" s="222"/>
      <c r="H517" s="222"/>
      <c r="I517" s="222"/>
      <c r="J517" s="223" t="s">
        <v>428</v>
      </c>
      <c r="K517" s="224">
        <v>8</v>
      </c>
      <c r="L517" s="225">
        <v>0</v>
      </c>
      <c r="M517" s="226"/>
      <c r="N517" s="227">
        <f>ROUND(L517*K517,1)</f>
        <v>0</v>
      </c>
      <c r="O517" s="227"/>
      <c r="P517" s="227"/>
      <c r="Q517" s="227"/>
      <c r="R517" s="51"/>
      <c r="T517" s="228" t="s">
        <v>22</v>
      </c>
      <c r="U517" s="59" t="s">
        <v>45</v>
      </c>
      <c r="V517" s="50"/>
      <c r="W517" s="229">
        <f>V517*K517</f>
        <v>0</v>
      </c>
      <c r="X517" s="229">
        <v>0</v>
      </c>
      <c r="Y517" s="229">
        <f>X517*K517</f>
        <v>0</v>
      </c>
      <c r="Z517" s="229">
        <v>0</v>
      </c>
      <c r="AA517" s="230">
        <f>Z517*K517</f>
        <v>0</v>
      </c>
      <c r="AR517" s="24" t="s">
        <v>260</v>
      </c>
      <c r="AT517" s="24" t="s">
        <v>164</v>
      </c>
      <c r="AU517" s="24" t="s">
        <v>103</v>
      </c>
      <c r="AY517" s="24" t="s">
        <v>163</v>
      </c>
      <c r="BE517" s="141">
        <f>IF(U517="základní",N517,0)</f>
        <v>0</v>
      </c>
      <c r="BF517" s="141">
        <f>IF(U517="snížená",N517,0)</f>
        <v>0</v>
      </c>
      <c r="BG517" s="141">
        <f>IF(U517="zákl. přenesená",N517,0)</f>
        <v>0</v>
      </c>
      <c r="BH517" s="141">
        <f>IF(U517="sníž. přenesená",N517,0)</f>
        <v>0</v>
      </c>
      <c r="BI517" s="141">
        <f>IF(U517="nulová",N517,0)</f>
        <v>0</v>
      </c>
      <c r="BJ517" s="24" t="s">
        <v>38</v>
      </c>
      <c r="BK517" s="141">
        <f>ROUND(L517*K517,1)</f>
        <v>0</v>
      </c>
      <c r="BL517" s="24" t="s">
        <v>260</v>
      </c>
      <c r="BM517" s="24" t="s">
        <v>718</v>
      </c>
    </row>
    <row r="518" s="11" customFormat="1" ht="16.5" customHeight="1">
      <c r="B518" s="242"/>
      <c r="C518" s="243"/>
      <c r="D518" s="243"/>
      <c r="E518" s="244" t="s">
        <v>22</v>
      </c>
      <c r="F518" s="260" t="s">
        <v>719</v>
      </c>
      <c r="G518" s="261"/>
      <c r="H518" s="261"/>
      <c r="I518" s="261"/>
      <c r="J518" s="243"/>
      <c r="K518" s="246" t="s">
        <v>22</v>
      </c>
      <c r="L518" s="243"/>
      <c r="M518" s="243"/>
      <c r="N518" s="243"/>
      <c r="O518" s="243"/>
      <c r="P518" s="243"/>
      <c r="Q518" s="243"/>
      <c r="R518" s="247"/>
      <c r="T518" s="248"/>
      <c r="U518" s="243"/>
      <c r="V518" s="243"/>
      <c r="W518" s="243"/>
      <c r="X518" s="243"/>
      <c r="Y518" s="243"/>
      <c r="Z518" s="243"/>
      <c r="AA518" s="249"/>
      <c r="AT518" s="250" t="s">
        <v>171</v>
      </c>
      <c r="AU518" s="250" t="s">
        <v>103</v>
      </c>
      <c r="AV518" s="11" t="s">
        <v>38</v>
      </c>
      <c r="AW518" s="11" t="s">
        <v>37</v>
      </c>
      <c r="AX518" s="11" t="s">
        <v>80</v>
      </c>
      <c r="AY518" s="250" t="s">
        <v>163</v>
      </c>
    </row>
    <row r="519" s="10" customFormat="1" ht="16.5" customHeight="1">
      <c r="B519" s="231"/>
      <c r="C519" s="232"/>
      <c r="D519" s="232"/>
      <c r="E519" s="233" t="s">
        <v>22</v>
      </c>
      <c r="F519" s="241" t="s">
        <v>215</v>
      </c>
      <c r="G519" s="232"/>
      <c r="H519" s="232"/>
      <c r="I519" s="232"/>
      <c r="J519" s="232"/>
      <c r="K519" s="236">
        <v>8</v>
      </c>
      <c r="L519" s="232"/>
      <c r="M519" s="232"/>
      <c r="N519" s="232"/>
      <c r="O519" s="232"/>
      <c r="P519" s="232"/>
      <c r="Q519" s="232"/>
      <c r="R519" s="237"/>
      <c r="T519" s="238"/>
      <c r="U519" s="232"/>
      <c r="V519" s="232"/>
      <c r="W519" s="232"/>
      <c r="X519" s="232"/>
      <c r="Y519" s="232"/>
      <c r="Z519" s="232"/>
      <c r="AA519" s="239"/>
      <c r="AT519" s="240" t="s">
        <v>171</v>
      </c>
      <c r="AU519" s="240" t="s">
        <v>103</v>
      </c>
      <c r="AV519" s="10" t="s">
        <v>103</v>
      </c>
      <c r="AW519" s="10" t="s">
        <v>37</v>
      </c>
      <c r="AX519" s="10" t="s">
        <v>38</v>
      </c>
      <c r="AY519" s="240" t="s">
        <v>163</v>
      </c>
    </row>
    <row r="520" s="1" customFormat="1" ht="16.5" customHeight="1">
      <c r="B520" s="49"/>
      <c r="C520" s="264" t="s">
        <v>720</v>
      </c>
      <c r="D520" s="264" t="s">
        <v>371</v>
      </c>
      <c r="E520" s="265" t="s">
        <v>721</v>
      </c>
      <c r="F520" s="266" t="s">
        <v>722</v>
      </c>
      <c r="G520" s="266"/>
      <c r="H520" s="266"/>
      <c r="I520" s="266"/>
      <c r="J520" s="267" t="s">
        <v>428</v>
      </c>
      <c r="K520" s="268">
        <v>8</v>
      </c>
      <c r="L520" s="269">
        <v>0</v>
      </c>
      <c r="M520" s="270"/>
      <c r="N520" s="271">
        <f>ROUND(L520*K520,1)</f>
        <v>0</v>
      </c>
      <c r="O520" s="227"/>
      <c r="P520" s="227"/>
      <c r="Q520" s="227"/>
      <c r="R520" s="51"/>
      <c r="T520" s="228" t="s">
        <v>22</v>
      </c>
      <c r="U520" s="59" t="s">
        <v>45</v>
      </c>
      <c r="V520" s="50"/>
      <c r="W520" s="229">
        <f>V520*K520</f>
        <v>0</v>
      </c>
      <c r="X520" s="229">
        <v>3.0000000000000001E-05</v>
      </c>
      <c r="Y520" s="229">
        <f>X520*K520</f>
        <v>0</v>
      </c>
      <c r="Z520" s="229">
        <v>0</v>
      </c>
      <c r="AA520" s="230">
        <f>Z520*K520</f>
        <v>0</v>
      </c>
      <c r="AR520" s="24" t="s">
        <v>382</v>
      </c>
      <c r="AT520" s="24" t="s">
        <v>371</v>
      </c>
      <c r="AU520" s="24" t="s">
        <v>103</v>
      </c>
      <c r="AY520" s="24" t="s">
        <v>163</v>
      </c>
      <c r="BE520" s="141">
        <f>IF(U520="základní",N520,0)</f>
        <v>0</v>
      </c>
      <c r="BF520" s="141">
        <f>IF(U520="snížená",N520,0)</f>
        <v>0</v>
      </c>
      <c r="BG520" s="141">
        <f>IF(U520="zákl. přenesená",N520,0)</f>
        <v>0</v>
      </c>
      <c r="BH520" s="141">
        <f>IF(U520="sníž. přenesená",N520,0)</f>
        <v>0</v>
      </c>
      <c r="BI520" s="141">
        <f>IF(U520="nulová",N520,0)</f>
        <v>0</v>
      </c>
      <c r="BJ520" s="24" t="s">
        <v>38</v>
      </c>
      <c r="BK520" s="141">
        <f>ROUND(L520*K520,1)</f>
        <v>0</v>
      </c>
      <c r="BL520" s="24" t="s">
        <v>260</v>
      </c>
      <c r="BM520" s="24" t="s">
        <v>723</v>
      </c>
    </row>
    <row r="521" s="1" customFormat="1" ht="38.25" customHeight="1">
      <c r="B521" s="49"/>
      <c r="C521" s="220" t="s">
        <v>724</v>
      </c>
      <c r="D521" s="220" t="s">
        <v>164</v>
      </c>
      <c r="E521" s="221" t="s">
        <v>725</v>
      </c>
      <c r="F521" s="222" t="s">
        <v>726</v>
      </c>
      <c r="G521" s="222"/>
      <c r="H521" s="222"/>
      <c r="I521" s="222"/>
      <c r="J521" s="223" t="s">
        <v>357</v>
      </c>
      <c r="K521" s="224">
        <v>104</v>
      </c>
      <c r="L521" s="225">
        <v>0</v>
      </c>
      <c r="M521" s="226"/>
      <c r="N521" s="227">
        <f>ROUND(L521*K521,1)</f>
        <v>0</v>
      </c>
      <c r="O521" s="227"/>
      <c r="P521" s="227"/>
      <c r="Q521" s="227"/>
      <c r="R521" s="51"/>
      <c r="T521" s="228" t="s">
        <v>22</v>
      </c>
      <c r="U521" s="59" t="s">
        <v>45</v>
      </c>
      <c r="V521" s="50"/>
      <c r="W521" s="229">
        <f>V521*K521</f>
        <v>0</v>
      </c>
      <c r="X521" s="229">
        <v>0</v>
      </c>
      <c r="Y521" s="229">
        <f>X521*K521</f>
        <v>0</v>
      </c>
      <c r="Z521" s="229">
        <v>0</v>
      </c>
      <c r="AA521" s="230">
        <f>Z521*K521</f>
        <v>0</v>
      </c>
      <c r="AR521" s="24" t="s">
        <v>260</v>
      </c>
      <c r="AT521" s="24" t="s">
        <v>164</v>
      </c>
      <c r="AU521" s="24" t="s">
        <v>103</v>
      </c>
      <c r="AY521" s="24" t="s">
        <v>163</v>
      </c>
      <c r="BE521" s="141">
        <f>IF(U521="základní",N521,0)</f>
        <v>0</v>
      </c>
      <c r="BF521" s="141">
        <f>IF(U521="snížená",N521,0)</f>
        <v>0</v>
      </c>
      <c r="BG521" s="141">
        <f>IF(U521="zákl. přenesená",N521,0)</f>
        <v>0</v>
      </c>
      <c r="BH521" s="141">
        <f>IF(U521="sníž. přenesená",N521,0)</f>
        <v>0</v>
      </c>
      <c r="BI521" s="141">
        <f>IF(U521="nulová",N521,0)</f>
        <v>0</v>
      </c>
      <c r="BJ521" s="24" t="s">
        <v>38</v>
      </c>
      <c r="BK521" s="141">
        <f>ROUND(L521*K521,1)</f>
        <v>0</v>
      </c>
      <c r="BL521" s="24" t="s">
        <v>260</v>
      </c>
      <c r="BM521" s="24" t="s">
        <v>727</v>
      </c>
    </row>
    <row r="522" s="11" customFormat="1" ht="25.5" customHeight="1">
      <c r="B522" s="242"/>
      <c r="C522" s="243"/>
      <c r="D522" s="243"/>
      <c r="E522" s="244" t="s">
        <v>22</v>
      </c>
      <c r="F522" s="260" t="s">
        <v>728</v>
      </c>
      <c r="G522" s="261"/>
      <c r="H522" s="261"/>
      <c r="I522" s="261"/>
      <c r="J522" s="243"/>
      <c r="K522" s="246" t="s">
        <v>22</v>
      </c>
      <c r="L522" s="243"/>
      <c r="M522" s="243"/>
      <c r="N522" s="243"/>
      <c r="O522" s="243"/>
      <c r="P522" s="243"/>
      <c r="Q522" s="243"/>
      <c r="R522" s="247"/>
      <c r="T522" s="248"/>
      <c r="U522" s="243"/>
      <c r="V522" s="243"/>
      <c r="W522" s="243"/>
      <c r="X522" s="243"/>
      <c r="Y522" s="243"/>
      <c r="Z522" s="243"/>
      <c r="AA522" s="249"/>
      <c r="AT522" s="250" t="s">
        <v>171</v>
      </c>
      <c r="AU522" s="250" t="s">
        <v>103</v>
      </c>
      <c r="AV522" s="11" t="s">
        <v>38</v>
      </c>
      <c r="AW522" s="11" t="s">
        <v>37</v>
      </c>
      <c r="AX522" s="11" t="s">
        <v>80</v>
      </c>
      <c r="AY522" s="250" t="s">
        <v>163</v>
      </c>
    </row>
    <row r="523" s="10" customFormat="1" ht="16.5" customHeight="1">
      <c r="B523" s="231"/>
      <c r="C523" s="232"/>
      <c r="D523" s="232"/>
      <c r="E523" s="233" t="s">
        <v>22</v>
      </c>
      <c r="F523" s="241" t="s">
        <v>729</v>
      </c>
      <c r="G523" s="232"/>
      <c r="H523" s="232"/>
      <c r="I523" s="232"/>
      <c r="J523" s="232"/>
      <c r="K523" s="236">
        <v>80</v>
      </c>
      <c r="L523" s="232"/>
      <c r="M523" s="232"/>
      <c r="N523" s="232"/>
      <c r="O523" s="232"/>
      <c r="P523" s="232"/>
      <c r="Q523" s="232"/>
      <c r="R523" s="237"/>
      <c r="T523" s="238"/>
      <c r="U523" s="232"/>
      <c r="V523" s="232"/>
      <c r="W523" s="232"/>
      <c r="X523" s="232"/>
      <c r="Y523" s="232"/>
      <c r="Z523" s="232"/>
      <c r="AA523" s="239"/>
      <c r="AT523" s="240" t="s">
        <v>171</v>
      </c>
      <c r="AU523" s="240" t="s">
        <v>103</v>
      </c>
      <c r="AV523" s="10" t="s">
        <v>103</v>
      </c>
      <c r="AW523" s="10" t="s">
        <v>37</v>
      </c>
      <c r="AX523" s="10" t="s">
        <v>80</v>
      </c>
      <c r="AY523" s="240" t="s">
        <v>163</v>
      </c>
    </row>
    <row r="524" s="11" customFormat="1" ht="16.5" customHeight="1">
      <c r="B524" s="242"/>
      <c r="C524" s="243"/>
      <c r="D524" s="243"/>
      <c r="E524" s="244" t="s">
        <v>22</v>
      </c>
      <c r="F524" s="245" t="s">
        <v>730</v>
      </c>
      <c r="G524" s="243"/>
      <c r="H524" s="243"/>
      <c r="I524" s="243"/>
      <c r="J524" s="243"/>
      <c r="K524" s="246" t="s">
        <v>22</v>
      </c>
      <c r="L524" s="243"/>
      <c r="M524" s="243"/>
      <c r="N524" s="243"/>
      <c r="O524" s="243"/>
      <c r="P524" s="243"/>
      <c r="Q524" s="243"/>
      <c r="R524" s="247"/>
      <c r="T524" s="248"/>
      <c r="U524" s="243"/>
      <c r="V524" s="243"/>
      <c r="W524" s="243"/>
      <c r="X524" s="243"/>
      <c r="Y524" s="243"/>
      <c r="Z524" s="243"/>
      <c r="AA524" s="249"/>
      <c r="AT524" s="250" t="s">
        <v>171</v>
      </c>
      <c r="AU524" s="250" t="s">
        <v>103</v>
      </c>
      <c r="AV524" s="11" t="s">
        <v>38</v>
      </c>
      <c r="AW524" s="11" t="s">
        <v>37</v>
      </c>
      <c r="AX524" s="11" t="s">
        <v>80</v>
      </c>
      <c r="AY524" s="250" t="s">
        <v>163</v>
      </c>
    </row>
    <row r="525" s="10" customFormat="1" ht="16.5" customHeight="1">
      <c r="B525" s="231"/>
      <c r="C525" s="232"/>
      <c r="D525" s="232"/>
      <c r="E525" s="233" t="s">
        <v>22</v>
      </c>
      <c r="F525" s="241" t="s">
        <v>731</v>
      </c>
      <c r="G525" s="232"/>
      <c r="H525" s="232"/>
      <c r="I525" s="232"/>
      <c r="J525" s="232"/>
      <c r="K525" s="236">
        <v>24</v>
      </c>
      <c r="L525" s="232"/>
      <c r="M525" s="232"/>
      <c r="N525" s="232"/>
      <c r="O525" s="232"/>
      <c r="P525" s="232"/>
      <c r="Q525" s="232"/>
      <c r="R525" s="237"/>
      <c r="T525" s="238"/>
      <c r="U525" s="232"/>
      <c r="V525" s="232"/>
      <c r="W525" s="232"/>
      <c r="X525" s="232"/>
      <c r="Y525" s="232"/>
      <c r="Z525" s="232"/>
      <c r="AA525" s="239"/>
      <c r="AT525" s="240" t="s">
        <v>171</v>
      </c>
      <c r="AU525" s="240" t="s">
        <v>103</v>
      </c>
      <c r="AV525" s="10" t="s">
        <v>103</v>
      </c>
      <c r="AW525" s="10" t="s">
        <v>37</v>
      </c>
      <c r="AX525" s="10" t="s">
        <v>80</v>
      </c>
      <c r="AY525" s="240" t="s">
        <v>163</v>
      </c>
    </row>
    <row r="526" s="12" customFormat="1" ht="16.5" customHeight="1">
      <c r="B526" s="251"/>
      <c r="C526" s="252"/>
      <c r="D526" s="252"/>
      <c r="E526" s="253" t="s">
        <v>22</v>
      </c>
      <c r="F526" s="254" t="s">
        <v>182</v>
      </c>
      <c r="G526" s="252"/>
      <c r="H526" s="252"/>
      <c r="I526" s="252"/>
      <c r="J526" s="252"/>
      <c r="K526" s="255">
        <v>104</v>
      </c>
      <c r="L526" s="252"/>
      <c r="M526" s="252"/>
      <c r="N526" s="252"/>
      <c r="O526" s="252"/>
      <c r="P526" s="252"/>
      <c r="Q526" s="252"/>
      <c r="R526" s="256"/>
      <c r="T526" s="257"/>
      <c r="U526" s="252"/>
      <c r="V526" s="252"/>
      <c r="W526" s="252"/>
      <c r="X526" s="252"/>
      <c r="Y526" s="252"/>
      <c r="Z526" s="252"/>
      <c r="AA526" s="258"/>
      <c r="AT526" s="259" t="s">
        <v>171</v>
      </c>
      <c r="AU526" s="259" t="s">
        <v>103</v>
      </c>
      <c r="AV526" s="12" t="s">
        <v>168</v>
      </c>
      <c r="AW526" s="12" t="s">
        <v>37</v>
      </c>
      <c r="AX526" s="12" t="s">
        <v>38</v>
      </c>
      <c r="AY526" s="259" t="s">
        <v>163</v>
      </c>
    </row>
    <row r="527" s="1" customFormat="1" ht="25.5" customHeight="1">
      <c r="B527" s="49"/>
      <c r="C527" s="264" t="s">
        <v>732</v>
      </c>
      <c r="D527" s="264" t="s">
        <v>371</v>
      </c>
      <c r="E527" s="265" t="s">
        <v>733</v>
      </c>
      <c r="F527" s="266" t="s">
        <v>734</v>
      </c>
      <c r="G527" s="266"/>
      <c r="H527" s="266"/>
      <c r="I527" s="266"/>
      <c r="J527" s="267" t="s">
        <v>357</v>
      </c>
      <c r="K527" s="268">
        <v>104</v>
      </c>
      <c r="L527" s="269">
        <v>0</v>
      </c>
      <c r="M527" s="270"/>
      <c r="N527" s="271">
        <f>ROUND(L527*K527,1)</f>
        <v>0</v>
      </c>
      <c r="O527" s="227"/>
      <c r="P527" s="227"/>
      <c r="Q527" s="227"/>
      <c r="R527" s="51"/>
      <c r="T527" s="228" t="s">
        <v>22</v>
      </c>
      <c r="U527" s="59" t="s">
        <v>45</v>
      </c>
      <c r="V527" s="50"/>
      <c r="W527" s="229">
        <f>V527*K527</f>
        <v>0</v>
      </c>
      <c r="X527" s="229">
        <v>0.00017000000000000001</v>
      </c>
      <c r="Y527" s="229">
        <f>X527*K527</f>
        <v>0</v>
      </c>
      <c r="Z527" s="229">
        <v>0</v>
      </c>
      <c r="AA527" s="230">
        <f>Z527*K527</f>
        <v>0</v>
      </c>
      <c r="AR527" s="24" t="s">
        <v>382</v>
      </c>
      <c r="AT527" s="24" t="s">
        <v>371</v>
      </c>
      <c r="AU527" s="24" t="s">
        <v>103</v>
      </c>
      <c r="AY527" s="24" t="s">
        <v>163</v>
      </c>
      <c r="BE527" s="141">
        <f>IF(U527="základní",N527,0)</f>
        <v>0</v>
      </c>
      <c r="BF527" s="141">
        <f>IF(U527="snížená",N527,0)</f>
        <v>0</v>
      </c>
      <c r="BG527" s="141">
        <f>IF(U527="zákl. přenesená",N527,0)</f>
        <v>0</v>
      </c>
      <c r="BH527" s="141">
        <f>IF(U527="sníž. přenesená",N527,0)</f>
        <v>0</v>
      </c>
      <c r="BI527" s="141">
        <f>IF(U527="nulová",N527,0)</f>
        <v>0</v>
      </c>
      <c r="BJ527" s="24" t="s">
        <v>38</v>
      </c>
      <c r="BK527" s="141">
        <f>ROUND(L527*K527,1)</f>
        <v>0</v>
      </c>
      <c r="BL527" s="24" t="s">
        <v>260</v>
      </c>
      <c r="BM527" s="24" t="s">
        <v>735</v>
      </c>
    </row>
    <row r="528" s="1" customFormat="1" ht="16.5" customHeight="1">
      <c r="B528" s="49"/>
      <c r="C528" s="220" t="s">
        <v>736</v>
      </c>
      <c r="D528" s="220" t="s">
        <v>164</v>
      </c>
      <c r="E528" s="221" t="s">
        <v>737</v>
      </c>
      <c r="F528" s="222" t="s">
        <v>738</v>
      </c>
      <c r="G528" s="222"/>
      <c r="H528" s="222"/>
      <c r="I528" s="222"/>
      <c r="J528" s="223" t="s">
        <v>428</v>
      </c>
      <c r="K528" s="224">
        <v>1</v>
      </c>
      <c r="L528" s="225">
        <v>0</v>
      </c>
      <c r="M528" s="226"/>
      <c r="N528" s="227">
        <f>ROUND(L528*K528,1)</f>
        <v>0</v>
      </c>
      <c r="O528" s="227"/>
      <c r="P528" s="227"/>
      <c r="Q528" s="227"/>
      <c r="R528" s="51"/>
      <c r="T528" s="228" t="s">
        <v>22</v>
      </c>
      <c r="U528" s="59" t="s">
        <v>45</v>
      </c>
      <c r="V528" s="50"/>
      <c r="W528" s="229">
        <f>V528*K528</f>
        <v>0</v>
      </c>
      <c r="X528" s="229">
        <v>0</v>
      </c>
      <c r="Y528" s="229">
        <f>X528*K528</f>
        <v>0</v>
      </c>
      <c r="Z528" s="229">
        <v>0</v>
      </c>
      <c r="AA528" s="230">
        <f>Z528*K528</f>
        <v>0</v>
      </c>
      <c r="AR528" s="24" t="s">
        <v>260</v>
      </c>
      <c r="AT528" s="24" t="s">
        <v>164</v>
      </c>
      <c r="AU528" s="24" t="s">
        <v>103</v>
      </c>
      <c r="AY528" s="24" t="s">
        <v>163</v>
      </c>
      <c r="BE528" s="141">
        <f>IF(U528="základní",N528,0)</f>
        <v>0</v>
      </c>
      <c r="BF528" s="141">
        <f>IF(U528="snížená",N528,0)</f>
        <v>0</v>
      </c>
      <c r="BG528" s="141">
        <f>IF(U528="zákl. přenesená",N528,0)</f>
        <v>0</v>
      </c>
      <c r="BH528" s="141">
        <f>IF(U528="sníž. přenesená",N528,0)</f>
        <v>0</v>
      </c>
      <c r="BI528" s="141">
        <f>IF(U528="nulová",N528,0)</f>
        <v>0</v>
      </c>
      <c r="BJ528" s="24" t="s">
        <v>38</v>
      </c>
      <c r="BK528" s="141">
        <f>ROUND(L528*K528,1)</f>
        <v>0</v>
      </c>
      <c r="BL528" s="24" t="s">
        <v>260</v>
      </c>
      <c r="BM528" s="24" t="s">
        <v>739</v>
      </c>
    </row>
    <row r="529" s="1" customFormat="1" ht="25.5" customHeight="1">
      <c r="B529" s="49"/>
      <c r="C529" s="220" t="s">
        <v>740</v>
      </c>
      <c r="D529" s="220" t="s">
        <v>164</v>
      </c>
      <c r="E529" s="221" t="s">
        <v>741</v>
      </c>
      <c r="F529" s="222" t="s">
        <v>742</v>
      </c>
      <c r="G529" s="222"/>
      <c r="H529" s="222"/>
      <c r="I529" s="222"/>
      <c r="J529" s="223" t="s">
        <v>428</v>
      </c>
      <c r="K529" s="224">
        <v>8</v>
      </c>
      <c r="L529" s="225">
        <v>0</v>
      </c>
      <c r="M529" s="226"/>
      <c r="N529" s="227">
        <f>ROUND(L529*K529,1)</f>
        <v>0</v>
      </c>
      <c r="O529" s="227"/>
      <c r="P529" s="227"/>
      <c r="Q529" s="227"/>
      <c r="R529" s="51"/>
      <c r="T529" s="228" t="s">
        <v>22</v>
      </c>
      <c r="U529" s="59" t="s">
        <v>45</v>
      </c>
      <c r="V529" s="50"/>
      <c r="W529" s="229">
        <f>V529*K529</f>
        <v>0</v>
      </c>
      <c r="X529" s="229">
        <v>0</v>
      </c>
      <c r="Y529" s="229">
        <f>X529*K529</f>
        <v>0</v>
      </c>
      <c r="Z529" s="229">
        <v>0</v>
      </c>
      <c r="AA529" s="230">
        <f>Z529*K529</f>
        <v>0</v>
      </c>
      <c r="AR529" s="24" t="s">
        <v>260</v>
      </c>
      <c r="AT529" s="24" t="s">
        <v>164</v>
      </c>
      <c r="AU529" s="24" t="s">
        <v>103</v>
      </c>
      <c r="AY529" s="24" t="s">
        <v>163</v>
      </c>
      <c r="BE529" s="141">
        <f>IF(U529="základní",N529,0)</f>
        <v>0</v>
      </c>
      <c r="BF529" s="141">
        <f>IF(U529="snížená",N529,0)</f>
        <v>0</v>
      </c>
      <c r="BG529" s="141">
        <f>IF(U529="zákl. přenesená",N529,0)</f>
        <v>0</v>
      </c>
      <c r="BH529" s="141">
        <f>IF(U529="sníž. přenesená",N529,0)</f>
        <v>0</v>
      </c>
      <c r="BI529" s="141">
        <f>IF(U529="nulová",N529,0)</f>
        <v>0</v>
      </c>
      <c r="BJ529" s="24" t="s">
        <v>38</v>
      </c>
      <c r="BK529" s="141">
        <f>ROUND(L529*K529,1)</f>
        <v>0</v>
      </c>
      <c r="BL529" s="24" t="s">
        <v>260</v>
      </c>
      <c r="BM529" s="24" t="s">
        <v>743</v>
      </c>
    </row>
    <row r="530" s="1" customFormat="1" ht="16.5" customHeight="1">
      <c r="B530" s="49"/>
      <c r="C530" s="264" t="s">
        <v>744</v>
      </c>
      <c r="D530" s="264" t="s">
        <v>371</v>
      </c>
      <c r="E530" s="265" t="s">
        <v>745</v>
      </c>
      <c r="F530" s="266" t="s">
        <v>746</v>
      </c>
      <c r="G530" s="266"/>
      <c r="H530" s="266"/>
      <c r="I530" s="266"/>
      <c r="J530" s="267" t="s">
        <v>428</v>
      </c>
      <c r="K530" s="268">
        <v>8</v>
      </c>
      <c r="L530" s="269">
        <v>0</v>
      </c>
      <c r="M530" s="270"/>
      <c r="N530" s="271">
        <f>ROUND(L530*K530,1)</f>
        <v>0</v>
      </c>
      <c r="O530" s="227"/>
      <c r="P530" s="227"/>
      <c r="Q530" s="227"/>
      <c r="R530" s="51"/>
      <c r="T530" s="228" t="s">
        <v>22</v>
      </c>
      <c r="U530" s="59" t="s">
        <v>45</v>
      </c>
      <c r="V530" s="50"/>
      <c r="W530" s="229">
        <f>V530*K530</f>
        <v>0</v>
      </c>
      <c r="X530" s="229">
        <v>5.0000000000000002E-05</v>
      </c>
      <c r="Y530" s="229">
        <f>X530*K530</f>
        <v>0</v>
      </c>
      <c r="Z530" s="229">
        <v>0</v>
      </c>
      <c r="AA530" s="230">
        <f>Z530*K530</f>
        <v>0</v>
      </c>
      <c r="AR530" s="24" t="s">
        <v>382</v>
      </c>
      <c r="AT530" s="24" t="s">
        <v>371</v>
      </c>
      <c r="AU530" s="24" t="s">
        <v>103</v>
      </c>
      <c r="AY530" s="24" t="s">
        <v>163</v>
      </c>
      <c r="BE530" s="141">
        <f>IF(U530="základní",N530,0)</f>
        <v>0</v>
      </c>
      <c r="BF530" s="141">
        <f>IF(U530="snížená",N530,0)</f>
        <v>0</v>
      </c>
      <c r="BG530" s="141">
        <f>IF(U530="zákl. přenesená",N530,0)</f>
        <v>0</v>
      </c>
      <c r="BH530" s="141">
        <f>IF(U530="sníž. přenesená",N530,0)</f>
        <v>0</v>
      </c>
      <c r="BI530" s="141">
        <f>IF(U530="nulová",N530,0)</f>
        <v>0</v>
      </c>
      <c r="BJ530" s="24" t="s">
        <v>38</v>
      </c>
      <c r="BK530" s="141">
        <f>ROUND(L530*K530,1)</f>
        <v>0</v>
      </c>
      <c r="BL530" s="24" t="s">
        <v>260</v>
      </c>
      <c r="BM530" s="24" t="s">
        <v>747</v>
      </c>
    </row>
    <row r="531" s="1" customFormat="1" ht="25.5" customHeight="1">
      <c r="B531" s="49"/>
      <c r="C531" s="220" t="s">
        <v>748</v>
      </c>
      <c r="D531" s="220" t="s">
        <v>164</v>
      </c>
      <c r="E531" s="221" t="s">
        <v>749</v>
      </c>
      <c r="F531" s="222" t="s">
        <v>750</v>
      </c>
      <c r="G531" s="222"/>
      <c r="H531" s="222"/>
      <c r="I531" s="222"/>
      <c r="J531" s="223" t="s">
        <v>428</v>
      </c>
      <c r="K531" s="224">
        <v>8</v>
      </c>
      <c r="L531" s="225">
        <v>0</v>
      </c>
      <c r="M531" s="226"/>
      <c r="N531" s="227">
        <f>ROUND(L531*K531,1)</f>
        <v>0</v>
      </c>
      <c r="O531" s="227"/>
      <c r="P531" s="227"/>
      <c r="Q531" s="227"/>
      <c r="R531" s="51"/>
      <c r="T531" s="228" t="s">
        <v>22</v>
      </c>
      <c r="U531" s="59" t="s">
        <v>45</v>
      </c>
      <c r="V531" s="50"/>
      <c r="W531" s="229">
        <f>V531*K531</f>
        <v>0</v>
      </c>
      <c r="X531" s="229">
        <v>0</v>
      </c>
      <c r="Y531" s="229">
        <f>X531*K531</f>
        <v>0</v>
      </c>
      <c r="Z531" s="229">
        <v>0</v>
      </c>
      <c r="AA531" s="230">
        <f>Z531*K531</f>
        <v>0</v>
      </c>
      <c r="AR531" s="24" t="s">
        <v>260</v>
      </c>
      <c r="AT531" s="24" t="s">
        <v>164</v>
      </c>
      <c r="AU531" s="24" t="s">
        <v>103</v>
      </c>
      <c r="AY531" s="24" t="s">
        <v>163</v>
      </c>
      <c r="BE531" s="141">
        <f>IF(U531="základní",N531,0)</f>
        <v>0</v>
      </c>
      <c r="BF531" s="141">
        <f>IF(U531="snížená",N531,0)</f>
        <v>0</v>
      </c>
      <c r="BG531" s="141">
        <f>IF(U531="zákl. přenesená",N531,0)</f>
        <v>0</v>
      </c>
      <c r="BH531" s="141">
        <f>IF(U531="sníž. přenesená",N531,0)</f>
        <v>0</v>
      </c>
      <c r="BI531" s="141">
        <f>IF(U531="nulová",N531,0)</f>
        <v>0</v>
      </c>
      <c r="BJ531" s="24" t="s">
        <v>38</v>
      </c>
      <c r="BK531" s="141">
        <f>ROUND(L531*K531,1)</f>
        <v>0</v>
      </c>
      <c r="BL531" s="24" t="s">
        <v>260</v>
      </c>
      <c r="BM531" s="24" t="s">
        <v>751</v>
      </c>
    </row>
    <row r="532" s="1" customFormat="1" ht="16.5" customHeight="1">
      <c r="B532" s="49"/>
      <c r="C532" s="264" t="s">
        <v>752</v>
      </c>
      <c r="D532" s="264" t="s">
        <v>371</v>
      </c>
      <c r="E532" s="265" t="s">
        <v>753</v>
      </c>
      <c r="F532" s="266" t="s">
        <v>754</v>
      </c>
      <c r="G532" s="266"/>
      <c r="H532" s="266"/>
      <c r="I532" s="266"/>
      <c r="J532" s="267" t="s">
        <v>428</v>
      </c>
      <c r="K532" s="268">
        <v>8</v>
      </c>
      <c r="L532" s="269">
        <v>0</v>
      </c>
      <c r="M532" s="270"/>
      <c r="N532" s="271">
        <f>ROUND(L532*K532,1)</f>
        <v>0</v>
      </c>
      <c r="O532" s="227"/>
      <c r="P532" s="227"/>
      <c r="Q532" s="227"/>
      <c r="R532" s="51"/>
      <c r="T532" s="228" t="s">
        <v>22</v>
      </c>
      <c r="U532" s="59" t="s">
        <v>45</v>
      </c>
      <c r="V532" s="50"/>
      <c r="W532" s="229">
        <f>V532*K532</f>
        <v>0</v>
      </c>
      <c r="X532" s="229">
        <v>0.00080000000000000004</v>
      </c>
      <c r="Y532" s="229">
        <f>X532*K532</f>
        <v>0</v>
      </c>
      <c r="Z532" s="229">
        <v>0</v>
      </c>
      <c r="AA532" s="230">
        <f>Z532*K532</f>
        <v>0</v>
      </c>
      <c r="AR532" s="24" t="s">
        <v>382</v>
      </c>
      <c r="AT532" s="24" t="s">
        <v>371</v>
      </c>
      <c r="AU532" s="24" t="s">
        <v>103</v>
      </c>
      <c r="AY532" s="24" t="s">
        <v>163</v>
      </c>
      <c r="BE532" s="141">
        <f>IF(U532="základní",N532,0)</f>
        <v>0</v>
      </c>
      <c r="BF532" s="141">
        <f>IF(U532="snížená",N532,0)</f>
        <v>0</v>
      </c>
      <c r="BG532" s="141">
        <f>IF(U532="zákl. přenesená",N532,0)</f>
        <v>0</v>
      </c>
      <c r="BH532" s="141">
        <f>IF(U532="sníž. přenesená",N532,0)</f>
        <v>0</v>
      </c>
      <c r="BI532" s="141">
        <f>IF(U532="nulová",N532,0)</f>
        <v>0</v>
      </c>
      <c r="BJ532" s="24" t="s">
        <v>38</v>
      </c>
      <c r="BK532" s="141">
        <f>ROUND(L532*K532,1)</f>
        <v>0</v>
      </c>
      <c r="BL532" s="24" t="s">
        <v>260</v>
      </c>
      <c r="BM532" s="24" t="s">
        <v>755</v>
      </c>
    </row>
    <row r="533" s="1" customFormat="1" ht="25.5" customHeight="1">
      <c r="B533" s="49"/>
      <c r="C533" s="220" t="s">
        <v>756</v>
      </c>
      <c r="D533" s="220" t="s">
        <v>164</v>
      </c>
      <c r="E533" s="221" t="s">
        <v>757</v>
      </c>
      <c r="F533" s="222" t="s">
        <v>758</v>
      </c>
      <c r="G533" s="222"/>
      <c r="H533" s="222"/>
      <c r="I533" s="222"/>
      <c r="J533" s="223" t="s">
        <v>589</v>
      </c>
      <c r="K533" s="283">
        <v>0</v>
      </c>
      <c r="L533" s="225">
        <v>0</v>
      </c>
      <c r="M533" s="226"/>
      <c r="N533" s="227">
        <f>ROUND(L533*K533,1)</f>
        <v>0</v>
      </c>
      <c r="O533" s="227"/>
      <c r="P533" s="227"/>
      <c r="Q533" s="227"/>
      <c r="R533" s="51"/>
      <c r="T533" s="228" t="s">
        <v>22</v>
      </c>
      <c r="U533" s="59" t="s">
        <v>45</v>
      </c>
      <c r="V533" s="50"/>
      <c r="W533" s="229">
        <f>V533*K533</f>
        <v>0</v>
      </c>
      <c r="X533" s="229">
        <v>0</v>
      </c>
      <c r="Y533" s="229">
        <f>X533*K533</f>
        <v>0</v>
      </c>
      <c r="Z533" s="229">
        <v>0</v>
      </c>
      <c r="AA533" s="230">
        <f>Z533*K533</f>
        <v>0</v>
      </c>
      <c r="AR533" s="24" t="s">
        <v>260</v>
      </c>
      <c r="AT533" s="24" t="s">
        <v>164</v>
      </c>
      <c r="AU533" s="24" t="s">
        <v>103</v>
      </c>
      <c r="AY533" s="24" t="s">
        <v>163</v>
      </c>
      <c r="BE533" s="141">
        <f>IF(U533="základní",N533,0)</f>
        <v>0</v>
      </c>
      <c r="BF533" s="141">
        <f>IF(U533="snížená",N533,0)</f>
        <v>0</v>
      </c>
      <c r="BG533" s="141">
        <f>IF(U533="zákl. přenesená",N533,0)</f>
        <v>0</v>
      </c>
      <c r="BH533" s="141">
        <f>IF(U533="sníž. přenesená",N533,0)</f>
        <v>0</v>
      </c>
      <c r="BI533" s="141">
        <f>IF(U533="nulová",N533,0)</f>
        <v>0</v>
      </c>
      <c r="BJ533" s="24" t="s">
        <v>38</v>
      </c>
      <c r="BK533" s="141">
        <f>ROUND(L533*K533,1)</f>
        <v>0</v>
      </c>
      <c r="BL533" s="24" t="s">
        <v>260</v>
      </c>
      <c r="BM533" s="24" t="s">
        <v>759</v>
      </c>
    </row>
    <row r="534" s="9" customFormat="1" ht="29.88" customHeight="1">
      <c r="B534" s="206"/>
      <c r="C534" s="207"/>
      <c r="D534" s="217" t="s">
        <v>129</v>
      </c>
      <c r="E534" s="217"/>
      <c r="F534" s="217"/>
      <c r="G534" s="217"/>
      <c r="H534" s="217"/>
      <c r="I534" s="217"/>
      <c r="J534" s="217"/>
      <c r="K534" s="217"/>
      <c r="L534" s="217"/>
      <c r="M534" s="217"/>
      <c r="N534" s="262">
        <f>BK534</f>
        <v>0</v>
      </c>
      <c r="O534" s="263"/>
      <c r="P534" s="263"/>
      <c r="Q534" s="263"/>
      <c r="R534" s="210"/>
      <c r="T534" s="211"/>
      <c r="U534" s="207"/>
      <c r="V534" s="207"/>
      <c r="W534" s="212">
        <f>SUM(W535:W572)</f>
        <v>0</v>
      </c>
      <c r="X534" s="207"/>
      <c r="Y534" s="212">
        <f>SUM(Y535:Y572)</f>
        <v>0</v>
      </c>
      <c r="Z534" s="207"/>
      <c r="AA534" s="213">
        <f>SUM(AA535:AA572)</f>
        <v>0</v>
      </c>
      <c r="AR534" s="214" t="s">
        <v>103</v>
      </c>
      <c r="AT534" s="215" t="s">
        <v>79</v>
      </c>
      <c r="AU534" s="215" t="s">
        <v>38</v>
      </c>
      <c r="AY534" s="214" t="s">
        <v>163</v>
      </c>
      <c r="BK534" s="216">
        <f>SUM(BK535:BK572)</f>
        <v>0</v>
      </c>
    </row>
    <row r="535" s="1" customFormat="1" ht="38.25" customHeight="1">
      <c r="B535" s="49"/>
      <c r="C535" s="220" t="s">
        <v>760</v>
      </c>
      <c r="D535" s="220" t="s">
        <v>164</v>
      </c>
      <c r="E535" s="221" t="s">
        <v>761</v>
      </c>
      <c r="F535" s="222" t="s">
        <v>762</v>
      </c>
      <c r="G535" s="222"/>
      <c r="H535" s="222"/>
      <c r="I535" s="222"/>
      <c r="J535" s="223" t="s">
        <v>357</v>
      </c>
      <c r="K535" s="224">
        <v>207.106</v>
      </c>
      <c r="L535" s="225">
        <v>0</v>
      </c>
      <c r="M535" s="226"/>
      <c r="N535" s="227">
        <f>ROUND(L535*K535,1)</f>
        <v>0</v>
      </c>
      <c r="O535" s="227"/>
      <c r="P535" s="227"/>
      <c r="Q535" s="227"/>
      <c r="R535" s="51"/>
      <c r="T535" s="228" t="s">
        <v>22</v>
      </c>
      <c r="U535" s="59" t="s">
        <v>45</v>
      </c>
      <c r="V535" s="50"/>
      <c r="W535" s="229">
        <f>V535*K535</f>
        <v>0</v>
      </c>
      <c r="X535" s="229">
        <v>0</v>
      </c>
      <c r="Y535" s="229">
        <f>X535*K535</f>
        <v>0</v>
      </c>
      <c r="Z535" s="229">
        <v>0</v>
      </c>
      <c r="AA535" s="230">
        <f>Z535*K535</f>
        <v>0</v>
      </c>
      <c r="AR535" s="24" t="s">
        <v>260</v>
      </c>
      <c r="AT535" s="24" t="s">
        <v>164</v>
      </c>
      <c r="AU535" s="24" t="s">
        <v>103</v>
      </c>
      <c r="AY535" s="24" t="s">
        <v>163</v>
      </c>
      <c r="BE535" s="141">
        <f>IF(U535="základní",N535,0)</f>
        <v>0</v>
      </c>
      <c r="BF535" s="141">
        <f>IF(U535="snížená",N535,0)</f>
        <v>0</v>
      </c>
      <c r="BG535" s="141">
        <f>IF(U535="zákl. přenesená",N535,0)</f>
        <v>0</v>
      </c>
      <c r="BH535" s="141">
        <f>IF(U535="sníž. přenesená",N535,0)</f>
        <v>0</v>
      </c>
      <c r="BI535" s="141">
        <f>IF(U535="nulová",N535,0)</f>
        <v>0</v>
      </c>
      <c r="BJ535" s="24" t="s">
        <v>38</v>
      </c>
      <c r="BK535" s="141">
        <f>ROUND(L535*K535,1)</f>
        <v>0</v>
      </c>
      <c r="BL535" s="24" t="s">
        <v>260</v>
      </c>
      <c r="BM535" s="24" t="s">
        <v>763</v>
      </c>
    </row>
    <row r="536" s="11" customFormat="1" ht="16.5" customHeight="1">
      <c r="B536" s="242"/>
      <c r="C536" s="243"/>
      <c r="D536" s="243"/>
      <c r="E536" s="244" t="s">
        <v>22</v>
      </c>
      <c r="F536" s="260" t="s">
        <v>764</v>
      </c>
      <c r="G536" s="261"/>
      <c r="H536" s="261"/>
      <c r="I536" s="261"/>
      <c r="J536" s="243"/>
      <c r="K536" s="246" t="s">
        <v>22</v>
      </c>
      <c r="L536" s="243"/>
      <c r="M536" s="243"/>
      <c r="N536" s="243"/>
      <c r="O536" s="243"/>
      <c r="P536" s="243"/>
      <c r="Q536" s="243"/>
      <c r="R536" s="247"/>
      <c r="T536" s="248"/>
      <c r="U536" s="243"/>
      <c r="V536" s="243"/>
      <c r="W536" s="243"/>
      <c r="X536" s="243"/>
      <c r="Y536" s="243"/>
      <c r="Z536" s="243"/>
      <c r="AA536" s="249"/>
      <c r="AT536" s="250" t="s">
        <v>171</v>
      </c>
      <c r="AU536" s="250" t="s">
        <v>103</v>
      </c>
      <c r="AV536" s="11" t="s">
        <v>38</v>
      </c>
      <c r="AW536" s="11" t="s">
        <v>37</v>
      </c>
      <c r="AX536" s="11" t="s">
        <v>80</v>
      </c>
      <c r="AY536" s="250" t="s">
        <v>163</v>
      </c>
    </row>
    <row r="537" s="10" customFormat="1" ht="16.5" customHeight="1">
      <c r="B537" s="231"/>
      <c r="C537" s="232"/>
      <c r="D537" s="232"/>
      <c r="E537" s="233" t="s">
        <v>22</v>
      </c>
      <c r="F537" s="241" t="s">
        <v>765</v>
      </c>
      <c r="G537" s="232"/>
      <c r="H537" s="232"/>
      <c r="I537" s="232"/>
      <c r="J537" s="232"/>
      <c r="K537" s="236">
        <v>109.8</v>
      </c>
      <c r="L537" s="232"/>
      <c r="M537" s="232"/>
      <c r="N537" s="232"/>
      <c r="O537" s="232"/>
      <c r="P537" s="232"/>
      <c r="Q537" s="232"/>
      <c r="R537" s="237"/>
      <c r="T537" s="238"/>
      <c r="U537" s="232"/>
      <c r="V537" s="232"/>
      <c r="W537" s="232"/>
      <c r="X537" s="232"/>
      <c r="Y537" s="232"/>
      <c r="Z537" s="232"/>
      <c r="AA537" s="239"/>
      <c r="AT537" s="240" t="s">
        <v>171</v>
      </c>
      <c r="AU537" s="240" t="s">
        <v>103</v>
      </c>
      <c r="AV537" s="10" t="s">
        <v>103</v>
      </c>
      <c r="AW537" s="10" t="s">
        <v>37</v>
      </c>
      <c r="AX537" s="10" t="s">
        <v>80</v>
      </c>
      <c r="AY537" s="240" t="s">
        <v>163</v>
      </c>
    </row>
    <row r="538" s="11" customFormat="1" ht="16.5" customHeight="1">
      <c r="B538" s="242"/>
      <c r="C538" s="243"/>
      <c r="D538" s="243"/>
      <c r="E538" s="244" t="s">
        <v>22</v>
      </c>
      <c r="F538" s="245" t="s">
        <v>766</v>
      </c>
      <c r="G538" s="243"/>
      <c r="H538" s="243"/>
      <c r="I538" s="243"/>
      <c r="J538" s="243"/>
      <c r="K538" s="246" t="s">
        <v>22</v>
      </c>
      <c r="L538" s="243"/>
      <c r="M538" s="243"/>
      <c r="N538" s="243"/>
      <c r="O538" s="243"/>
      <c r="P538" s="243"/>
      <c r="Q538" s="243"/>
      <c r="R538" s="247"/>
      <c r="T538" s="248"/>
      <c r="U538" s="243"/>
      <c r="V538" s="243"/>
      <c r="W538" s="243"/>
      <c r="X538" s="243"/>
      <c r="Y538" s="243"/>
      <c r="Z538" s="243"/>
      <c r="AA538" s="249"/>
      <c r="AT538" s="250" t="s">
        <v>171</v>
      </c>
      <c r="AU538" s="250" t="s">
        <v>103</v>
      </c>
      <c r="AV538" s="11" t="s">
        <v>38</v>
      </c>
      <c r="AW538" s="11" t="s">
        <v>37</v>
      </c>
      <c r="AX538" s="11" t="s">
        <v>80</v>
      </c>
      <c r="AY538" s="250" t="s">
        <v>163</v>
      </c>
    </row>
    <row r="539" s="10" customFormat="1" ht="16.5" customHeight="1">
      <c r="B539" s="231"/>
      <c r="C539" s="232"/>
      <c r="D539" s="232"/>
      <c r="E539" s="233" t="s">
        <v>22</v>
      </c>
      <c r="F539" s="241" t="s">
        <v>767</v>
      </c>
      <c r="G539" s="232"/>
      <c r="H539" s="232"/>
      <c r="I539" s="232"/>
      <c r="J539" s="232"/>
      <c r="K539" s="236">
        <v>65.105999999999995</v>
      </c>
      <c r="L539" s="232"/>
      <c r="M539" s="232"/>
      <c r="N539" s="232"/>
      <c r="O539" s="232"/>
      <c r="P539" s="232"/>
      <c r="Q539" s="232"/>
      <c r="R539" s="237"/>
      <c r="T539" s="238"/>
      <c r="U539" s="232"/>
      <c r="V539" s="232"/>
      <c r="W539" s="232"/>
      <c r="X539" s="232"/>
      <c r="Y539" s="232"/>
      <c r="Z539" s="232"/>
      <c r="AA539" s="239"/>
      <c r="AT539" s="240" t="s">
        <v>171</v>
      </c>
      <c r="AU539" s="240" t="s">
        <v>103</v>
      </c>
      <c r="AV539" s="10" t="s">
        <v>103</v>
      </c>
      <c r="AW539" s="10" t="s">
        <v>37</v>
      </c>
      <c r="AX539" s="10" t="s">
        <v>80</v>
      </c>
      <c r="AY539" s="240" t="s">
        <v>163</v>
      </c>
    </row>
    <row r="540" s="11" customFormat="1" ht="16.5" customHeight="1">
      <c r="B540" s="242"/>
      <c r="C540" s="243"/>
      <c r="D540" s="243"/>
      <c r="E540" s="244" t="s">
        <v>22</v>
      </c>
      <c r="F540" s="245" t="s">
        <v>768</v>
      </c>
      <c r="G540" s="243"/>
      <c r="H540" s="243"/>
      <c r="I540" s="243"/>
      <c r="J540" s="243"/>
      <c r="K540" s="246" t="s">
        <v>22</v>
      </c>
      <c r="L540" s="243"/>
      <c r="M540" s="243"/>
      <c r="N540" s="243"/>
      <c r="O540" s="243"/>
      <c r="P540" s="243"/>
      <c r="Q540" s="243"/>
      <c r="R540" s="247"/>
      <c r="T540" s="248"/>
      <c r="U540" s="243"/>
      <c r="V540" s="243"/>
      <c r="W540" s="243"/>
      <c r="X540" s="243"/>
      <c r="Y540" s="243"/>
      <c r="Z540" s="243"/>
      <c r="AA540" s="249"/>
      <c r="AT540" s="250" t="s">
        <v>171</v>
      </c>
      <c r="AU540" s="250" t="s">
        <v>103</v>
      </c>
      <c r="AV540" s="11" t="s">
        <v>38</v>
      </c>
      <c r="AW540" s="11" t="s">
        <v>37</v>
      </c>
      <c r="AX540" s="11" t="s">
        <v>80</v>
      </c>
      <c r="AY540" s="250" t="s">
        <v>163</v>
      </c>
    </row>
    <row r="541" s="10" customFormat="1" ht="16.5" customHeight="1">
      <c r="B541" s="231"/>
      <c r="C541" s="232"/>
      <c r="D541" s="232"/>
      <c r="E541" s="233" t="s">
        <v>22</v>
      </c>
      <c r="F541" s="241" t="s">
        <v>769</v>
      </c>
      <c r="G541" s="232"/>
      <c r="H541" s="232"/>
      <c r="I541" s="232"/>
      <c r="J541" s="232"/>
      <c r="K541" s="236">
        <v>10</v>
      </c>
      <c r="L541" s="232"/>
      <c r="M541" s="232"/>
      <c r="N541" s="232"/>
      <c r="O541" s="232"/>
      <c r="P541" s="232"/>
      <c r="Q541" s="232"/>
      <c r="R541" s="237"/>
      <c r="T541" s="238"/>
      <c r="U541" s="232"/>
      <c r="V541" s="232"/>
      <c r="W541" s="232"/>
      <c r="X541" s="232"/>
      <c r="Y541" s="232"/>
      <c r="Z541" s="232"/>
      <c r="AA541" s="239"/>
      <c r="AT541" s="240" t="s">
        <v>171</v>
      </c>
      <c r="AU541" s="240" t="s">
        <v>103</v>
      </c>
      <c r="AV541" s="10" t="s">
        <v>103</v>
      </c>
      <c r="AW541" s="10" t="s">
        <v>37</v>
      </c>
      <c r="AX541" s="10" t="s">
        <v>80</v>
      </c>
      <c r="AY541" s="240" t="s">
        <v>163</v>
      </c>
    </row>
    <row r="542" s="11" customFormat="1" ht="16.5" customHeight="1">
      <c r="B542" s="242"/>
      <c r="C542" s="243"/>
      <c r="D542" s="243"/>
      <c r="E542" s="244" t="s">
        <v>22</v>
      </c>
      <c r="F542" s="245" t="s">
        <v>770</v>
      </c>
      <c r="G542" s="243"/>
      <c r="H542" s="243"/>
      <c r="I542" s="243"/>
      <c r="J542" s="243"/>
      <c r="K542" s="246" t="s">
        <v>22</v>
      </c>
      <c r="L542" s="243"/>
      <c r="M542" s="243"/>
      <c r="N542" s="243"/>
      <c r="O542" s="243"/>
      <c r="P542" s="243"/>
      <c r="Q542" s="243"/>
      <c r="R542" s="247"/>
      <c r="T542" s="248"/>
      <c r="U542" s="243"/>
      <c r="V542" s="243"/>
      <c r="W542" s="243"/>
      <c r="X542" s="243"/>
      <c r="Y542" s="243"/>
      <c r="Z542" s="243"/>
      <c r="AA542" s="249"/>
      <c r="AT542" s="250" t="s">
        <v>171</v>
      </c>
      <c r="AU542" s="250" t="s">
        <v>103</v>
      </c>
      <c r="AV542" s="11" t="s">
        <v>38</v>
      </c>
      <c r="AW542" s="11" t="s">
        <v>37</v>
      </c>
      <c r="AX542" s="11" t="s">
        <v>80</v>
      </c>
      <c r="AY542" s="250" t="s">
        <v>163</v>
      </c>
    </row>
    <row r="543" s="10" customFormat="1" ht="16.5" customHeight="1">
      <c r="B543" s="231"/>
      <c r="C543" s="232"/>
      <c r="D543" s="232"/>
      <c r="E543" s="233" t="s">
        <v>22</v>
      </c>
      <c r="F543" s="241" t="s">
        <v>771</v>
      </c>
      <c r="G543" s="232"/>
      <c r="H543" s="232"/>
      <c r="I543" s="232"/>
      <c r="J543" s="232"/>
      <c r="K543" s="236">
        <v>17.100000000000001</v>
      </c>
      <c r="L543" s="232"/>
      <c r="M543" s="232"/>
      <c r="N543" s="232"/>
      <c r="O543" s="232"/>
      <c r="P543" s="232"/>
      <c r="Q543" s="232"/>
      <c r="R543" s="237"/>
      <c r="T543" s="238"/>
      <c r="U543" s="232"/>
      <c r="V543" s="232"/>
      <c r="W543" s="232"/>
      <c r="X543" s="232"/>
      <c r="Y543" s="232"/>
      <c r="Z543" s="232"/>
      <c r="AA543" s="239"/>
      <c r="AT543" s="240" t="s">
        <v>171</v>
      </c>
      <c r="AU543" s="240" t="s">
        <v>103</v>
      </c>
      <c r="AV543" s="10" t="s">
        <v>103</v>
      </c>
      <c r="AW543" s="10" t="s">
        <v>37</v>
      </c>
      <c r="AX543" s="10" t="s">
        <v>80</v>
      </c>
      <c r="AY543" s="240" t="s">
        <v>163</v>
      </c>
    </row>
    <row r="544" s="11" customFormat="1" ht="16.5" customHeight="1">
      <c r="B544" s="242"/>
      <c r="C544" s="243"/>
      <c r="D544" s="243"/>
      <c r="E544" s="244" t="s">
        <v>22</v>
      </c>
      <c r="F544" s="245" t="s">
        <v>772</v>
      </c>
      <c r="G544" s="243"/>
      <c r="H544" s="243"/>
      <c r="I544" s="243"/>
      <c r="J544" s="243"/>
      <c r="K544" s="246" t="s">
        <v>22</v>
      </c>
      <c r="L544" s="243"/>
      <c r="M544" s="243"/>
      <c r="N544" s="243"/>
      <c r="O544" s="243"/>
      <c r="P544" s="243"/>
      <c r="Q544" s="243"/>
      <c r="R544" s="247"/>
      <c r="T544" s="248"/>
      <c r="U544" s="243"/>
      <c r="V544" s="243"/>
      <c r="W544" s="243"/>
      <c r="X544" s="243"/>
      <c r="Y544" s="243"/>
      <c r="Z544" s="243"/>
      <c r="AA544" s="249"/>
      <c r="AT544" s="250" t="s">
        <v>171</v>
      </c>
      <c r="AU544" s="250" t="s">
        <v>103</v>
      </c>
      <c r="AV544" s="11" t="s">
        <v>38</v>
      </c>
      <c r="AW544" s="11" t="s">
        <v>37</v>
      </c>
      <c r="AX544" s="11" t="s">
        <v>80</v>
      </c>
      <c r="AY544" s="250" t="s">
        <v>163</v>
      </c>
    </row>
    <row r="545" s="10" customFormat="1" ht="16.5" customHeight="1">
      <c r="B545" s="231"/>
      <c r="C545" s="232"/>
      <c r="D545" s="232"/>
      <c r="E545" s="233" t="s">
        <v>22</v>
      </c>
      <c r="F545" s="241" t="s">
        <v>773</v>
      </c>
      <c r="G545" s="232"/>
      <c r="H545" s="232"/>
      <c r="I545" s="232"/>
      <c r="J545" s="232"/>
      <c r="K545" s="236">
        <v>5.0999999999999996</v>
      </c>
      <c r="L545" s="232"/>
      <c r="M545" s="232"/>
      <c r="N545" s="232"/>
      <c r="O545" s="232"/>
      <c r="P545" s="232"/>
      <c r="Q545" s="232"/>
      <c r="R545" s="237"/>
      <c r="T545" s="238"/>
      <c r="U545" s="232"/>
      <c r="V545" s="232"/>
      <c r="W545" s="232"/>
      <c r="X545" s="232"/>
      <c r="Y545" s="232"/>
      <c r="Z545" s="232"/>
      <c r="AA545" s="239"/>
      <c r="AT545" s="240" t="s">
        <v>171</v>
      </c>
      <c r="AU545" s="240" t="s">
        <v>103</v>
      </c>
      <c r="AV545" s="10" t="s">
        <v>103</v>
      </c>
      <c r="AW545" s="10" t="s">
        <v>37</v>
      </c>
      <c r="AX545" s="10" t="s">
        <v>80</v>
      </c>
      <c r="AY545" s="240" t="s">
        <v>163</v>
      </c>
    </row>
    <row r="546" s="12" customFormat="1" ht="16.5" customHeight="1">
      <c r="B546" s="251"/>
      <c r="C546" s="252"/>
      <c r="D546" s="252"/>
      <c r="E546" s="253" t="s">
        <v>22</v>
      </c>
      <c r="F546" s="254" t="s">
        <v>182</v>
      </c>
      <c r="G546" s="252"/>
      <c r="H546" s="252"/>
      <c r="I546" s="252"/>
      <c r="J546" s="252"/>
      <c r="K546" s="255">
        <v>207.106</v>
      </c>
      <c r="L546" s="252"/>
      <c r="M546" s="252"/>
      <c r="N546" s="252"/>
      <c r="O546" s="252"/>
      <c r="P546" s="252"/>
      <c r="Q546" s="252"/>
      <c r="R546" s="256"/>
      <c r="T546" s="257"/>
      <c r="U546" s="252"/>
      <c r="V546" s="252"/>
      <c r="W546" s="252"/>
      <c r="X546" s="252"/>
      <c r="Y546" s="252"/>
      <c r="Z546" s="252"/>
      <c r="AA546" s="258"/>
      <c r="AT546" s="259" t="s">
        <v>171</v>
      </c>
      <c r="AU546" s="259" t="s">
        <v>103</v>
      </c>
      <c r="AV546" s="12" t="s">
        <v>168</v>
      </c>
      <c r="AW546" s="12" t="s">
        <v>37</v>
      </c>
      <c r="AX546" s="12" t="s">
        <v>38</v>
      </c>
      <c r="AY546" s="259" t="s">
        <v>163</v>
      </c>
    </row>
    <row r="547" s="1" customFormat="1" ht="38.25" customHeight="1">
      <c r="B547" s="49"/>
      <c r="C547" s="220" t="s">
        <v>774</v>
      </c>
      <c r="D547" s="220" t="s">
        <v>164</v>
      </c>
      <c r="E547" s="221" t="s">
        <v>775</v>
      </c>
      <c r="F547" s="222" t="s">
        <v>776</v>
      </c>
      <c r="G547" s="222"/>
      <c r="H547" s="222"/>
      <c r="I547" s="222"/>
      <c r="J547" s="223" t="s">
        <v>357</v>
      </c>
      <c r="K547" s="224">
        <v>6.0999999999999996</v>
      </c>
      <c r="L547" s="225">
        <v>0</v>
      </c>
      <c r="M547" s="226"/>
      <c r="N547" s="227">
        <f>ROUND(L547*K547,1)</f>
        <v>0</v>
      </c>
      <c r="O547" s="227"/>
      <c r="P547" s="227"/>
      <c r="Q547" s="227"/>
      <c r="R547" s="51"/>
      <c r="T547" s="228" t="s">
        <v>22</v>
      </c>
      <c r="U547" s="59" t="s">
        <v>45</v>
      </c>
      <c r="V547" s="50"/>
      <c r="W547" s="229">
        <f>V547*K547</f>
        <v>0</v>
      </c>
      <c r="X547" s="229">
        <v>0</v>
      </c>
      <c r="Y547" s="229">
        <f>X547*K547</f>
        <v>0</v>
      </c>
      <c r="Z547" s="229">
        <v>0</v>
      </c>
      <c r="AA547" s="230">
        <f>Z547*K547</f>
        <v>0</v>
      </c>
      <c r="AR547" s="24" t="s">
        <v>260</v>
      </c>
      <c r="AT547" s="24" t="s">
        <v>164</v>
      </c>
      <c r="AU547" s="24" t="s">
        <v>103</v>
      </c>
      <c r="AY547" s="24" t="s">
        <v>163</v>
      </c>
      <c r="BE547" s="141">
        <f>IF(U547="základní",N547,0)</f>
        <v>0</v>
      </c>
      <c r="BF547" s="141">
        <f>IF(U547="snížená",N547,0)</f>
        <v>0</v>
      </c>
      <c r="BG547" s="141">
        <f>IF(U547="zákl. přenesená",N547,0)</f>
        <v>0</v>
      </c>
      <c r="BH547" s="141">
        <f>IF(U547="sníž. přenesená",N547,0)</f>
        <v>0</v>
      </c>
      <c r="BI547" s="141">
        <f>IF(U547="nulová",N547,0)</f>
        <v>0</v>
      </c>
      <c r="BJ547" s="24" t="s">
        <v>38</v>
      </c>
      <c r="BK547" s="141">
        <f>ROUND(L547*K547,1)</f>
        <v>0</v>
      </c>
      <c r="BL547" s="24" t="s">
        <v>260</v>
      </c>
      <c r="BM547" s="24" t="s">
        <v>777</v>
      </c>
    </row>
    <row r="548" s="11" customFormat="1" ht="16.5" customHeight="1">
      <c r="B548" s="242"/>
      <c r="C548" s="243"/>
      <c r="D548" s="243"/>
      <c r="E548" s="244" t="s">
        <v>22</v>
      </c>
      <c r="F548" s="260" t="s">
        <v>778</v>
      </c>
      <c r="G548" s="261"/>
      <c r="H548" s="261"/>
      <c r="I548" s="261"/>
      <c r="J548" s="243"/>
      <c r="K548" s="246" t="s">
        <v>22</v>
      </c>
      <c r="L548" s="243"/>
      <c r="M548" s="243"/>
      <c r="N548" s="243"/>
      <c r="O548" s="243"/>
      <c r="P548" s="243"/>
      <c r="Q548" s="243"/>
      <c r="R548" s="247"/>
      <c r="T548" s="248"/>
      <c r="U548" s="243"/>
      <c r="V548" s="243"/>
      <c r="W548" s="243"/>
      <c r="X548" s="243"/>
      <c r="Y548" s="243"/>
      <c r="Z548" s="243"/>
      <c r="AA548" s="249"/>
      <c r="AT548" s="250" t="s">
        <v>171</v>
      </c>
      <c r="AU548" s="250" t="s">
        <v>103</v>
      </c>
      <c r="AV548" s="11" t="s">
        <v>38</v>
      </c>
      <c r="AW548" s="11" t="s">
        <v>37</v>
      </c>
      <c r="AX548" s="11" t="s">
        <v>80</v>
      </c>
      <c r="AY548" s="250" t="s">
        <v>163</v>
      </c>
    </row>
    <row r="549" s="10" customFormat="1" ht="16.5" customHeight="1">
      <c r="B549" s="231"/>
      <c r="C549" s="232"/>
      <c r="D549" s="232"/>
      <c r="E549" s="233" t="s">
        <v>22</v>
      </c>
      <c r="F549" s="241" t="s">
        <v>779</v>
      </c>
      <c r="G549" s="232"/>
      <c r="H549" s="232"/>
      <c r="I549" s="232"/>
      <c r="J549" s="232"/>
      <c r="K549" s="236">
        <v>6.0999999999999996</v>
      </c>
      <c r="L549" s="232"/>
      <c r="M549" s="232"/>
      <c r="N549" s="232"/>
      <c r="O549" s="232"/>
      <c r="P549" s="232"/>
      <c r="Q549" s="232"/>
      <c r="R549" s="237"/>
      <c r="T549" s="238"/>
      <c r="U549" s="232"/>
      <c r="V549" s="232"/>
      <c r="W549" s="232"/>
      <c r="X549" s="232"/>
      <c r="Y549" s="232"/>
      <c r="Z549" s="232"/>
      <c r="AA549" s="239"/>
      <c r="AT549" s="240" t="s">
        <v>171</v>
      </c>
      <c r="AU549" s="240" t="s">
        <v>103</v>
      </c>
      <c r="AV549" s="10" t="s">
        <v>103</v>
      </c>
      <c r="AW549" s="10" t="s">
        <v>37</v>
      </c>
      <c r="AX549" s="10" t="s">
        <v>38</v>
      </c>
      <c r="AY549" s="240" t="s">
        <v>163</v>
      </c>
    </row>
    <row r="550" s="1" customFormat="1" ht="25.5" customHeight="1">
      <c r="B550" s="49"/>
      <c r="C550" s="264" t="s">
        <v>780</v>
      </c>
      <c r="D550" s="264" t="s">
        <v>371</v>
      </c>
      <c r="E550" s="265" t="s">
        <v>781</v>
      </c>
      <c r="F550" s="266" t="s">
        <v>782</v>
      </c>
      <c r="G550" s="266"/>
      <c r="H550" s="266"/>
      <c r="I550" s="266"/>
      <c r="J550" s="267" t="s">
        <v>167</v>
      </c>
      <c r="K550" s="268">
        <v>3.0979999999999999</v>
      </c>
      <c r="L550" s="269">
        <v>0</v>
      </c>
      <c r="M550" s="270"/>
      <c r="N550" s="271">
        <f>ROUND(L550*K550,1)</f>
        <v>0</v>
      </c>
      <c r="O550" s="227"/>
      <c r="P550" s="227"/>
      <c r="Q550" s="227"/>
      <c r="R550" s="51"/>
      <c r="T550" s="228" t="s">
        <v>22</v>
      </c>
      <c r="U550" s="59" t="s">
        <v>45</v>
      </c>
      <c r="V550" s="50"/>
      <c r="W550" s="229">
        <f>V550*K550</f>
        <v>0</v>
      </c>
      <c r="X550" s="229">
        <v>0.55000000000000004</v>
      </c>
      <c r="Y550" s="229">
        <f>X550*K550</f>
        <v>0</v>
      </c>
      <c r="Z550" s="229">
        <v>0</v>
      </c>
      <c r="AA550" s="230">
        <f>Z550*K550</f>
        <v>0</v>
      </c>
      <c r="AR550" s="24" t="s">
        <v>382</v>
      </c>
      <c r="AT550" s="24" t="s">
        <v>371</v>
      </c>
      <c r="AU550" s="24" t="s">
        <v>103</v>
      </c>
      <c r="AY550" s="24" t="s">
        <v>163</v>
      </c>
      <c r="BE550" s="141">
        <f>IF(U550="základní",N550,0)</f>
        <v>0</v>
      </c>
      <c r="BF550" s="141">
        <f>IF(U550="snížená",N550,0)</f>
        <v>0</v>
      </c>
      <c r="BG550" s="141">
        <f>IF(U550="zákl. přenesená",N550,0)</f>
        <v>0</v>
      </c>
      <c r="BH550" s="141">
        <f>IF(U550="sníž. přenesená",N550,0)</f>
        <v>0</v>
      </c>
      <c r="BI550" s="141">
        <f>IF(U550="nulová",N550,0)</f>
        <v>0</v>
      </c>
      <c r="BJ550" s="24" t="s">
        <v>38</v>
      </c>
      <c r="BK550" s="141">
        <f>ROUND(L550*K550,1)</f>
        <v>0</v>
      </c>
      <c r="BL550" s="24" t="s">
        <v>260</v>
      </c>
      <c r="BM550" s="24" t="s">
        <v>783</v>
      </c>
    </row>
    <row r="551" s="11" customFormat="1" ht="16.5" customHeight="1">
      <c r="B551" s="242"/>
      <c r="C551" s="243"/>
      <c r="D551" s="243"/>
      <c r="E551" s="244" t="s">
        <v>22</v>
      </c>
      <c r="F551" s="260" t="s">
        <v>764</v>
      </c>
      <c r="G551" s="261"/>
      <c r="H551" s="261"/>
      <c r="I551" s="261"/>
      <c r="J551" s="243"/>
      <c r="K551" s="246" t="s">
        <v>22</v>
      </c>
      <c r="L551" s="243"/>
      <c r="M551" s="243"/>
      <c r="N551" s="243"/>
      <c r="O551" s="243"/>
      <c r="P551" s="243"/>
      <c r="Q551" s="243"/>
      <c r="R551" s="247"/>
      <c r="T551" s="248"/>
      <c r="U551" s="243"/>
      <c r="V551" s="243"/>
      <c r="W551" s="243"/>
      <c r="X551" s="243"/>
      <c r="Y551" s="243"/>
      <c r="Z551" s="243"/>
      <c r="AA551" s="249"/>
      <c r="AT551" s="250" t="s">
        <v>171</v>
      </c>
      <c r="AU551" s="250" t="s">
        <v>103</v>
      </c>
      <c r="AV551" s="11" t="s">
        <v>38</v>
      </c>
      <c r="AW551" s="11" t="s">
        <v>37</v>
      </c>
      <c r="AX551" s="11" t="s">
        <v>80</v>
      </c>
      <c r="AY551" s="250" t="s">
        <v>163</v>
      </c>
    </row>
    <row r="552" s="10" customFormat="1" ht="16.5" customHeight="1">
      <c r="B552" s="231"/>
      <c r="C552" s="232"/>
      <c r="D552" s="232"/>
      <c r="E552" s="233" t="s">
        <v>22</v>
      </c>
      <c r="F552" s="241" t="s">
        <v>784</v>
      </c>
      <c r="G552" s="232"/>
      <c r="H552" s="232"/>
      <c r="I552" s="232"/>
      <c r="J552" s="232"/>
      <c r="K552" s="236">
        <v>1.581</v>
      </c>
      <c r="L552" s="232"/>
      <c r="M552" s="232"/>
      <c r="N552" s="232"/>
      <c r="O552" s="232"/>
      <c r="P552" s="232"/>
      <c r="Q552" s="232"/>
      <c r="R552" s="237"/>
      <c r="T552" s="238"/>
      <c r="U552" s="232"/>
      <c r="V552" s="232"/>
      <c r="W552" s="232"/>
      <c r="X552" s="232"/>
      <c r="Y552" s="232"/>
      <c r="Z552" s="232"/>
      <c r="AA552" s="239"/>
      <c r="AT552" s="240" t="s">
        <v>171</v>
      </c>
      <c r="AU552" s="240" t="s">
        <v>103</v>
      </c>
      <c r="AV552" s="10" t="s">
        <v>103</v>
      </c>
      <c r="AW552" s="10" t="s">
        <v>37</v>
      </c>
      <c r="AX552" s="10" t="s">
        <v>80</v>
      </c>
      <c r="AY552" s="240" t="s">
        <v>163</v>
      </c>
    </row>
    <row r="553" s="11" customFormat="1" ht="16.5" customHeight="1">
      <c r="B553" s="242"/>
      <c r="C553" s="243"/>
      <c r="D553" s="243"/>
      <c r="E553" s="244" t="s">
        <v>22</v>
      </c>
      <c r="F553" s="245" t="s">
        <v>766</v>
      </c>
      <c r="G553" s="243"/>
      <c r="H553" s="243"/>
      <c r="I553" s="243"/>
      <c r="J553" s="243"/>
      <c r="K553" s="246" t="s">
        <v>22</v>
      </c>
      <c r="L553" s="243"/>
      <c r="M553" s="243"/>
      <c r="N553" s="243"/>
      <c r="O553" s="243"/>
      <c r="P553" s="243"/>
      <c r="Q553" s="243"/>
      <c r="R553" s="247"/>
      <c r="T553" s="248"/>
      <c r="U553" s="243"/>
      <c r="V553" s="243"/>
      <c r="W553" s="243"/>
      <c r="X553" s="243"/>
      <c r="Y553" s="243"/>
      <c r="Z553" s="243"/>
      <c r="AA553" s="249"/>
      <c r="AT553" s="250" t="s">
        <v>171</v>
      </c>
      <c r="AU553" s="250" t="s">
        <v>103</v>
      </c>
      <c r="AV553" s="11" t="s">
        <v>38</v>
      </c>
      <c r="AW553" s="11" t="s">
        <v>37</v>
      </c>
      <c r="AX553" s="11" t="s">
        <v>80</v>
      </c>
      <c r="AY553" s="250" t="s">
        <v>163</v>
      </c>
    </row>
    <row r="554" s="10" customFormat="1" ht="16.5" customHeight="1">
      <c r="B554" s="231"/>
      <c r="C554" s="232"/>
      <c r="D554" s="232"/>
      <c r="E554" s="233" t="s">
        <v>22</v>
      </c>
      <c r="F554" s="241" t="s">
        <v>785</v>
      </c>
      <c r="G554" s="232"/>
      <c r="H554" s="232"/>
      <c r="I554" s="232"/>
      <c r="J554" s="232"/>
      <c r="K554" s="236">
        <v>0.91100000000000003</v>
      </c>
      <c r="L554" s="232"/>
      <c r="M554" s="232"/>
      <c r="N554" s="232"/>
      <c r="O554" s="232"/>
      <c r="P554" s="232"/>
      <c r="Q554" s="232"/>
      <c r="R554" s="237"/>
      <c r="T554" s="238"/>
      <c r="U554" s="232"/>
      <c r="V554" s="232"/>
      <c r="W554" s="232"/>
      <c r="X554" s="232"/>
      <c r="Y554" s="232"/>
      <c r="Z554" s="232"/>
      <c r="AA554" s="239"/>
      <c r="AT554" s="240" t="s">
        <v>171</v>
      </c>
      <c r="AU554" s="240" t="s">
        <v>103</v>
      </c>
      <c r="AV554" s="10" t="s">
        <v>103</v>
      </c>
      <c r="AW554" s="10" t="s">
        <v>37</v>
      </c>
      <c r="AX554" s="10" t="s">
        <v>80</v>
      </c>
      <c r="AY554" s="240" t="s">
        <v>163</v>
      </c>
    </row>
    <row r="555" s="11" customFormat="1" ht="16.5" customHeight="1">
      <c r="B555" s="242"/>
      <c r="C555" s="243"/>
      <c r="D555" s="243"/>
      <c r="E555" s="244" t="s">
        <v>22</v>
      </c>
      <c r="F555" s="245" t="s">
        <v>768</v>
      </c>
      <c r="G555" s="243"/>
      <c r="H555" s="243"/>
      <c r="I555" s="243"/>
      <c r="J555" s="243"/>
      <c r="K555" s="246" t="s">
        <v>22</v>
      </c>
      <c r="L555" s="243"/>
      <c r="M555" s="243"/>
      <c r="N555" s="243"/>
      <c r="O555" s="243"/>
      <c r="P555" s="243"/>
      <c r="Q555" s="243"/>
      <c r="R555" s="247"/>
      <c r="T555" s="248"/>
      <c r="U555" s="243"/>
      <c r="V555" s="243"/>
      <c r="W555" s="243"/>
      <c r="X555" s="243"/>
      <c r="Y555" s="243"/>
      <c r="Z555" s="243"/>
      <c r="AA555" s="249"/>
      <c r="AT555" s="250" t="s">
        <v>171</v>
      </c>
      <c r="AU555" s="250" t="s">
        <v>103</v>
      </c>
      <c r="AV555" s="11" t="s">
        <v>38</v>
      </c>
      <c r="AW555" s="11" t="s">
        <v>37</v>
      </c>
      <c r="AX555" s="11" t="s">
        <v>80</v>
      </c>
      <c r="AY555" s="250" t="s">
        <v>163</v>
      </c>
    </row>
    <row r="556" s="10" customFormat="1" ht="16.5" customHeight="1">
      <c r="B556" s="231"/>
      <c r="C556" s="232"/>
      <c r="D556" s="232"/>
      <c r="E556" s="233" t="s">
        <v>22</v>
      </c>
      <c r="F556" s="241" t="s">
        <v>786</v>
      </c>
      <c r="G556" s="232"/>
      <c r="H556" s="232"/>
      <c r="I556" s="232"/>
      <c r="J556" s="232"/>
      <c r="K556" s="236">
        <v>0.14000000000000001</v>
      </c>
      <c r="L556" s="232"/>
      <c r="M556" s="232"/>
      <c r="N556" s="232"/>
      <c r="O556" s="232"/>
      <c r="P556" s="232"/>
      <c r="Q556" s="232"/>
      <c r="R556" s="237"/>
      <c r="T556" s="238"/>
      <c r="U556" s="232"/>
      <c r="V556" s="232"/>
      <c r="W556" s="232"/>
      <c r="X556" s="232"/>
      <c r="Y556" s="232"/>
      <c r="Z556" s="232"/>
      <c r="AA556" s="239"/>
      <c r="AT556" s="240" t="s">
        <v>171</v>
      </c>
      <c r="AU556" s="240" t="s">
        <v>103</v>
      </c>
      <c r="AV556" s="10" t="s">
        <v>103</v>
      </c>
      <c r="AW556" s="10" t="s">
        <v>37</v>
      </c>
      <c r="AX556" s="10" t="s">
        <v>80</v>
      </c>
      <c r="AY556" s="240" t="s">
        <v>163</v>
      </c>
    </row>
    <row r="557" s="11" customFormat="1" ht="16.5" customHeight="1">
      <c r="B557" s="242"/>
      <c r="C557" s="243"/>
      <c r="D557" s="243"/>
      <c r="E557" s="244" t="s">
        <v>22</v>
      </c>
      <c r="F557" s="245" t="s">
        <v>770</v>
      </c>
      <c r="G557" s="243"/>
      <c r="H557" s="243"/>
      <c r="I557" s="243"/>
      <c r="J557" s="243"/>
      <c r="K557" s="246" t="s">
        <v>22</v>
      </c>
      <c r="L557" s="243"/>
      <c r="M557" s="243"/>
      <c r="N557" s="243"/>
      <c r="O557" s="243"/>
      <c r="P557" s="243"/>
      <c r="Q557" s="243"/>
      <c r="R557" s="247"/>
      <c r="T557" s="248"/>
      <c r="U557" s="243"/>
      <c r="V557" s="243"/>
      <c r="W557" s="243"/>
      <c r="X557" s="243"/>
      <c r="Y557" s="243"/>
      <c r="Z557" s="243"/>
      <c r="AA557" s="249"/>
      <c r="AT557" s="250" t="s">
        <v>171</v>
      </c>
      <c r="AU557" s="250" t="s">
        <v>103</v>
      </c>
      <c r="AV557" s="11" t="s">
        <v>38</v>
      </c>
      <c r="AW557" s="11" t="s">
        <v>37</v>
      </c>
      <c r="AX557" s="11" t="s">
        <v>80</v>
      </c>
      <c r="AY557" s="250" t="s">
        <v>163</v>
      </c>
    </row>
    <row r="558" s="10" customFormat="1" ht="16.5" customHeight="1">
      <c r="B558" s="231"/>
      <c r="C558" s="232"/>
      <c r="D558" s="232"/>
      <c r="E558" s="233" t="s">
        <v>22</v>
      </c>
      <c r="F558" s="241" t="s">
        <v>787</v>
      </c>
      <c r="G558" s="232"/>
      <c r="H558" s="232"/>
      <c r="I558" s="232"/>
      <c r="J558" s="232"/>
      <c r="K558" s="236">
        <v>0.23899999999999999</v>
      </c>
      <c r="L558" s="232"/>
      <c r="M558" s="232"/>
      <c r="N558" s="232"/>
      <c r="O558" s="232"/>
      <c r="P558" s="232"/>
      <c r="Q558" s="232"/>
      <c r="R558" s="237"/>
      <c r="T558" s="238"/>
      <c r="U558" s="232"/>
      <c r="V558" s="232"/>
      <c r="W558" s="232"/>
      <c r="X558" s="232"/>
      <c r="Y558" s="232"/>
      <c r="Z558" s="232"/>
      <c r="AA558" s="239"/>
      <c r="AT558" s="240" t="s">
        <v>171</v>
      </c>
      <c r="AU558" s="240" t="s">
        <v>103</v>
      </c>
      <c r="AV558" s="10" t="s">
        <v>103</v>
      </c>
      <c r="AW558" s="10" t="s">
        <v>37</v>
      </c>
      <c r="AX558" s="10" t="s">
        <v>80</v>
      </c>
      <c r="AY558" s="240" t="s">
        <v>163</v>
      </c>
    </row>
    <row r="559" s="11" customFormat="1" ht="16.5" customHeight="1">
      <c r="B559" s="242"/>
      <c r="C559" s="243"/>
      <c r="D559" s="243"/>
      <c r="E559" s="244" t="s">
        <v>22</v>
      </c>
      <c r="F559" s="245" t="s">
        <v>778</v>
      </c>
      <c r="G559" s="243"/>
      <c r="H559" s="243"/>
      <c r="I559" s="243"/>
      <c r="J559" s="243"/>
      <c r="K559" s="246" t="s">
        <v>22</v>
      </c>
      <c r="L559" s="243"/>
      <c r="M559" s="243"/>
      <c r="N559" s="243"/>
      <c r="O559" s="243"/>
      <c r="P559" s="243"/>
      <c r="Q559" s="243"/>
      <c r="R559" s="247"/>
      <c r="T559" s="248"/>
      <c r="U559" s="243"/>
      <c r="V559" s="243"/>
      <c r="W559" s="243"/>
      <c r="X559" s="243"/>
      <c r="Y559" s="243"/>
      <c r="Z559" s="243"/>
      <c r="AA559" s="249"/>
      <c r="AT559" s="250" t="s">
        <v>171</v>
      </c>
      <c r="AU559" s="250" t="s">
        <v>103</v>
      </c>
      <c r="AV559" s="11" t="s">
        <v>38</v>
      </c>
      <c r="AW559" s="11" t="s">
        <v>37</v>
      </c>
      <c r="AX559" s="11" t="s">
        <v>80</v>
      </c>
      <c r="AY559" s="250" t="s">
        <v>163</v>
      </c>
    </row>
    <row r="560" s="10" customFormat="1" ht="16.5" customHeight="1">
      <c r="B560" s="231"/>
      <c r="C560" s="232"/>
      <c r="D560" s="232"/>
      <c r="E560" s="233" t="s">
        <v>22</v>
      </c>
      <c r="F560" s="241" t="s">
        <v>788</v>
      </c>
      <c r="G560" s="232"/>
      <c r="H560" s="232"/>
      <c r="I560" s="232"/>
      <c r="J560" s="232"/>
      <c r="K560" s="236">
        <v>0.154</v>
      </c>
      <c r="L560" s="232"/>
      <c r="M560" s="232"/>
      <c r="N560" s="232"/>
      <c r="O560" s="232"/>
      <c r="P560" s="232"/>
      <c r="Q560" s="232"/>
      <c r="R560" s="237"/>
      <c r="T560" s="238"/>
      <c r="U560" s="232"/>
      <c r="V560" s="232"/>
      <c r="W560" s="232"/>
      <c r="X560" s="232"/>
      <c r="Y560" s="232"/>
      <c r="Z560" s="232"/>
      <c r="AA560" s="239"/>
      <c r="AT560" s="240" t="s">
        <v>171</v>
      </c>
      <c r="AU560" s="240" t="s">
        <v>103</v>
      </c>
      <c r="AV560" s="10" t="s">
        <v>103</v>
      </c>
      <c r="AW560" s="10" t="s">
        <v>37</v>
      </c>
      <c r="AX560" s="10" t="s">
        <v>80</v>
      </c>
      <c r="AY560" s="240" t="s">
        <v>163</v>
      </c>
    </row>
    <row r="561" s="11" customFormat="1" ht="16.5" customHeight="1">
      <c r="B561" s="242"/>
      <c r="C561" s="243"/>
      <c r="D561" s="243"/>
      <c r="E561" s="244" t="s">
        <v>22</v>
      </c>
      <c r="F561" s="245" t="s">
        <v>772</v>
      </c>
      <c r="G561" s="243"/>
      <c r="H561" s="243"/>
      <c r="I561" s="243"/>
      <c r="J561" s="243"/>
      <c r="K561" s="246" t="s">
        <v>22</v>
      </c>
      <c r="L561" s="243"/>
      <c r="M561" s="243"/>
      <c r="N561" s="243"/>
      <c r="O561" s="243"/>
      <c r="P561" s="243"/>
      <c r="Q561" s="243"/>
      <c r="R561" s="247"/>
      <c r="T561" s="248"/>
      <c r="U561" s="243"/>
      <c r="V561" s="243"/>
      <c r="W561" s="243"/>
      <c r="X561" s="243"/>
      <c r="Y561" s="243"/>
      <c r="Z561" s="243"/>
      <c r="AA561" s="249"/>
      <c r="AT561" s="250" t="s">
        <v>171</v>
      </c>
      <c r="AU561" s="250" t="s">
        <v>103</v>
      </c>
      <c r="AV561" s="11" t="s">
        <v>38</v>
      </c>
      <c r="AW561" s="11" t="s">
        <v>37</v>
      </c>
      <c r="AX561" s="11" t="s">
        <v>80</v>
      </c>
      <c r="AY561" s="250" t="s">
        <v>163</v>
      </c>
    </row>
    <row r="562" s="10" customFormat="1" ht="16.5" customHeight="1">
      <c r="B562" s="231"/>
      <c r="C562" s="232"/>
      <c r="D562" s="232"/>
      <c r="E562" s="233" t="s">
        <v>22</v>
      </c>
      <c r="F562" s="241" t="s">
        <v>789</v>
      </c>
      <c r="G562" s="232"/>
      <c r="H562" s="232"/>
      <c r="I562" s="232"/>
      <c r="J562" s="232"/>
      <c r="K562" s="236">
        <v>0.072999999999999995</v>
      </c>
      <c r="L562" s="232"/>
      <c r="M562" s="232"/>
      <c r="N562" s="232"/>
      <c r="O562" s="232"/>
      <c r="P562" s="232"/>
      <c r="Q562" s="232"/>
      <c r="R562" s="237"/>
      <c r="T562" s="238"/>
      <c r="U562" s="232"/>
      <c r="V562" s="232"/>
      <c r="W562" s="232"/>
      <c r="X562" s="232"/>
      <c r="Y562" s="232"/>
      <c r="Z562" s="232"/>
      <c r="AA562" s="239"/>
      <c r="AT562" s="240" t="s">
        <v>171</v>
      </c>
      <c r="AU562" s="240" t="s">
        <v>103</v>
      </c>
      <c r="AV562" s="10" t="s">
        <v>103</v>
      </c>
      <c r="AW562" s="10" t="s">
        <v>37</v>
      </c>
      <c r="AX562" s="10" t="s">
        <v>80</v>
      </c>
      <c r="AY562" s="240" t="s">
        <v>163</v>
      </c>
    </row>
    <row r="563" s="12" customFormat="1" ht="16.5" customHeight="1">
      <c r="B563" s="251"/>
      <c r="C563" s="252"/>
      <c r="D563" s="252"/>
      <c r="E563" s="253" t="s">
        <v>22</v>
      </c>
      <c r="F563" s="254" t="s">
        <v>182</v>
      </c>
      <c r="G563" s="252"/>
      <c r="H563" s="252"/>
      <c r="I563" s="252"/>
      <c r="J563" s="252"/>
      <c r="K563" s="255">
        <v>3.0979999999999999</v>
      </c>
      <c r="L563" s="252"/>
      <c r="M563" s="252"/>
      <c r="N563" s="252"/>
      <c r="O563" s="252"/>
      <c r="P563" s="252"/>
      <c r="Q563" s="252"/>
      <c r="R563" s="256"/>
      <c r="T563" s="257"/>
      <c r="U563" s="252"/>
      <c r="V563" s="252"/>
      <c r="W563" s="252"/>
      <c r="X563" s="252"/>
      <c r="Y563" s="252"/>
      <c r="Z563" s="252"/>
      <c r="AA563" s="258"/>
      <c r="AT563" s="259" t="s">
        <v>171</v>
      </c>
      <c r="AU563" s="259" t="s">
        <v>103</v>
      </c>
      <c r="AV563" s="12" t="s">
        <v>168</v>
      </c>
      <c r="AW563" s="12" t="s">
        <v>37</v>
      </c>
      <c r="AX563" s="12" t="s">
        <v>38</v>
      </c>
      <c r="AY563" s="259" t="s">
        <v>163</v>
      </c>
    </row>
    <row r="564" s="1" customFormat="1" ht="25.5" customHeight="1">
      <c r="B564" s="49"/>
      <c r="C564" s="220" t="s">
        <v>790</v>
      </c>
      <c r="D564" s="220" t="s">
        <v>164</v>
      </c>
      <c r="E564" s="221" t="s">
        <v>791</v>
      </c>
      <c r="F564" s="222" t="s">
        <v>792</v>
      </c>
      <c r="G564" s="222"/>
      <c r="H564" s="222"/>
      <c r="I564" s="222"/>
      <c r="J564" s="223" t="s">
        <v>253</v>
      </c>
      <c r="K564" s="224">
        <v>64.744</v>
      </c>
      <c r="L564" s="225">
        <v>0</v>
      </c>
      <c r="M564" s="226"/>
      <c r="N564" s="227">
        <f>ROUND(L564*K564,1)</f>
        <v>0</v>
      </c>
      <c r="O564" s="227"/>
      <c r="P564" s="227"/>
      <c r="Q564" s="227"/>
      <c r="R564" s="51"/>
      <c r="T564" s="228" t="s">
        <v>22</v>
      </c>
      <c r="U564" s="59" t="s">
        <v>45</v>
      </c>
      <c r="V564" s="50"/>
      <c r="W564" s="229">
        <f>V564*K564</f>
        <v>0</v>
      </c>
      <c r="X564" s="229">
        <v>0.01423</v>
      </c>
      <c r="Y564" s="229">
        <f>X564*K564</f>
        <v>0</v>
      </c>
      <c r="Z564" s="229">
        <v>0</v>
      </c>
      <c r="AA564" s="230">
        <f>Z564*K564</f>
        <v>0</v>
      </c>
      <c r="AR564" s="24" t="s">
        <v>260</v>
      </c>
      <c r="AT564" s="24" t="s">
        <v>164</v>
      </c>
      <c r="AU564" s="24" t="s">
        <v>103</v>
      </c>
      <c r="AY564" s="24" t="s">
        <v>163</v>
      </c>
      <c r="BE564" s="141">
        <f>IF(U564="základní",N564,0)</f>
        <v>0</v>
      </c>
      <c r="BF564" s="141">
        <f>IF(U564="snížená",N564,0)</f>
        <v>0</v>
      </c>
      <c r="BG564" s="141">
        <f>IF(U564="zákl. přenesená",N564,0)</f>
        <v>0</v>
      </c>
      <c r="BH564" s="141">
        <f>IF(U564="sníž. přenesená",N564,0)</f>
        <v>0</v>
      </c>
      <c r="BI564" s="141">
        <f>IF(U564="nulová",N564,0)</f>
        <v>0</v>
      </c>
      <c r="BJ564" s="24" t="s">
        <v>38</v>
      </c>
      <c r="BK564" s="141">
        <f>ROUND(L564*K564,1)</f>
        <v>0</v>
      </c>
      <c r="BL564" s="24" t="s">
        <v>260</v>
      </c>
      <c r="BM564" s="24" t="s">
        <v>793</v>
      </c>
    </row>
    <row r="565" s="10" customFormat="1" ht="16.5" customHeight="1">
      <c r="B565" s="231"/>
      <c r="C565" s="232"/>
      <c r="D565" s="232"/>
      <c r="E565" s="233" t="s">
        <v>22</v>
      </c>
      <c r="F565" s="234" t="s">
        <v>794</v>
      </c>
      <c r="G565" s="235"/>
      <c r="H565" s="235"/>
      <c r="I565" s="235"/>
      <c r="J565" s="232"/>
      <c r="K565" s="236">
        <v>64.744</v>
      </c>
      <c r="L565" s="232"/>
      <c r="M565" s="232"/>
      <c r="N565" s="232"/>
      <c r="O565" s="232"/>
      <c r="P565" s="232"/>
      <c r="Q565" s="232"/>
      <c r="R565" s="237"/>
      <c r="T565" s="238"/>
      <c r="U565" s="232"/>
      <c r="V565" s="232"/>
      <c r="W565" s="232"/>
      <c r="X565" s="232"/>
      <c r="Y565" s="232"/>
      <c r="Z565" s="232"/>
      <c r="AA565" s="239"/>
      <c r="AT565" s="240" t="s">
        <v>171</v>
      </c>
      <c r="AU565" s="240" t="s">
        <v>103</v>
      </c>
      <c r="AV565" s="10" t="s">
        <v>103</v>
      </c>
      <c r="AW565" s="10" t="s">
        <v>37</v>
      </c>
      <c r="AX565" s="10" t="s">
        <v>38</v>
      </c>
      <c r="AY565" s="240" t="s">
        <v>163</v>
      </c>
    </row>
    <row r="566" s="1" customFormat="1" ht="25.5" customHeight="1">
      <c r="B566" s="49"/>
      <c r="C566" s="220" t="s">
        <v>795</v>
      </c>
      <c r="D566" s="220" t="s">
        <v>164</v>
      </c>
      <c r="E566" s="221" t="s">
        <v>796</v>
      </c>
      <c r="F566" s="222" t="s">
        <v>797</v>
      </c>
      <c r="G566" s="222"/>
      <c r="H566" s="222"/>
      <c r="I566" s="222"/>
      <c r="J566" s="223" t="s">
        <v>167</v>
      </c>
      <c r="K566" s="224">
        <v>4.5220000000000002</v>
      </c>
      <c r="L566" s="225">
        <v>0</v>
      </c>
      <c r="M566" s="226"/>
      <c r="N566" s="227">
        <f>ROUND(L566*K566,1)</f>
        <v>0</v>
      </c>
      <c r="O566" s="227"/>
      <c r="P566" s="227"/>
      <c r="Q566" s="227"/>
      <c r="R566" s="51"/>
      <c r="T566" s="228" t="s">
        <v>22</v>
      </c>
      <c r="U566" s="59" t="s">
        <v>45</v>
      </c>
      <c r="V566" s="50"/>
      <c r="W566" s="229">
        <f>V566*K566</f>
        <v>0</v>
      </c>
      <c r="X566" s="229">
        <v>0.023369999999999998</v>
      </c>
      <c r="Y566" s="229">
        <f>X566*K566</f>
        <v>0</v>
      </c>
      <c r="Z566" s="229">
        <v>0</v>
      </c>
      <c r="AA566" s="230">
        <f>Z566*K566</f>
        <v>0</v>
      </c>
      <c r="AR566" s="24" t="s">
        <v>260</v>
      </c>
      <c r="AT566" s="24" t="s">
        <v>164</v>
      </c>
      <c r="AU566" s="24" t="s">
        <v>103</v>
      </c>
      <c r="AY566" s="24" t="s">
        <v>163</v>
      </c>
      <c r="BE566" s="141">
        <f>IF(U566="základní",N566,0)</f>
        <v>0</v>
      </c>
      <c r="BF566" s="141">
        <f>IF(U566="snížená",N566,0)</f>
        <v>0</v>
      </c>
      <c r="BG566" s="141">
        <f>IF(U566="zákl. přenesená",N566,0)</f>
        <v>0</v>
      </c>
      <c r="BH566" s="141">
        <f>IF(U566="sníž. přenesená",N566,0)</f>
        <v>0</v>
      </c>
      <c r="BI566" s="141">
        <f>IF(U566="nulová",N566,0)</f>
        <v>0</v>
      </c>
      <c r="BJ566" s="24" t="s">
        <v>38</v>
      </c>
      <c r="BK566" s="141">
        <f>ROUND(L566*K566,1)</f>
        <v>0</v>
      </c>
      <c r="BL566" s="24" t="s">
        <v>260</v>
      </c>
      <c r="BM566" s="24" t="s">
        <v>798</v>
      </c>
    </row>
    <row r="567" s="11" customFormat="1" ht="16.5" customHeight="1">
      <c r="B567" s="242"/>
      <c r="C567" s="243"/>
      <c r="D567" s="243"/>
      <c r="E567" s="244" t="s">
        <v>22</v>
      </c>
      <c r="F567" s="260" t="s">
        <v>799</v>
      </c>
      <c r="G567" s="261"/>
      <c r="H567" s="261"/>
      <c r="I567" s="261"/>
      <c r="J567" s="243"/>
      <c r="K567" s="246" t="s">
        <v>22</v>
      </c>
      <c r="L567" s="243"/>
      <c r="M567" s="243"/>
      <c r="N567" s="243"/>
      <c r="O567" s="243"/>
      <c r="P567" s="243"/>
      <c r="Q567" s="243"/>
      <c r="R567" s="247"/>
      <c r="T567" s="248"/>
      <c r="U567" s="243"/>
      <c r="V567" s="243"/>
      <c r="W567" s="243"/>
      <c r="X567" s="243"/>
      <c r="Y567" s="243"/>
      <c r="Z567" s="243"/>
      <c r="AA567" s="249"/>
      <c r="AT567" s="250" t="s">
        <v>171</v>
      </c>
      <c r="AU567" s="250" t="s">
        <v>103</v>
      </c>
      <c r="AV567" s="11" t="s">
        <v>38</v>
      </c>
      <c r="AW567" s="11" t="s">
        <v>37</v>
      </c>
      <c r="AX567" s="11" t="s">
        <v>80</v>
      </c>
      <c r="AY567" s="250" t="s">
        <v>163</v>
      </c>
    </row>
    <row r="568" s="10" customFormat="1" ht="16.5" customHeight="1">
      <c r="B568" s="231"/>
      <c r="C568" s="232"/>
      <c r="D568" s="232"/>
      <c r="E568" s="233" t="s">
        <v>22</v>
      </c>
      <c r="F568" s="241" t="s">
        <v>800</v>
      </c>
      <c r="G568" s="232"/>
      <c r="H568" s="232"/>
      <c r="I568" s="232"/>
      <c r="J568" s="232"/>
      <c r="K568" s="236">
        <v>3.0979999999999999</v>
      </c>
      <c r="L568" s="232"/>
      <c r="M568" s="232"/>
      <c r="N568" s="232"/>
      <c r="O568" s="232"/>
      <c r="P568" s="232"/>
      <c r="Q568" s="232"/>
      <c r="R568" s="237"/>
      <c r="T568" s="238"/>
      <c r="U568" s="232"/>
      <c r="V568" s="232"/>
      <c r="W568" s="232"/>
      <c r="X568" s="232"/>
      <c r="Y568" s="232"/>
      <c r="Z568" s="232"/>
      <c r="AA568" s="239"/>
      <c r="AT568" s="240" t="s">
        <v>171</v>
      </c>
      <c r="AU568" s="240" t="s">
        <v>103</v>
      </c>
      <c r="AV568" s="10" t="s">
        <v>103</v>
      </c>
      <c r="AW568" s="10" t="s">
        <v>37</v>
      </c>
      <c r="AX568" s="10" t="s">
        <v>80</v>
      </c>
      <c r="AY568" s="240" t="s">
        <v>163</v>
      </c>
    </row>
    <row r="569" s="11" customFormat="1" ht="16.5" customHeight="1">
      <c r="B569" s="242"/>
      <c r="C569" s="243"/>
      <c r="D569" s="243"/>
      <c r="E569" s="244" t="s">
        <v>22</v>
      </c>
      <c r="F569" s="245" t="s">
        <v>801</v>
      </c>
      <c r="G569" s="243"/>
      <c r="H569" s="243"/>
      <c r="I569" s="243"/>
      <c r="J569" s="243"/>
      <c r="K569" s="246" t="s">
        <v>22</v>
      </c>
      <c r="L569" s="243"/>
      <c r="M569" s="243"/>
      <c r="N569" s="243"/>
      <c r="O569" s="243"/>
      <c r="P569" s="243"/>
      <c r="Q569" s="243"/>
      <c r="R569" s="247"/>
      <c r="T569" s="248"/>
      <c r="U569" s="243"/>
      <c r="V569" s="243"/>
      <c r="W569" s="243"/>
      <c r="X569" s="243"/>
      <c r="Y569" s="243"/>
      <c r="Z569" s="243"/>
      <c r="AA569" s="249"/>
      <c r="AT569" s="250" t="s">
        <v>171</v>
      </c>
      <c r="AU569" s="250" t="s">
        <v>103</v>
      </c>
      <c r="AV569" s="11" t="s">
        <v>38</v>
      </c>
      <c r="AW569" s="11" t="s">
        <v>37</v>
      </c>
      <c r="AX569" s="11" t="s">
        <v>80</v>
      </c>
      <c r="AY569" s="250" t="s">
        <v>163</v>
      </c>
    </row>
    <row r="570" s="10" customFormat="1" ht="16.5" customHeight="1">
      <c r="B570" s="231"/>
      <c r="C570" s="232"/>
      <c r="D570" s="232"/>
      <c r="E570" s="233" t="s">
        <v>22</v>
      </c>
      <c r="F570" s="241" t="s">
        <v>802</v>
      </c>
      <c r="G570" s="232"/>
      <c r="H570" s="232"/>
      <c r="I570" s="232"/>
      <c r="J570" s="232"/>
      <c r="K570" s="236">
        <v>1.4239999999999999</v>
      </c>
      <c r="L570" s="232"/>
      <c r="M570" s="232"/>
      <c r="N570" s="232"/>
      <c r="O570" s="232"/>
      <c r="P570" s="232"/>
      <c r="Q570" s="232"/>
      <c r="R570" s="237"/>
      <c r="T570" s="238"/>
      <c r="U570" s="232"/>
      <c r="V570" s="232"/>
      <c r="W570" s="232"/>
      <c r="X570" s="232"/>
      <c r="Y570" s="232"/>
      <c r="Z570" s="232"/>
      <c r="AA570" s="239"/>
      <c r="AT570" s="240" t="s">
        <v>171</v>
      </c>
      <c r="AU570" s="240" t="s">
        <v>103</v>
      </c>
      <c r="AV570" s="10" t="s">
        <v>103</v>
      </c>
      <c r="AW570" s="10" t="s">
        <v>37</v>
      </c>
      <c r="AX570" s="10" t="s">
        <v>80</v>
      </c>
      <c r="AY570" s="240" t="s">
        <v>163</v>
      </c>
    </row>
    <row r="571" s="12" customFormat="1" ht="16.5" customHeight="1">
      <c r="B571" s="251"/>
      <c r="C571" s="252"/>
      <c r="D571" s="252"/>
      <c r="E571" s="253" t="s">
        <v>22</v>
      </c>
      <c r="F571" s="254" t="s">
        <v>182</v>
      </c>
      <c r="G571" s="252"/>
      <c r="H571" s="252"/>
      <c r="I571" s="252"/>
      <c r="J571" s="252"/>
      <c r="K571" s="255">
        <v>4.5220000000000002</v>
      </c>
      <c r="L571" s="252"/>
      <c r="M571" s="252"/>
      <c r="N571" s="252"/>
      <c r="O571" s="252"/>
      <c r="P571" s="252"/>
      <c r="Q571" s="252"/>
      <c r="R571" s="256"/>
      <c r="T571" s="257"/>
      <c r="U571" s="252"/>
      <c r="V571" s="252"/>
      <c r="W571" s="252"/>
      <c r="X571" s="252"/>
      <c r="Y571" s="252"/>
      <c r="Z571" s="252"/>
      <c r="AA571" s="258"/>
      <c r="AT571" s="259" t="s">
        <v>171</v>
      </c>
      <c r="AU571" s="259" t="s">
        <v>103</v>
      </c>
      <c r="AV571" s="12" t="s">
        <v>168</v>
      </c>
      <c r="AW571" s="12" t="s">
        <v>37</v>
      </c>
      <c r="AX571" s="12" t="s">
        <v>38</v>
      </c>
      <c r="AY571" s="259" t="s">
        <v>163</v>
      </c>
    </row>
    <row r="572" s="1" customFormat="1" ht="25.5" customHeight="1">
      <c r="B572" s="49"/>
      <c r="C572" s="220" t="s">
        <v>803</v>
      </c>
      <c r="D572" s="220" t="s">
        <v>164</v>
      </c>
      <c r="E572" s="221" t="s">
        <v>804</v>
      </c>
      <c r="F572" s="222" t="s">
        <v>805</v>
      </c>
      <c r="G572" s="222"/>
      <c r="H572" s="222"/>
      <c r="I572" s="222"/>
      <c r="J572" s="223" t="s">
        <v>589</v>
      </c>
      <c r="K572" s="283">
        <v>0</v>
      </c>
      <c r="L572" s="225">
        <v>0</v>
      </c>
      <c r="M572" s="226"/>
      <c r="N572" s="227">
        <f>ROUND(L572*K572,1)</f>
        <v>0</v>
      </c>
      <c r="O572" s="227"/>
      <c r="P572" s="227"/>
      <c r="Q572" s="227"/>
      <c r="R572" s="51"/>
      <c r="T572" s="228" t="s">
        <v>22</v>
      </c>
      <c r="U572" s="59" t="s">
        <v>45</v>
      </c>
      <c r="V572" s="50"/>
      <c r="W572" s="229">
        <f>V572*K572</f>
        <v>0</v>
      </c>
      <c r="X572" s="229">
        <v>0</v>
      </c>
      <c r="Y572" s="229">
        <f>X572*K572</f>
        <v>0</v>
      </c>
      <c r="Z572" s="229">
        <v>0</v>
      </c>
      <c r="AA572" s="230">
        <f>Z572*K572</f>
        <v>0</v>
      </c>
      <c r="AR572" s="24" t="s">
        <v>260</v>
      </c>
      <c r="AT572" s="24" t="s">
        <v>164</v>
      </c>
      <c r="AU572" s="24" t="s">
        <v>103</v>
      </c>
      <c r="AY572" s="24" t="s">
        <v>163</v>
      </c>
      <c r="BE572" s="141">
        <f>IF(U572="základní",N572,0)</f>
        <v>0</v>
      </c>
      <c r="BF572" s="141">
        <f>IF(U572="snížená",N572,0)</f>
        <v>0</v>
      </c>
      <c r="BG572" s="141">
        <f>IF(U572="zákl. přenesená",N572,0)</f>
        <v>0</v>
      </c>
      <c r="BH572" s="141">
        <f>IF(U572="sníž. přenesená",N572,0)</f>
        <v>0</v>
      </c>
      <c r="BI572" s="141">
        <f>IF(U572="nulová",N572,0)</f>
        <v>0</v>
      </c>
      <c r="BJ572" s="24" t="s">
        <v>38</v>
      </c>
      <c r="BK572" s="141">
        <f>ROUND(L572*K572,1)</f>
        <v>0</v>
      </c>
      <c r="BL572" s="24" t="s">
        <v>260</v>
      </c>
      <c r="BM572" s="24" t="s">
        <v>806</v>
      </c>
    </row>
    <row r="573" s="9" customFormat="1" ht="29.88" customHeight="1">
      <c r="B573" s="206"/>
      <c r="C573" s="207"/>
      <c r="D573" s="217" t="s">
        <v>130</v>
      </c>
      <c r="E573" s="217"/>
      <c r="F573" s="217"/>
      <c r="G573" s="217"/>
      <c r="H573" s="217"/>
      <c r="I573" s="217"/>
      <c r="J573" s="217"/>
      <c r="K573" s="217"/>
      <c r="L573" s="217"/>
      <c r="M573" s="217"/>
      <c r="N573" s="262">
        <f>BK573</f>
        <v>0</v>
      </c>
      <c r="O573" s="263"/>
      <c r="P573" s="263"/>
      <c r="Q573" s="263"/>
      <c r="R573" s="210"/>
      <c r="T573" s="211"/>
      <c r="U573" s="207"/>
      <c r="V573" s="207"/>
      <c r="W573" s="212">
        <f>SUM(W574:W578)</f>
        <v>0</v>
      </c>
      <c r="X573" s="207"/>
      <c r="Y573" s="212">
        <f>SUM(Y574:Y578)</f>
        <v>0</v>
      </c>
      <c r="Z573" s="207"/>
      <c r="AA573" s="213">
        <f>SUM(AA574:AA578)</f>
        <v>0</v>
      </c>
      <c r="AR573" s="214" t="s">
        <v>103</v>
      </c>
      <c r="AT573" s="215" t="s">
        <v>79</v>
      </c>
      <c r="AU573" s="215" t="s">
        <v>38</v>
      </c>
      <c r="AY573" s="214" t="s">
        <v>163</v>
      </c>
      <c r="BK573" s="216">
        <f>SUM(BK574:BK578)</f>
        <v>0</v>
      </c>
    </row>
    <row r="574" s="1" customFormat="1" ht="25.5" customHeight="1">
      <c r="B574" s="49"/>
      <c r="C574" s="220" t="s">
        <v>807</v>
      </c>
      <c r="D574" s="220" t="s">
        <v>164</v>
      </c>
      <c r="E574" s="221" t="s">
        <v>808</v>
      </c>
      <c r="F574" s="222" t="s">
        <v>809</v>
      </c>
      <c r="G574" s="222"/>
      <c r="H574" s="222"/>
      <c r="I574" s="222"/>
      <c r="J574" s="223" t="s">
        <v>253</v>
      </c>
      <c r="K574" s="224">
        <v>12.925000000000001</v>
      </c>
      <c r="L574" s="225">
        <v>0</v>
      </c>
      <c r="M574" s="226"/>
      <c r="N574" s="227">
        <f>ROUND(L574*K574,1)</f>
        <v>0</v>
      </c>
      <c r="O574" s="227"/>
      <c r="P574" s="227"/>
      <c r="Q574" s="227"/>
      <c r="R574" s="51"/>
      <c r="T574" s="228" t="s">
        <v>22</v>
      </c>
      <c r="U574" s="59" t="s">
        <v>45</v>
      </c>
      <c r="V574" s="50"/>
      <c r="W574" s="229">
        <f>V574*K574</f>
        <v>0</v>
      </c>
      <c r="X574" s="229">
        <v>0.01453</v>
      </c>
      <c r="Y574" s="229">
        <f>X574*K574</f>
        <v>0</v>
      </c>
      <c r="Z574" s="229">
        <v>0</v>
      </c>
      <c r="AA574" s="230">
        <f>Z574*K574</f>
        <v>0</v>
      </c>
      <c r="AR574" s="24" t="s">
        <v>260</v>
      </c>
      <c r="AT574" s="24" t="s">
        <v>164</v>
      </c>
      <c r="AU574" s="24" t="s">
        <v>103</v>
      </c>
      <c r="AY574" s="24" t="s">
        <v>163</v>
      </c>
      <c r="BE574" s="141">
        <f>IF(U574="základní",N574,0)</f>
        <v>0</v>
      </c>
      <c r="BF574" s="141">
        <f>IF(U574="snížená",N574,0)</f>
        <v>0</v>
      </c>
      <c r="BG574" s="141">
        <f>IF(U574="zákl. přenesená",N574,0)</f>
        <v>0</v>
      </c>
      <c r="BH574" s="141">
        <f>IF(U574="sníž. přenesená",N574,0)</f>
        <v>0</v>
      </c>
      <c r="BI574" s="141">
        <f>IF(U574="nulová",N574,0)</f>
        <v>0</v>
      </c>
      <c r="BJ574" s="24" t="s">
        <v>38</v>
      </c>
      <c r="BK574" s="141">
        <f>ROUND(L574*K574,1)</f>
        <v>0</v>
      </c>
      <c r="BL574" s="24" t="s">
        <v>260</v>
      </c>
      <c r="BM574" s="24" t="s">
        <v>810</v>
      </c>
    </row>
    <row r="575" s="10" customFormat="1" ht="16.5" customHeight="1">
      <c r="B575" s="231"/>
      <c r="C575" s="232"/>
      <c r="D575" s="232"/>
      <c r="E575" s="233" t="s">
        <v>22</v>
      </c>
      <c r="F575" s="234" t="s">
        <v>811</v>
      </c>
      <c r="G575" s="235"/>
      <c r="H575" s="235"/>
      <c r="I575" s="235"/>
      <c r="J575" s="232"/>
      <c r="K575" s="236">
        <v>12.925000000000001</v>
      </c>
      <c r="L575" s="232"/>
      <c r="M575" s="232"/>
      <c r="N575" s="232"/>
      <c r="O575" s="232"/>
      <c r="P575" s="232"/>
      <c r="Q575" s="232"/>
      <c r="R575" s="237"/>
      <c r="T575" s="238"/>
      <c r="U575" s="232"/>
      <c r="V575" s="232"/>
      <c r="W575" s="232"/>
      <c r="X575" s="232"/>
      <c r="Y575" s="232"/>
      <c r="Z575" s="232"/>
      <c r="AA575" s="239"/>
      <c r="AT575" s="240" t="s">
        <v>171</v>
      </c>
      <c r="AU575" s="240" t="s">
        <v>103</v>
      </c>
      <c r="AV575" s="10" t="s">
        <v>103</v>
      </c>
      <c r="AW575" s="10" t="s">
        <v>37</v>
      </c>
      <c r="AX575" s="10" t="s">
        <v>38</v>
      </c>
      <c r="AY575" s="240" t="s">
        <v>163</v>
      </c>
    </row>
    <row r="576" s="1" customFormat="1" ht="25.5" customHeight="1">
      <c r="B576" s="49"/>
      <c r="C576" s="220" t="s">
        <v>812</v>
      </c>
      <c r="D576" s="220" t="s">
        <v>164</v>
      </c>
      <c r="E576" s="221" t="s">
        <v>813</v>
      </c>
      <c r="F576" s="222" t="s">
        <v>814</v>
      </c>
      <c r="G576" s="222"/>
      <c r="H576" s="222"/>
      <c r="I576" s="222"/>
      <c r="J576" s="223" t="s">
        <v>253</v>
      </c>
      <c r="K576" s="224">
        <v>1.04</v>
      </c>
      <c r="L576" s="225">
        <v>0</v>
      </c>
      <c r="M576" s="226"/>
      <c r="N576" s="227">
        <f>ROUND(L576*K576,1)</f>
        <v>0</v>
      </c>
      <c r="O576" s="227"/>
      <c r="P576" s="227"/>
      <c r="Q576" s="227"/>
      <c r="R576" s="51"/>
      <c r="T576" s="228" t="s">
        <v>22</v>
      </c>
      <c r="U576" s="59" t="s">
        <v>45</v>
      </c>
      <c r="V576" s="50"/>
      <c r="W576" s="229">
        <f>V576*K576</f>
        <v>0</v>
      </c>
      <c r="X576" s="229">
        <v>0.014789999999999999</v>
      </c>
      <c r="Y576" s="229">
        <f>X576*K576</f>
        <v>0</v>
      </c>
      <c r="Z576" s="229">
        <v>0</v>
      </c>
      <c r="AA576" s="230">
        <f>Z576*K576</f>
        <v>0</v>
      </c>
      <c r="AR576" s="24" t="s">
        <v>260</v>
      </c>
      <c r="AT576" s="24" t="s">
        <v>164</v>
      </c>
      <c r="AU576" s="24" t="s">
        <v>103</v>
      </c>
      <c r="AY576" s="24" t="s">
        <v>163</v>
      </c>
      <c r="BE576" s="141">
        <f>IF(U576="základní",N576,0)</f>
        <v>0</v>
      </c>
      <c r="BF576" s="141">
        <f>IF(U576="snížená",N576,0)</f>
        <v>0</v>
      </c>
      <c r="BG576" s="141">
        <f>IF(U576="zákl. přenesená",N576,0)</f>
        <v>0</v>
      </c>
      <c r="BH576" s="141">
        <f>IF(U576="sníž. přenesená",N576,0)</f>
        <v>0</v>
      </c>
      <c r="BI576" s="141">
        <f>IF(U576="nulová",N576,0)</f>
        <v>0</v>
      </c>
      <c r="BJ576" s="24" t="s">
        <v>38</v>
      </c>
      <c r="BK576" s="141">
        <f>ROUND(L576*K576,1)</f>
        <v>0</v>
      </c>
      <c r="BL576" s="24" t="s">
        <v>260</v>
      </c>
      <c r="BM576" s="24" t="s">
        <v>815</v>
      </c>
    </row>
    <row r="577" s="10" customFormat="1" ht="16.5" customHeight="1">
      <c r="B577" s="231"/>
      <c r="C577" s="232"/>
      <c r="D577" s="232"/>
      <c r="E577" s="233" t="s">
        <v>22</v>
      </c>
      <c r="F577" s="234" t="s">
        <v>816</v>
      </c>
      <c r="G577" s="235"/>
      <c r="H577" s="235"/>
      <c r="I577" s="235"/>
      <c r="J577" s="232"/>
      <c r="K577" s="236">
        <v>1.04</v>
      </c>
      <c r="L577" s="232"/>
      <c r="M577" s="232"/>
      <c r="N577" s="232"/>
      <c r="O577" s="232"/>
      <c r="P577" s="232"/>
      <c r="Q577" s="232"/>
      <c r="R577" s="237"/>
      <c r="T577" s="238"/>
      <c r="U577" s="232"/>
      <c r="V577" s="232"/>
      <c r="W577" s="232"/>
      <c r="X577" s="232"/>
      <c r="Y577" s="232"/>
      <c r="Z577" s="232"/>
      <c r="AA577" s="239"/>
      <c r="AT577" s="240" t="s">
        <v>171</v>
      </c>
      <c r="AU577" s="240" t="s">
        <v>103</v>
      </c>
      <c r="AV577" s="10" t="s">
        <v>103</v>
      </c>
      <c r="AW577" s="10" t="s">
        <v>37</v>
      </c>
      <c r="AX577" s="10" t="s">
        <v>38</v>
      </c>
      <c r="AY577" s="240" t="s">
        <v>163</v>
      </c>
    </row>
    <row r="578" s="1" customFormat="1" ht="25.5" customHeight="1">
      <c r="B578" s="49"/>
      <c r="C578" s="220" t="s">
        <v>817</v>
      </c>
      <c r="D578" s="220" t="s">
        <v>164</v>
      </c>
      <c r="E578" s="221" t="s">
        <v>818</v>
      </c>
      <c r="F578" s="222" t="s">
        <v>819</v>
      </c>
      <c r="G578" s="222"/>
      <c r="H578" s="222"/>
      <c r="I578" s="222"/>
      <c r="J578" s="223" t="s">
        <v>589</v>
      </c>
      <c r="K578" s="283">
        <v>0</v>
      </c>
      <c r="L578" s="225">
        <v>0</v>
      </c>
      <c r="M578" s="226"/>
      <c r="N578" s="227">
        <f>ROUND(L578*K578,1)</f>
        <v>0</v>
      </c>
      <c r="O578" s="227"/>
      <c r="P578" s="227"/>
      <c r="Q578" s="227"/>
      <c r="R578" s="51"/>
      <c r="T578" s="228" t="s">
        <v>22</v>
      </c>
      <c r="U578" s="59" t="s">
        <v>45</v>
      </c>
      <c r="V578" s="50"/>
      <c r="W578" s="229">
        <f>V578*K578</f>
        <v>0</v>
      </c>
      <c r="X578" s="229">
        <v>0</v>
      </c>
      <c r="Y578" s="229">
        <f>X578*K578</f>
        <v>0</v>
      </c>
      <c r="Z578" s="229">
        <v>0</v>
      </c>
      <c r="AA578" s="230">
        <f>Z578*K578</f>
        <v>0</v>
      </c>
      <c r="AR578" s="24" t="s">
        <v>260</v>
      </c>
      <c r="AT578" s="24" t="s">
        <v>164</v>
      </c>
      <c r="AU578" s="24" t="s">
        <v>103</v>
      </c>
      <c r="AY578" s="24" t="s">
        <v>163</v>
      </c>
      <c r="BE578" s="141">
        <f>IF(U578="základní",N578,0)</f>
        <v>0</v>
      </c>
      <c r="BF578" s="141">
        <f>IF(U578="snížená",N578,0)</f>
        <v>0</v>
      </c>
      <c r="BG578" s="141">
        <f>IF(U578="zákl. přenesená",N578,0)</f>
        <v>0</v>
      </c>
      <c r="BH578" s="141">
        <f>IF(U578="sníž. přenesená",N578,0)</f>
        <v>0</v>
      </c>
      <c r="BI578" s="141">
        <f>IF(U578="nulová",N578,0)</f>
        <v>0</v>
      </c>
      <c r="BJ578" s="24" t="s">
        <v>38</v>
      </c>
      <c r="BK578" s="141">
        <f>ROUND(L578*K578,1)</f>
        <v>0</v>
      </c>
      <c r="BL578" s="24" t="s">
        <v>260</v>
      </c>
      <c r="BM578" s="24" t="s">
        <v>820</v>
      </c>
    </row>
    <row r="579" s="9" customFormat="1" ht="29.88" customHeight="1">
      <c r="B579" s="206"/>
      <c r="C579" s="207"/>
      <c r="D579" s="217" t="s">
        <v>131</v>
      </c>
      <c r="E579" s="217"/>
      <c r="F579" s="217"/>
      <c r="G579" s="217"/>
      <c r="H579" s="217"/>
      <c r="I579" s="217"/>
      <c r="J579" s="217"/>
      <c r="K579" s="217"/>
      <c r="L579" s="217"/>
      <c r="M579" s="217"/>
      <c r="N579" s="262">
        <f>BK579</f>
        <v>0</v>
      </c>
      <c r="O579" s="263"/>
      <c r="P579" s="263"/>
      <c r="Q579" s="263"/>
      <c r="R579" s="210"/>
      <c r="T579" s="211"/>
      <c r="U579" s="207"/>
      <c r="V579" s="207"/>
      <c r="W579" s="212">
        <f>SUM(W580:W595)</f>
        <v>0</v>
      </c>
      <c r="X579" s="207"/>
      <c r="Y579" s="212">
        <f>SUM(Y580:Y595)</f>
        <v>0</v>
      </c>
      <c r="Z579" s="207"/>
      <c r="AA579" s="213">
        <f>SUM(AA580:AA595)</f>
        <v>0</v>
      </c>
      <c r="AR579" s="214" t="s">
        <v>103</v>
      </c>
      <c r="AT579" s="215" t="s">
        <v>79</v>
      </c>
      <c r="AU579" s="215" t="s">
        <v>38</v>
      </c>
      <c r="AY579" s="214" t="s">
        <v>163</v>
      </c>
      <c r="BK579" s="216">
        <f>SUM(BK580:BK595)</f>
        <v>0</v>
      </c>
    </row>
    <row r="580" s="1" customFormat="1" ht="38.25" customHeight="1">
      <c r="B580" s="49"/>
      <c r="C580" s="220" t="s">
        <v>821</v>
      </c>
      <c r="D580" s="220" t="s">
        <v>164</v>
      </c>
      <c r="E580" s="221" t="s">
        <v>822</v>
      </c>
      <c r="F580" s="222" t="s">
        <v>823</v>
      </c>
      <c r="G580" s="222"/>
      <c r="H580" s="222"/>
      <c r="I580" s="222"/>
      <c r="J580" s="223" t="s">
        <v>253</v>
      </c>
      <c r="K580" s="224">
        <v>64.744</v>
      </c>
      <c r="L580" s="225">
        <v>0</v>
      </c>
      <c r="M580" s="226"/>
      <c r="N580" s="227">
        <f>ROUND(L580*K580,1)</f>
        <v>0</v>
      </c>
      <c r="O580" s="227"/>
      <c r="P580" s="227"/>
      <c r="Q580" s="227"/>
      <c r="R580" s="51"/>
      <c r="T580" s="228" t="s">
        <v>22</v>
      </c>
      <c r="U580" s="59" t="s">
        <v>45</v>
      </c>
      <c r="V580" s="50"/>
      <c r="W580" s="229">
        <f>V580*K580</f>
        <v>0</v>
      </c>
      <c r="X580" s="229">
        <v>0.0076</v>
      </c>
      <c r="Y580" s="229">
        <f>X580*K580</f>
        <v>0</v>
      </c>
      <c r="Z580" s="229">
        <v>0</v>
      </c>
      <c r="AA580" s="230">
        <f>Z580*K580</f>
        <v>0</v>
      </c>
      <c r="AR580" s="24" t="s">
        <v>260</v>
      </c>
      <c r="AT580" s="24" t="s">
        <v>164</v>
      </c>
      <c r="AU580" s="24" t="s">
        <v>103</v>
      </c>
      <c r="AY580" s="24" t="s">
        <v>163</v>
      </c>
      <c r="BE580" s="141">
        <f>IF(U580="základní",N580,0)</f>
        <v>0</v>
      </c>
      <c r="BF580" s="141">
        <f>IF(U580="snížená",N580,0)</f>
        <v>0</v>
      </c>
      <c r="BG580" s="141">
        <f>IF(U580="zákl. přenesená",N580,0)</f>
        <v>0</v>
      </c>
      <c r="BH580" s="141">
        <f>IF(U580="sníž. přenesená",N580,0)</f>
        <v>0</v>
      </c>
      <c r="BI580" s="141">
        <f>IF(U580="nulová",N580,0)</f>
        <v>0</v>
      </c>
      <c r="BJ580" s="24" t="s">
        <v>38</v>
      </c>
      <c r="BK580" s="141">
        <f>ROUND(L580*K580,1)</f>
        <v>0</v>
      </c>
      <c r="BL580" s="24" t="s">
        <v>260</v>
      </c>
      <c r="BM580" s="24" t="s">
        <v>824</v>
      </c>
    </row>
    <row r="581" s="10" customFormat="1" ht="16.5" customHeight="1">
      <c r="B581" s="231"/>
      <c r="C581" s="232"/>
      <c r="D581" s="232"/>
      <c r="E581" s="233" t="s">
        <v>22</v>
      </c>
      <c r="F581" s="234" t="s">
        <v>794</v>
      </c>
      <c r="G581" s="235"/>
      <c r="H581" s="235"/>
      <c r="I581" s="235"/>
      <c r="J581" s="232"/>
      <c r="K581" s="236">
        <v>64.744</v>
      </c>
      <c r="L581" s="232"/>
      <c r="M581" s="232"/>
      <c r="N581" s="232"/>
      <c r="O581" s="232"/>
      <c r="P581" s="232"/>
      <c r="Q581" s="232"/>
      <c r="R581" s="237"/>
      <c r="T581" s="238"/>
      <c r="U581" s="232"/>
      <c r="V581" s="232"/>
      <c r="W581" s="232"/>
      <c r="X581" s="232"/>
      <c r="Y581" s="232"/>
      <c r="Z581" s="232"/>
      <c r="AA581" s="239"/>
      <c r="AT581" s="240" t="s">
        <v>171</v>
      </c>
      <c r="AU581" s="240" t="s">
        <v>103</v>
      </c>
      <c r="AV581" s="10" t="s">
        <v>103</v>
      </c>
      <c r="AW581" s="10" t="s">
        <v>37</v>
      </c>
      <c r="AX581" s="10" t="s">
        <v>38</v>
      </c>
      <c r="AY581" s="240" t="s">
        <v>163</v>
      </c>
    </row>
    <row r="582" s="1" customFormat="1" ht="25.5" customHeight="1">
      <c r="B582" s="49"/>
      <c r="C582" s="220" t="s">
        <v>825</v>
      </c>
      <c r="D582" s="220" t="s">
        <v>164</v>
      </c>
      <c r="E582" s="221" t="s">
        <v>826</v>
      </c>
      <c r="F582" s="222" t="s">
        <v>827</v>
      </c>
      <c r="G582" s="222"/>
      <c r="H582" s="222"/>
      <c r="I582" s="222"/>
      <c r="J582" s="223" t="s">
        <v>357</v>
      </c>
      <c r="K582" s="224">
        <v>24.600000000000001</v>
      </c>
      <c r="L582" s="225">
        <v>0</v>
      </c>
      <c r="M582" s="226"/>
      <c r="N582" s="227">
        <f>ROUND(L582*K582,1)</f>
        <v>0</v>
      </c>
      <c r="O582" s="227"/>
      <c r="P582" s="227"/>
      <c r="Q582" s="227"/>
      <c r="R582" s="51"/>
      <c r="T582" s="228" t="s">
        <v>22</v>
      </c>
      <c r="U582" s="59" t="s">
        <v>45</v>
      </c>
      <c r="V582" s="50"/>
      <c r="W582" s="229">
        <f>V582*K582</f>
        <v>0</v>
      </c>
      <c r="X582" s="229">
        <v>0.0022699999999999999</v>
      </c>
      <c r="Y582" s="229">
        <f>X582*K582</f>
        <v>0</v>
      </c>
      <c r="Z582" s="229">
        <v>0</v>
      </c>
      <c r="AA582" s="230">
        <f>Z582*K582</f>
        <v>0</v>
      </c>
      <c r="AR582" s="24" t="s">
        <v>260</v>
      </c>
      <c r="AT582" s="24" t="s">
        <v>164</v>
      </c>
      <c r="AU582" s="24" t="s">
        <v>103</v>
      </c>
      <c r="AY582" s="24" t="s">
        <v>163</v>
      </c>
      <c r="BE582" s="141">
        <f>IF(U582="základní",N582,0)</f>
        <v>0</v>
      </c>
      <c r="BF582" s="141">
        <f>IF(U582="snížená",N582,0)</f>
        <v>0</v>
      </c>
      <c r="BG582" s="141">
        <f>IF(U582="zákl. přenesená",N582,0)</f>
        <v>0</v>
      </c>
      <c r="BH582" s="141">
        <f>IF(U582="sníž. přenesená",N582,0)</f>
        <v>0</v>
      </c>
      <c r="BI582" s="141">
        <f>IF(U582="nulová",N582,0)</f>
        <v>0</v>
      </c>
      <c r="BJ582" s="24" t="s">
        <v>38</v>
      </c>
      <c r="BK582" s="141">
        <f>ROUND(L582*K582,1)</f>
        <v>0</v>
      </c>
      <c r="BL582" s="24" t="s">
        <v>260</v>
      </c>
      <c r="BM582" s="24" t="s">
        <v>828</v>
      </c>
    </row>
    <row r="583" s="11" customFormat="1" ht="16.5" customHeight="1">
      <c r="B583" s="242"/>
      <c r="C583" s="243"/>
      <c r="D583" s="243"/>
      <c r="E583" s="244" t="s">
        <v>22</v>
      </c>
      <c r="F583" s="260" t="s">
        <v>829</v>
      </c>
      <c r="G583" s="261"/>
      <c r="H583" s="261"/>
      <c r="I583" s="261"/>
      <c r="J583" s="243"/>
      <c r="K583" s="246" t="s">
        <v>22</v>
      </c>
      <c r="L583" s="243"/>
      <c r="M583" s="243"/>
      <c r="N583" s="243"/>
      <c r="O583" s="243"/>
      <c r="P583" s="243"/>
      <c r="Q583" s="243"/>
      <c r="R583" s="247"/>
      <c r="T583" s="248"/>
      <c r="U583" s="243"/>
      <c r="V583" s="243"/>
      <c r="W583" s="243"/>
      <c r="X583" s="243"/>
      <c r="Y583" s="243"/>
      <c r="Z583" s="243"/>
      <c r="AA583" s="249"/>
      <c r="AT583" s="250" t="s">
        <v>171</v>
      </c>
      <c r="AU583" s="250" t="s">
        <v>103</v>
      </c>
      <c r="AV583" s="11" t="s">
        <v>38</v>
      </c>
      <c r="AW583" s="11" t="s">
        <v>37</v>
      </c>
      <c r="AX583" s="11" t="s">
        <v>80</v>
      </c>
      <c r="AY583" s="250" t="s">
        <v>163</v>
      </c>
    </row>
    <row r="584" s="10" customFormat="1" ht="16.5" customHeight="1">
      <c r="B584" s="231"/>
      <c r="C584" s="232"/>
      <c r="D584" s="232"/>
      <c r="E584" s="233" t="s">
        <v>22</v>
      </c>
      <c r="F584" s="241" t="s">
        <v>830</v>
      </c>
      <c r="G584" s="232"/>
      <c r="H584" s="232"/>
      <c r="I584" s="232"/>
      <c r="J584" s="232"/>
      <c r="K584" s="236">
        <v>24.600000000000001</v>
      </c>
      <c r="L584" s="232"/>
      <c r="M584" s="232"/>
      <c r="N584" s="232"/>
      <c r="O584" s="232"/>
      <c r="P584" s="232"/>
      <c r="Q584" s="232"/>
      <c r="R584" s="237"/>
      <c r="T584" s="238"/>
      <c r="U584" s="232"/>
      <c r="V584" s="232"/>
      <c r="W584" s="232"/>
      <c r="X584" s="232"/>
      <c r="Y584" s="232"/>
      <c r="Z584" s="232"/>
      <c r="AA584" s="239"/>
      <c r="AT584" s="240" t="s">
        <v>171</v>
      </c>
      <c r="AU584" s="240" t="s">
        <v>103</v>
      </c>
      <c r="AV584" s="10" t="s">
        <v>103</v>
      </c>
      <c r="AW584" s="10" t="s">
        <v>37</v>
      </c>
      <c r="AX584" s="10" t="s">
        <v>38</v>
      </c>
      <c r="AY584" s="240" t="s">
        <v>163</v>
      </c>
    </row>
    <row r="585" s="1" customFormat="1" ht="38.25" customHeight="1">
      <c r="B585" s="49"/>
      <c r="C585" s="220" t="s">
        <v>831</v>
      </c>
      <c r="D585" s="220" t="s">
        <v>164</v>
      </c>
      <c r="E585" s="221" t="s">
        <v>832</v>
      </c>
      <c r="F585" s="222" t="s">
        <v>833</v>
      </c>
      <c r="G585" s="222"/>
      <c r="H585" s="222"/>
      <c r="I585" s="222"/>
      <c r="J585" s="223" t="s">
        <v>357</v>
      </c>
      <c r="K585" s="224">
        <v>10.4</v>
      </c>
      <c r="L585" s="225">
        <v>0</v>
      </c>
      <c r="M585" s="226"/>
      <c r="N585" s="227">
        <f>ROUND(L585*K585,1)</f>
        <v>0</v>
      </c>
      <c r="O585" s="227"/>
      <c r="P585" s="227"/>
      <c r="Q585" s="227"/>
      <c r="R585" s="51"/>
      <c r="T585" s="228" t="s">
        <v>22</v>
      </c>
      <c r="U585" s="59" t="s">
        <v>45</v>
      </c>
      <c r="V585" s="50"/>
      <c r="W585" s="229">
        <f>V585*K585</f>
        <v>0</v>
      </c>
      <c r="X585" s="229">
        <v>0.0026900000000000001</v>
      </c>
      <c r="Y585" s="229">
        <f>X585*K585</f>
        <v>0</v>
      </c>
      <c r="Z585" s="229">
        <v>0</v>
      </c>
      <c r="AA585" s="230">
        <f>Z585*K585</f>
        <v>0</v>
      </c>
      <c r="AR585" s="24" t="s">
        <v>260</v>
      </c>
      <c r="AT585" s="24" t="s">
        <v>164</v>
      </c>
      <c r="AU585" s="24" t="s">
        <v>103</v>
      </c>
      <c r="AY585" s="24" t="s">
        <v>163</v>
      </c>
      <c r="BE585" s="141">
        <f>IF(U585="základní",N585,0)</f>
        <v>0</v>
      </c>
      <c r="BF585" s="141">
        <f>IF(U585="snížená",N585,0)</f>
        <v>0</v>
      </c>
      <c r="BG585" s="141">
        <f>IF(U585="zákl. přenesená",N585,0)</f>
        <v>0</v>
      </c>
      <c r="BH585" s="141">
        <f>IF(U585="sníž. přenesená",N585,0)</f>
        <v>0</v>
      </c>
      <c r="BI585" s="141">
        <f>IF(U585="nulová",N585,0)</f>
        <v>0</v>
      </c>
      <c r="BJ585" s="24" t="s">
        <v>38</v>
      </c>
      <c r="BK585" s="141">
        <f>ROUND(L585*K585,1)</f>
        <v>0</v>
      </c>
      <c r="BL585" s="24" t="s">
        <v>260</v>
      </c>
      <c r="BM585" s="24" t="s">
        <v>834</v>
      </c>
    </row>
    <row r="586" s="10" customFormat="1" ht="16.5" customHeight="1">
      <c r="B586" s="231"/>
      <c r="C586" s="232"/>
      <c r="D586" s="232"/>
      <c r="E586" s="233" t="s">
        <v>22</v>
      </c>
      <c r="F586" s="234" t="s">
        <v>367</v>
      </c>
      <c r="G586" s="235"/>
      <c r="H586" s="235"/>
      <c r="I586" s="235"/>
      <c r="J586" s="232"/>
      <c r="K586" s="236">
        <v>8.4000000000000004</v>
      </c>
      <c r="L586" s="232"/>
      <c r="M586" s="232"/>
      <c r="N586" s="232"/>
      <c r="O586" s="232"/>
      <c r="P586" s="232"/>
      <c r="Q586" s="232"/>
      <c r="R586" s="237"/>
      <c r="T586" s="238"/>
      <c r="U586" s="232"/>
      <c r="V586" s="232"/>
      <c r="W586" s="232"/>
      <c r="X586" s="232"/>
      <c r="Y586" s="232"/>
      <c r="Z586" s="232"/>
      <c r="AA586" s="239"/>
      <c r="AT586" s="240" t="s">
        <v>171</v>
      </c>
      <c r="AU586" s="240" t="s">
        <v>103</v>
      </c>
      <c r="AV586" s="10" t="s">
        <v>103</v>
      </c>
      <c r="AW586" s="10" t="s">
        <v>37</v>
      </c>
      <c r="AX586" s="10" t="s">
        <v>80</v>
      </c>
      <c r="AY586" s="240" t="s">
        <v>163</v>
      </c>
    </row>
    <row r="587" s="10" customFormat="1" ht="16.5" customHeight="1">
      <c r="B587" s="231"/>
      <c r="C587" s="232"/>
      <c r="D587" s="232"/>
      <c r="E587" s="233" t="s">
        <v>22</v>
      </c>
      <c r="F587" s="241" t="s">
        <v>368</v>
      </c>
      <c r="G587" s="232"/>
      <c r="H587" s="232"/>
      <c r="I587" s="232"/>
      <c r="J587" s="232"/>
      <c r="K587" s="236">
        <v>2</v>
      </c>
      <c r="L587" s="232"/>
      <c r="M587" s="232"/>
      <c r="N587" s="232"/>
      <c r="O587" s="232"/>
      <c r="P587" s="232"/>
      <c r="Q587" s="232"/>
      <c r="R587" s="237"/>
      <c r="T587" s="238"/>
      <c r="U587" s="232"/>
      <c r="V587" s="232"/>
      <c r="W587" s="232"/>
      <c r="X587" s="232"/>
      <c r="Y587" s="232"/>
      <c r="Z587" s="232"/>
      <c r="AA587" s="239"/>
      <c r="AT587" s="240" t="s">
        <v>171</v>
      </c>
      <c r="AU587" s="240" t="s">
        <v>103</v>
      </c>
      <c r="AV587" s="10" t="s">
        <v>103</v>
      </c>
      <c r="AW587" s="10" t="s">
        <v>37</v>
      </c>
      <c r="AX587" s="10" t="s">
        <v>80</v>
      </c>
      <c r="AY587" s="240" t="s">
        <v>163</v>
      </c>
    </row>
    <row r="588" s="12" customFormat="1" ht="16.5" customHeight="1">
      <c r="B588" s="251"/>
      <c r="C588" s="252"/>
      <c r="D588" s="252"/>
      <c r="E588" s="253" t="s">
        <v>22</v>
      </c>
      <c r="F588" s="254" t="s">
        <v>182</v>
      </c>
      <c r="G588" s="252"/>
      <c r="H588" s="252"/>
      <c r="I588" s="252"/>
      <c r="J588" s="252"/>
      <c r="K588" s="255">
        <v>10.4</v>
      </c>
      <c r="L588" s="252"/>
      <c r="M588" s="252"/>
      <c r="N588" s="252"/>
      <c r="O588" s="252"/>
      <c r="P588" s="252"/>
      <c r="Q588" s="252"/>
      <c r="R588" s="256"/>
      <c r="T588" s="257"/>
      <c r="U588" s="252"/>
      <c r="V588" s="252"/>
      <c r="W588" s="252"/>
      <c r="X588" s="252"/>
      <c r="Y588" s="252"/>
      <c r="Z588" s="252"/>
      <c r="AA588" s="258"/>
      <c r="AT588" s="259" t="s">
        <v>171</v>
      </c>
      <c r="AU588" s="259" t="s">
        <v>103</v>
      </c>
      <c r="AV588" s="12" t="s">
        <v>168</v>
      </c>
      <c r="AW588" s="12" t="s">
        <v>37</v>
      </c>
      <c r="AX588" s="12" t="s">
        <v>38</v>
      </c>
      <c r="AY588" s="259" t="s">
        <v>163</v>
      </c>
    </row>
    <row r="589" s="1" customFormat="1" ht="38.25" customHeight="1">
      <c r="B589" s="49"/>
      <c r="C589" s="220" t="s">
        <v>835</v>
      </c>
      <c r="D589" s="220" t="s">
        <v>164</v>
      </c>
      <c r="E589" s="221" t="s">
        <v>836</v>
      </c>
      <c r="F589" s="222" t="s">
        <v>837</v>
      </c>
      <c r="G589" s="222"/>
      <c r="H589" s="222"/>
      <c r="I589" s="222"/>
      <c r="J589" s="223" t="s">
        <v>357</v>
      </c>
      <c r="K589" s="224">
        <v>7.234</v>
      </c>
      <c r="L589" s="225">
        <v>0</v>
      </c>
      <c r="M589" s="226"/>
      <c r="N589" s="227">
        <f>ROUND(L589*K589,1)</f>
        <v>0</v>
      </c>
      <c r="O589" s="227"/>
      <c r="P589" s="227"/>
      <c r="Q589" s="227"/>
      <c r="R589" s="51"/>
      <c r="T589" s="228" t="s">
        <v>22</v>
      </c>
      <c r="U589" s="59" t="s">
        <v>45</v>
      </c>
      <c r="V589" s="50"/>
      <c r="W589" s="229">
        <f>V589*K589</f>
        <v>0</v>
      </c>
      <c r="X589" s="229">
        <v>0.0028900000000000002</v>
      </c>
      <c r="Y589" s="229">
        <f>X589*K589</f>
        <v>0</v>
      </c>
      <c r="Z589" s="229">
        <v>0</v>
      </c>
      <c r="AA589" s="230">
        <f>Z589*K589</f>
        <v>0</v>
      </c>
      <c r="AR589" s="24" t="s">
        <v>260</v>
      </c>
      <c r="AT589" s="24" t="s">
        <v>164</v>
      </c>
      <c r="AU589" s="24" t="s">
        <v>103</v>
      </c>
      <c r="AY589" s="24" t="s">
        <v>163</v>
      </c>
      <c r="BE589" s="141">
        <f>IF(U589="základní",N589,0)</f>
        <v>0</v>
      </c>
      <c r="BF589" s="141">
        <f>IF(U589="snížená",N589,0)</f>
        <v>0</v>
      </c>
      <c r="BG589" s="141">
        <f>IF(U589="zákl. přenesená",N589,0)</f>
        <v>0</v>
      </c>
      <c r="BH589" s="141">
        <f>IF(U589="sníž. přenesená",N589,0)</f>
        <v>0</v>
      </c>
      <c r="BI589" s="141">
        <f>IF(U589="nulová",N589,0)</f>
        <v>0</v>
      </c>
      <c r="BJ589" s="24" t="s">
        <v>38</v>
      </c>
      <c r="BK589" s="141">
        <f>ROUND(L589*K589,1)</f>
        <v>0</v>
      </c>
      <c r="BL589" s="24" t="s">
        <v>260</v>
      </c>
      <c r="BM589" s="24" t="s">
        <v>838</v>
      </c>
    </row>
    <row r="590" s="10" customFormat="1" ht="16.5" customHeight="1">
      <c r="B590" s="231"/>
      <c r="C590" s="232"/>
      <c r="D590" s="232"/>
      <c r="E590" s="233" t="s">
        <v>22</v>
      </c>
      <c r="F590" s="234" t="s">
        <v>839</v>
      </c>
      <c r="G590" s="235"/>
      <c r="H590" s="235"/>
      <c r="I590" s="235"/>
      <c r="J590" s="232"/>
      <c r="K590" s="236">
        <v>7.234</v>
      </c>
      <c r="L590" s="232"/>
      <c r="M590" s="232"/>
      <c r="N590" s="232"/>
      <c r="O590" s="232"/>
      <c r="P590" s="232"/>
      <c r="Q590" s="232"/>
      <c r="R590" s="237"/>
      <c r="T590" s="238"/>
      <c r="U590" s="232"/>
      <c r="V590" s="232"/>
      <c r="W590" s="232"/>
      <c r="X590" s="232"/>
      <c r="Y590" s="232"/>
      <c r="Z590" s="232"/>
      <c r="AA590" s="239"/>
      <c r="AT590" s="240" t="s">
        <v>171</v>
      </c>
      <c r="AU590" s="240" t="s">
        <v>103</v>
      </c>
      <c r="AV590" s="10" t="s">
        <v>103</v>
      </c>
      <c r="AW590" s="10" t="s">
        <v>37</v>
      </c>
      <c r="AX590" s="10" t="s">
        <v>38</v>
      </c>
      <c r="AY590" s="240" t="s">
        <v>163</v>
      </c>
    </row>
    <row r="591" s="1" customFormat="1" ht="25.5" customHeight="1">
      <c r="B591" s="49"/>
      <c r="C591" s="220" t="s">
        <v>840</v>
      </c>
      <c r="D591" s="220" t="s">
        <v>164</v>
      </c>
      <c r="E591" s="221" t="s">
        <v>841</v>
      </c>
      <c r="F591" s="222" t="s">
        <v>842</v>
      </c>
      <c r="G591" s="222"/>
      <c r="H591" s="222"/>
      <c r="I591" s="222"/>
      <c r="J591" s="223" t="s">
        <v>357</v>
      </c>
      <c r="K591" s="224">
        <v>25.199999999999999</v>
      </c>
      <c r="L591" s="225">
        <v>0</v>
      </c>
      <c r="M591" s="226"/>
      <c r="N591" s="227">
        <f>ROUND(L591*K591,1)</f>
        <v>0</v>
      </c>
      <c r="O591" s="227"/>
      <c r="P591" s="227"/>
      <c r="Q591" s="227"/>
      <c r="R591" s="51"/>
      <c r="T591" s="228" t="s">
        <v>22</v>
      </c>
      <c r="U591" s="59" t="s">
        <v>45</v>
      </c>
      <c r="V591" s="50"/>
      <c r="W591" s="229">
        <f>V591*K591</f>
        <v>0</v>
      </c>
      <c r="X591" s="229">
        <v>0.00174</v>
      </c>
      <c r="Y591" s="229">
        <f>X591*K591</f>
        <v>0</v>
      </c>
      <c r="Z591" s="229">
        <v>0</v>
      </c>
      <c r="AA591" s="230">
        <f>Z591*K591</f>
        <v>0</v>
      </c>
      <c r="AR591" s="24" t="s">
        <v>260</v>
      </c>
      <c r="AT591" s="24" t="s">
        <v>164</v>
      </c>
      <c r="AU591" s="24" t="s">
        <v>103</v>
      </c>
      <c r="AY591" s="24" t="s">
        <v>163</v>
      </c>
      <c r="BE591" s="141">
        <f>IF(U591="základní",N591,0)</f>
        <v>0</v>
      </c>
      <c r="BF591" s="141">
        <f>IF(U591="snížená",N591,0)</f>
        <v>0</v>
      </c>
      <c r="BG591" s="141">
        <f>IF(U591="zákl. přenesená",N591,0)</f>
        <v>0</v>
      </c>
      <c r="BH591" s="141">
        <f>IF(U591="sníž. přenesená",N591,0)</f>
        <v>0</v>
      </c>
      <c r="BI591" s="141">
        <f>IF(U591="nulová",N591,0)</f>
        <v>0</v>
      </c>
      <c r="BJ591" s="24" t="s">
        <v>38</v>
      </c>
      <c r="BK591" s="141">
        <f>ROUND(L591*K591,1)</f>
        <v>0</v>
      </c>
      <c r="BL591" s="24" t="s">
        <v>260</v>
      </c>
      <c r="BM591" s="24" t="s">
        <v>843</v>
      </c>
    </row>
    <row r="592" s="10" customFormat="1" ht="16.5" customHeight="1">
      <c r="B592" s="231"/>
      <c r="C592" s="232"/>
      <c r="D592" s="232"/>
      <c r="E592" s="233" t="s">
        <v>22</v>
      </c>
      <c r="F592" s="234" t="s">
        <v>844</v>
      </c>
      <c r="G592" s="235"/>
      <c r="H592" s="235"/>
      <c r="I592" s="235"/>
      <c r="J592" s="232"/>
      <c r="K592" s="236">
        <v>25.199999999999999</v>
      </c>
      <c r="L592" s="232"/>
      <c r="M592" s="232"/>
      <c r="N592" s="232"/>
      <c r="O592" s="232"/>
      <c r="P592" s="232"/>
      <c r="Q592" s="232"/>
      <c r="R592" s="237"/>
      <c r="T592" s="238"/>
      <c r="U592" s="232"/>
      <c r="V592" s="232"/>
      <c r="W592" s="232"/>
      <c r="X592" s="232"/>
      <c r="Y592" s="232"/>
      <c r="Z592" s="232"/>
      <c r="AA592" s="239"/>
      <c r="AT592" s="240" t="s">
        <v>171</v>
      </c>
      <c r="AU592" s="240" t="s">
        <v>103</v>
      </c>
      <c r="AV592" s="10" t="s">
        <v>103</v>
      </c>
      <c r="AW592" s="10" t="s">
        <v>37</v>
      </c>
      <c r="AX592" s="10" t="s">
        <v>38</v>
      </c>
      <c r="AY592" s="240" t="s">
        <v>163</v>
      </c>
    </row>
    <row r="593" s="1" customFormat="1" ht="38.25" customHeight="1">
      <c r="B593" s="49"/>
      <c r="C593" s="220" t="s">
        <v>845</v>
      </c>
      <c r="D593" s="220" t="s">
        <v>164</v>
      </c>
      <c r="E593" s="221" t="s">
        <v>846</v>
      </c>
      <c r="F593" s="222" t="s">
        <v>847</v>
      </c>
      <c r="G593" s="222"/>
      <c r="H593" s="222"/>
      <c r="I593" s="222"/>
      <c r="J593" s="223" t="s">
        <v>428</v>
      </c>
      <c r="K593" s="224">
        <v>2</v>
      </c>
      <c r="L593" s="225">
        <v>0</v>
      </c>
      <c r="M593" s="226"/>
      <c r="N593" s="227">
        <f>ROUND(L593*K593,1)</f>
        <v>0</v>
      </c>
      <c r="O593" s="227"/>
      <c r="P593" s="227"/>
      <c r="Q593" s="227"/>
      <c r="R593" s="51"/>
      <c r="T593" s="228" t="s">
        <v>22</v>
      </c>
      <c r="U593" s="59" t="s">
        <v>45</v>
      </c>
      <c r="V593" s="50"/>
      <c r="W593" s="229">
        <f>V593*K593</f>
        <v>0</v>
      </c>
      <c r="X593" s="229">
        <v>0.00025000000000000001</v>
      </c>
      <c r="Y593" s="229">
        <f>X593*K593</f>
        <v>0</v>
      </c>
      <c r="Z593" s="229">
        <v>0</v>
      </c>
      <c r="AA593" s="230">
        <f>Z593*K593</f>
        <v>0</v>
      </c>
      <c r="AR593" s="24" t="s">
        <v>260</v>
      </c>
      <c r="AT593" s="24" t="s">
        <v>164</v>
      </c>
      <c r="AU593" s="24" t="s">
        <v>103</v>
      </c>
      <c r="AY593" s="24" t="s">
        <v>163</v>
      </c>
      <c r="BE593" s="141">
        <f>IF(U593="základní",N593,0)</f>
        <v>0</v>
      </c>
      <c r="BF593" s="141">
        <f>IF(U593="snížená",N593,0)</f>
        <v>0</v>
      </c>
      <c r="BG593" s="141">
        <f>IF(U593="zákl. přenesená",N593,0)</f>
        <v>0</v>
      </c>
      <c r="BH593" s="141">
        <f>IF(U593="sníž. přenesená",N593,0)</f>
        <v>0</v>
      </c>
      <c r="BI593" s="141">
        <f>IF(U593="nulová",N593,0)</f>
        <v>0</v>
      </c>
      <c r="BJ593" s="24" t="s">
        <v>38</v>
      </c>
      <c r="BK593" s="141">
        <f>ROUND(L593*K593,1)</f>
        <v>0</v>
      </c>
      <c r="BL593" s="24" t="s">
        <v>260</v>
      </c>
      <c r="BM593" s="24" t="s">
        <v>848</v>
      </c>
    </row>
    <row r="594" s="1" customFormat="1" ht="38.25" customHeight="1">
      <c r="B594" s="49"/>
      <c r="C594" s="220" t="s">
        <v>849</v>
      </c>
      <c r="D594" s="220" t="s">
        <v>164</v>
      </c>
      <c r="E594" s="221" t="s">
        <v>850</v>
      </c>
      <c r="F594" s="222" t="s">
        <v>851</v>
      </c>
      <c r="G594" s="222"/>
      <c r="H594" s="222"/>
      <c r="I594" s="222"/>
      <c r="J594" s="223" t="s">
        <v>357</v>
      </c>
      <c r="K594" s="224">
        <v>5.7999999999999998</v>
      </c>
      <c r="L594" s="225">
        <v>0</v>
      </c>
      <c r="M594" s="226"/>
      <c r="N594" s="227">
        <f>ROUND(L594*K594,1)</f>
        <v>0</v>
      </c>
      <c r="O594" s="227"/>
      <c r="P594" s="227"/>
      <c r="Q594" s="227"/>
      <c r="R594" s="51"/>
      <c r="T594" s="228" t="s">
        <v>22</v>
      </c>
      <c r="U594" s="59" t="s">
        <v>45</v>
      </c>
      <c r="V594" s="50"/>
      <c r="W594" s="229">
        <f>V594*K594</f>
        <v>0</v>
      </c>
      <c r="X594" s="229">
        <v>0.0021199999999999999</v>
      </c>
      <c r="Y594" s="229">
        <f>X594*K594</f>
        <v>0</v>
      </c>
      <c r="Z594" s="229">
        <v>0</v>
      </c>
      <c r="AA594" s="230">
        <f>Z594*K594</f>
        <v>0</v>
      </c>
      <c r="AR594" s="24" t="s">
        <v>260</v>
      </c>
      <c r="AT594" s="24" t="s">
        <v>164</v>
      </c>
      <c r="AU594" s="24" t="s">
        <v>103</v>
      </c>
      <c r="AY594" s="24" t="s">
        <v>163</v>
      </c>
      <c r="BE594" s="141">
        <f>IF(U594="základní",N594,0)</f>
        <v>0</v>
      </c>
      <c r="BF594" s="141">
        <f>IF(U594="snížená",N594,0)</f>
        <v>0</v>
      </c>
      <c r="BG594" s="141">
        <f>IF(U594="zákl. přenesená",N594,0)</f>
        <v>0</v>
      </c>
      <c r="BH594" s="141">
        <f>IF(U594="sníž. přenesená",N594,0)</f>
        <v>0</v>
      </c>
      <c r="BI594" s="141">
        <f>IF(U594="nulová",N594,0)</f>
        <v>0</v>
      </c>
      <c r="BJ594" s="24" t="s">
        <v>38</v>
      </c>
      <c r="BK594" s="141">
        <f>ROUND(L594*K594,1)</f>
        <v>0</v>
      </c>
      <c r="BL594" s="24" t="s">
        <v>260</v>
      </c>
      <c r="BM594" s="24" t="s">
        <v>852</v>
      </c>
    </row>
    <row r="595" s="10" customFormat="1" ht="16.5" customHeight="1">
      <c r="B595" s="231"/>
      <c r="C595" s="232"/>
      <c r="D595" s="232"/>
      <c r="E595" s="233" t="s">
        <v>22</v>
      </c>
      <c r="F595" s="234" t="s">
        <v>853</v>
      </c>
      <c r="G595" s="235"/>
      <c r="H595" s="235"/>
      <c r="I595" s="235"/>
      <c r="J595" s="232"/>
      <c r="K595" s="236">
        <v>5.7999999999999998</v>
      </c>
      <c r="L595" s="232"/>
      <c r="M595" s="232"/>
      <c r="N595" s="232"/>
      <c r="O595" s="232"/>
      <c r="P595" s="232"/>
      <c r="Q595" s="232"/>
      <c r="R595" s="237"/>
      <c r="T595" s="238"/>
      <c r="U595" s="232"/>
      <c r="V595" s="232"/>
      <c r="W595" s="232"/>
      <c r="X595" s="232"/>
      <c r="Y595" s="232"/>
      <c r="Z595" s="232"/>
      <c r="AA595" s="239"/>
      <c r="AT595" s="240" t="s">
        <v>171</v>
      </c>
      <c r="AU595" s="240" t="s">
        <v>103</v>
      </c>
      <c r="AV595" s="10" t="s">
        <v>103</v>
      </c>
      <c r="AW595" s="10" t="s">
        <v>37</v>
      </c>
      <c r="AX595" s="10" t="s">
        <v>38</v>
      </c>
      <c r="AY595" s="240" t="s">
        <v>163</v>
      </c>
    </row>
    <row r="596" s="9" customFormat="1" ht="29.88" customHeight="1">
      <c r="B596" s="206"/>
      <c r="C596" s="207"/>
      <c r="D596" s="217" t="s">
        <v>132</v>
      </c>
      <c r="E596" s="217"/>
      <c r="F596" s="217"/>
      <c r="G596" s="217"/>
      <c r="H596" s="217"/>
      <c r="I596" s="217"/>
      <c r="J596" s="217"/>
      <c r="K596" s="217"/>
      <c r="L596" s="217"/>
      <c r="M596" s="217"/>
      <c r="N596" s="218">
        <f>BK596</f>
        <v>0</v>
      </c>
      <c r="O596" s="219"/>
      <c r="P596" s="219"/>
      <c r="Q596" s="219"/>
      <c r="R596" s="210"/>
      <c r="T596" s="211"/>
      <c r="U596" s="207"/>
      <c r="V596" s="207"/>
      <c r="W596" s="212">
        <f>SUM(W597:W600)</f>
        <v>0</v>
      </c>
      <c r="X596" s="207"/>
      <c r="Y596" s="212">
        <f>SUM(Y597:Y600)</f>
        <v>0</v>
      </c>
      <c r="Z596" s="207"/>
      <c r="AA596" s="213">
        <f>SUM(AA597:AA600)</f>
        <v>0</v>
      </c>
      <c r="AR596" s="214" t="s">
        <v>103</v>
      </c>
      <c r="AT596" s="215" t="s">
        <v>79</v>
      </c>
      <c r="AU596" s="215" t="s">
        <v>38</v>
      </c>
      <c r="AY596" s="214" t="s">
        <v>163</v>
      </c>
      <c r="BK596" s="216">
        <f>SUM(BK597:BK600)</f>
        <v>0</v>
      </c>
    </row>
    <row r="597" s="1" customFormat="1" ht="38.25" customHeight="1">
      <c r="B597" s="49"/>
      <c r="C597" s="220" t="s">
        <v>854</v>
      </c>
      <c r="D597" s="220" t="s">
        <v>164</v>
      </c>
      <c r="E597" s="221" t="s">
        <v>855</v>
      </c>
      <c r="F597" s="222" t="s">
        <v>856</v>
      </c>
      <c r="G597" s="222"/>
      <c r="H597" s="222"/>
      <c r="I597" s="222"/>
      <c r="J597" s="223" t="s">
        <v>253</v>
      </c>
      <c r="K597" s="224">
        <v>64.744</v>
      </c>
      <c r="L597" s="225">
        <v>0</v>
      </c>
      <c r="M597" s="226"/>
      <c r="N597" s="227">
        <f>ROUND(L597*K597,1)</f>
        <v>0</v>
      </c>
      <c r="O597" s="227"/>
      <c r="P597" s="227"/>
      <c r="Q597" s="227"/>
      <c r="R597" s="51"/>
      <c r="T597" s="228" t="s">
        <v>22</v>
      </c>
      <c r="U597" s="59" t="s">
        <v>45</v>
      </c>
      <c r="V597" s="50"/>
      <c r="W597" s="229">
        <f>V597*K597</f>
        <v>0</v>
      </c>
      <c r="X597" s="229">
        <v>0</v>
      </c>
      <c r="Y597" s="229">
        <f>X597*K597</f>
        <v>0</v>
      </c>
      <c r="Z597" s="229">
        <v>0</v>
      </c>
      <c r="AA597" s="230">
        <f>Z597*K597</f>
        <v>0</v>
      </c>
      <c r="AR597" s="24" t="s">
        <v>260</v>
      </c>
      <c r="AT597" s="24" t="s">
        <v>164</v>
      </c>
      <c r="AU597" s="24" t="s">
        <v>103</v>
      </c>
      <c r="AY597" s="24" t="s">
        <v>163</v>
      </c>
      <c r="BE597" s="141">
        <f>IF(U597="základní",N597,0)</f>
        <v>0</v>
      </c>
      <c r="BF597" s="141">
        <f>IF(U597="snížená",N597,0)</f>
        <v>0</v>
      </c>
      <c r="BG597" s="141">
        <f>IF(U597="zákl. přenesená",N597,0)</f>
        <v>0</v>
      </c>
      <c r="BH597" s="141">
        <f>IF(U597="sníž. přenesená",N597,0)</f>
        <v>0</v>
      </c>
      <c r="BI597" s="141">
        <f>IF(U597="nulová",N597,0)</f>
        <v>0</v>
      </c>
      <c r="BJ597" s="24" t="s">
        <v>38</v>
      </c>
      <c r="BK597" s="141">
        <f>ROUND(L597*K597,1)</f>
        <v>0</v>
      </c>
      <c r="BL597" s="24" t="s">
        <v>260</v>
      </c>
      <c r="BM597" s="24" t="s">
        <v>857</v>
      </c>
    </row>
    <row r="598" s="10" customFormat="1" ht="16.5" customHeight="1">
      <c r="B598" s="231"/>
      <c r="C598" s="232"/>
      <c r="D598" s="232"/>
      <c r="E598" s="233" t="s">
        <v>22</v>
      </c>
      <c r="F598" s="234" t="s">
        <v>794</v>
      </c>
      <c r="G598" s="235"/>
      <c r="H598" s="235"/>
      <c r="I598" s="235"/>
      <c r="J598" s="232"/>
      <c r="K598" s="236">
        <v>64.744</v>
      </c>
      <c r="L598" s="232"/>
      <c r="M598" s="232"/>
      <c r="N598" s="232"/>
      <c r="O598" s="232"/>
      <c r="P598" s="232"/>
      <c r="Q598" s="232"/>
      <c r="R598" s="237"/>
      <c r="T598" s="238"/>
      <c r="U598" s="232"/>
      <c r="V598" s="232"/>
      <c r="W598" s="232"/>
      <c r="X598" s="232"/>
      <c r="Y598" s="232"/>
      <c r="Z598" s="232"/>
      <c r="AA598" s="239"/>
      <c r="AT598" s="240" t="s">
        <v>171</v>
      </c>
      <c r="AU598" s="240" t="s">
        <v>103</v>
      </c>
      <c r="AV598" s="10" t="s">
        <v>103</v>
      </c>
      <c r="AW598" s="10" t="s">
        <v>37</v>
      </c>
      <c r="AX598" s="10" t="s">
        <v>38</v>
      </c>
      <c r="AY598" s="240" t="s">
        <v>163</v>
      </c>
    </row>
    <row r="599" s="1" customFormat="1" ht="25.5" customHeight="1">
      <c r="B599" s="49"/>
      <c r="C599" s="264" t="s">
        <v>858</v>
      </c>
      <c r="D599" s="264" t="s">
        <v>371</v>
      </c>
      <c r="E599" s="265" t="s">
        <v>859</v>
      </c>
      <c r="F599" s="266" t="s">
        <v>860</v>
      </c>
      <c r="G599" s="266"/>
      <c r="H599" s="266"/>
      <c r="I599" s="266"/>
      <c r="J599" s="267" t="s">
        <v>253</v>
      </c>
      <c r="K599" s="268">
        <v>71.218000000000004</v>
      </c>
      <c r="L599" s="269">
        <v>0</v>
      </c>
      <c r="M599" s="270"/>
      <c r="N599" s="271">
        <f>ROUND(L599*K599,1)</f>
        <v>0</v>
      </c>
      <c r="O599" s="227"/>
      <c r="P599" s="227"/>
      <c r="Q599" s="227"/>
      <c r="R599" s="51"/>
      <c r="T599" s="228" t="s">
        <v>22</v>
      </c>
      <c r="U599" s="59" t="s">
        <v>45</v>
      </c>
      <c r="V599" s="50"/>
      <c r="W599" s="229">
        <f>V599*K599</f>
        <v>0</v>
      </c>
      <c r="X599" s="229">
        <v>0.00012</v>
      </c>
      <c r="Y599" s="229">
        <f>X599*K599</f>
        <v>0</v>
      </c>
      <c r="Z599" s="229">
        <v>0</v>
      </c>
      <c r="AA599" s="230">
        <f>Z599*K599</f>
        <v>0</v>
      </c>
      <c r="AR599" s="24" t="s">
        <v>382</v>
      </c>
      <c r="AT599" s="24" t="s">
        <v>371</v>
      </c>
      <c r="AU599" s="24" t="s">
        <v>103</v>
      </c>
      <c r="AY599" s="24" t="s">
        <v>163</v>
      </c>
      <c r="BE599" s="141">
        <f>IF(U599="základní",N599,0)</f>
        <v>0</v>
      </c>
      <c r="BF599" s="141">
        <f>IF(U599="snížená",N599,0)</f>
        <v>0</v>
      </c>
      <c r="BG599" s="141">
        <f>IF(U599="zákl. přenesená",N599,0)</f>
        <v>0</v>
      </c>
      <c r="BH599" s="141">
        <f>IF(U599="sníž. přenesená",N599,0)</f>
        <v>0</v>
      </c>
      <c r="BI599" s="141">
        <f>IF(U599="nulová",N599,0)</f>
        <v>0</v>
      </c>
      <c r="BJ599" s="24" t="s">
        <v>38</v>
      </c>
      <c r="BK599" s="141">
        <f>ROUND(L599*K599,1)</f>
        <v>0</v>
      </c>
      <c r="BL599" s="24" t="s">
        <v>260</v>
      </c>
      <c r="BM599" s="24" t="s">
        <v>861</v>
      </c>
    </row>
    <row r="600" s="1" customFormat="1" ht="25.5" customHeight="1">
      <c r="B600" s="49"/>
      <c r="C600" s="220" t="s">
        <v>862</v>
      </c>
      <c r="D600" s="220" t="s">
        <v>164</v>
      </c>
      <c r="E600" s="221" t="s">
        <v>863</v>
      </c>
      <c r="F600" s="222" t="s">
        <v>864</v>
      </c>
      <c r="G600" s="222"/>
      <c r="H600" s="222"/>
      <c r="I600" s="222"/>
      <c r="J600" s="223" t="s">
        <v>589</v>
      </c>
      <c r="K600" s="283">
        <v>0</v>
      </c>
      <c r="L600" s="225">
        <v>0</v>
      </c>
      <c r="M600" s="226"/>
      <c r="N600" s="227">
        <f>ROUND(L600*K600,1)</f>
        <v>0</v>
      </c>
      <c r="O600" s="227"/>
      <c r="P600" s="227"/>
      <c r="Q600" s="227"/>
      <c r="R600" s="51"/>
      <c r="T600" s="228" t="s">
        <v>22</v>
      </c>
      <c r="U600" s="59" t="s">
        <v>45</v>
      </c>
      <c r="V600" s="50"/>
      <c r="W600" s="229">
        <f>V600*K600</f>
        <v>0</v>
      </c>
      <c r="X600" s="229">
        <v>0</v>
      </c>
      <c r="Y600" s="229">
        <f>X600*K600</f>
        <v>0</v>
      </c>
      <c r="Z600" s="229">
        <v>0</v>
      </c>
      <c r="AA600" s="230">
        <f>Z600*K600</f>
        <v>0</v>
      </c>
      <c r="AR600" s="24" t="s">
        <v>260</v>
      </c>
      <c r="AT600" s="24" t="s">
        <v>164</v>
      </c>
      <c r="AU600" s="24" t="s">
        <v>103</v>
      </c>
      <c r="AY600" s="24" t="s">
        <v>163</v>
      </c>
      <c r="BE600" s="141">
        <f>IF(U600="základní",N600,0)</f>
        <v>0</v>
      </c>
      <c r="BF600" s="141">
        <f>IF(U600="snížená",N600,0)</f>
        <v>0</v>
      </c>
      <c r="BG600" s="141">
        <f>IF(U600="zákl. přenesená",N600,0)</f>
        <v>0</v>
      </c>
      <c r="BH600" s="141">
        <f>IF(U600="sníž. přenesená",N600,0)</f>
        <v>0</v>
      </c>
      <c r="BI600" s="141">
        <f>IF(U600="nulová",N600,0)</f>
        <v>0</v>
      </c>
      <c r="BJ600" s="24" t="s">
        <v>38</v>
      </c>
      <c r="BK600" s="141">
        <f>ROUND(L600*K600,1)</f>
        <v>0</v>
      </c>
      <c r="BL600" s="24" t="s">
        <v>260</v>
      </c>
      <c r="BM600" s="24" t="s">
        <v>865</v>
      </c>
    </row>
    <row r="601" s="9" customFormat="1" ht="29.88" customHeight="1">
      <c r="B601" s="206"/>
      <c r="C601" s="207"/>
      <c r="D601" s="217" t="s">
        <v>133</v>
      </c>
      <c r="E601" s="217"/>
      <c r="F601" s="217"/>
      <c r="G601" s="217"/>
      <c r="H601" s="217"/>
      <c r="I601" s="217"/>
      <c r="J601" s="217"/>
      <c r="K601" s="217"/>
      <c r="L601" s="217"/>
      <c r="M601" s="217"/>
      <c r="N601" s="262">
        <f>BK601</f>
        <v>0</v>
      </c>
      <c r="O601" s="263"/>
      <c r="P601" s="263"/>
      <c r="Q601" s="263"/>
      <c r="R601" s="210"/>
      <c r="T601" s="211"/>
      <c r="U601" s="207"/>
      <c r="V601" s="207"/>
      <c r="W601" s="212">
        <f>SUM(W602:W617)</f>
        <v>0</v>
      </c>
      <c r="X601" s="207"/>
      <c r="Y601" s="212">
        <f>SUM(Y602:Y617)</f>
        <v>0</v>
      </c>
      <c r="Z601" s="207"/>
      <c r="AA601" s="213">
        <f>SUM(AA602:AA617)</f>
        <v>0</v>
      </c>
      <c r="AR601" s="214" t="s">
        <v>103</v>
      </c>
      <c r="AT601" s="215" t="s">
        <v>79</v>
      </c>
      <c r="AU601" s="215" t="s">
        <v>38</v>
      </c>
      <c r="AY601" s="214" t="s">
        <v>163</v>
      </c>
      <c r="BK601" s="216">
        <f>SUM(BK602:BK617)</f>
        <v>0</v>
      </c>
    </row>
    <row r="602" s="1" customFormat="1" ht="38.25" customHeight="1">
      <c r="B602" s="49"/>
      <c r="C602" s="220" t="s">
        <v>866</v>
      </c>
      <c r="D602" s="220" t="s">
        <v>164</v>
      </c>
      <c r="E602" s="221" t="s">
        <v>867</v>
      </c>
      <c r="F602" s="222" t="s">
        <v>868</v>
      </c>
      <c r="G602" s="222"/>
      <c r="H602" s="222"/>
      <c r="I602" s="222"/>
      <c r="J602" s="223" t="s">
        <v>253</v>
      </c>
      <c r="K602" s="224">
        <v>5.04</v>
      </c>
      <c r="L602" s="225">
        <v>0</v>
      </c>
      <c r="M602" s="226"/>
      <c r="N602" s="227">
        <f>ROUND(L602*K602,1)</f>
        <v>0</v>
      </c>
      <c r="O602" s="227"/>
      <c r="P602" s="227"/>
      <c r="Q602" s="227"/>
      <c r="R602" s="51"/>
      <c r="T602" s="228" t="s">
        <v>22</v>
      </c>
      <c r="U602" s="59" t="s">
        <v>45</v>
      </c>
      <c r="V602" s="50"/>
      <c r="W602" s="229">
        <f>V602*K602</f>
        <v>0</v>
      </c>
      <c r="X602" s="229">
        <v>0.00025000000000000001</v>
      </c>
      <c r="Y602" s="229">
        <f>X602*K602</f>
        <v>0</v>
      </c>
      <c r="Z602" s="229">
        <v>0</v>
      </c>
      <c r="AA602" s="230">
        <f>Z602*K602</f>
        <v>0</v>
      </c>
      <c r="AR602" s="24" t="s">
        <v>260</v>
      </c>
      <c r="AT602" s="24" t="s">
        <v>164</v>
      </c>
      <c r="AU602" s="24" t="s">
        <v>103</v>
      </c>
      <c r="AY602" s="24" t="s">
        <v>163</v>
      </c>
      <c r="BE602" s="141">
        <f>IF(U602="základní",N602,0)</f>
        <v>0</v>
      </c>
      <c r="BF602" s="141">
        <f>IF(U602="snížená",N602,0)</f>
        <v>0</v>
      </c>
      <c r="BG602" s="141">
        <f>IF(U602="zákl. přenesená",N602,0)</f>
        <v>0</v>
      </c>
      <c r="BH602" s="141">
        <f>IF(U602="sníž. přenesená",N602,0)</f>
        <v>0</v>
      </c>
      <c r="BI602" s="141">
        <f>IF(U602="nulová",N602,0)</f>
        <v>0</v>
      </c>
      <c r="BJ602" s="24" t="s">
        <v>38</v>
      </c>
      <c r="BK602" s="141">
        <f>ROUND(L602*K602,1)</f>
        <v>0</v>
      </c>
      <c r="BL602" s="24" t="s">
        <v>260</v>
      </c>
      <c r="BM602" s="24" t="s">
        <v>869</v>
      </c>
    </row>
    <row r="603" s="10" customFormat="1" ht="16.5" customHeight="1">
      <c r="B603" s="231"/>
      <c r="C603" s="232"/>
      <c r="D603" s="232"/>
      <c r="E603" s="233" t="s">
        <v>22</v>
      </c>
      <c r="F603" s="234" t="s">
        <v>870</v>
      </c>
      <c r="G603" s="235"/>
      <c r="H603" s="235"/>
      <c r="I603" s="235"/>
      <c r="J603" s="232"/>
      <c r="K603" s="236">
        <v>5.04</v>
      </c>
      <c r="L603" s="232"/>
      <c r="M603" s="232"/>
      <c r="N603" s="232"/>
      <c r="O603" s="232"/>
      <c r="P603" s="232"/>
      <c r="Q603" s="232"/>
      <c r="R603" s="237"/>
      <c r="T603" s="238"/>
      <c r="U603" s="232"/>
      <c r="V603" s="232"/>
      <c r="W603" s="232"/>
      <c r="X603" s="232"/>
      <c r="Y603" s="232"/>
      <c r="Z603" s="232"/>
      <c r="AA603" s="239"/>
      <c r="AT603" s="240" t="s">
        <v>171</v>
      </c>
      <c r="AU603" s="240" t="s">
        <v>103</v>
      </c>
      <c r="AV603" s="10" t="s">
        <v>103</v>
      </c>
      <c r="AW603" s="10" t="s">
        <v>37</v>
      </c>
      <c r="AX603" s="10" t="s">
        <v>38</v>
      </c>
      <c r="AY603" s="240" t="s">
        <v>163</v>
      </c>
    </row>
    <row r="604" s="1" customFormat="1" ht="16.5" customHeight="1">
      <c r="B604" s="49"/>
      <c r="C604" s="264" t="s">
        <v>871</v>
      </c>
      <c r="D604" s="264" t="s">
        <v>371</v>
      </c>
      <c r="E604" s="265" t="s">
        <v>872</v>
      </c>
      <c r="F604" s="266" t="s">
        <v>873</v>
      </c>
      <c r="G604" s="266"/>
      <c r="H604" s="266"/>
      <c r="I604" s="266"/>
      <c r="J604" s="267" t="s">
        <v>428</v>
      </c>
      <c r="K604" s="268">
        <v>4</v>
      </c>
      <c r="L604" s="269">
        <v>0</v>
      </c>
      <c r="M604" s="270"/>
      <c r="N604" s="271">
        <f>ROUND(L604*K604,1)</f>
        <v>0</v>
      </c>
      <c r="O604" s="227"/>
      <c r="P604" s="227"/>
      <c r="Q604" s="227"/>
      <c r="R604" s="51"/>
      <c r="T604" s="228" t="s">
        <v>22</v>
      </c>
      <c r="U604" s="59" t="s">
        <v>45</v>
      </c>
      <c r="V604" s="50"/>
      <c r="W604" s="229">
        <f>V604*K604</f>
        <v>0</v>
      </c>
      <c r="X604" s="229">
        <v>0.042999999999999997</v>
      </c>
      <c r="Y604" s="229">
        <f>X604*K604</f>
        <v>0</v>
      </c>
      <c r="Z604" s="229">
        <v>0</v>
      </c>
      <c r="AA604" s="230">
        <f>Z604*K604</f>
        <v>0</v>
      </c>
      <c r="AR604" s="24" t="s">
        <v>382</v>
      </c>
      <c r="AT604" s="24" t="s">
        <v>371</v>
      </c>
      <c r="AU604" s="24" t="s">
        <v>103</v>
      </c>
      <c r="AY604" s="24" t="s">
        <v>163</v>
      </c>
      <c r="BE604" s="141">
        <f>IF(U604="základní",N604,0)</f>
        <v>0</v>
      </c>
      <c r="BF604" s="141">
        <f>IF(U604="snížená",N604,0)</f>
        <v>0</v>
      </c>
      <c r="BG604" s="141">
        <f>IF(U604="zákl. přenesená",N604,0)</f>
        <v>0</v>
      </c>
      <c r="BH604" s="141">
        <f>IF(U604="sníž. přenesená",N604,0)</f>
        <v>0</v>
      </c>
      <c r="BI604" s="141">
        <f>IF(U604="nulová",N604,0)</f>
        <v>0</v>
      </c>
      <c r="BJ604" s="24" t="s">
        <v>38</v>
      </c>
      <c r="BK604" s="141">
        <f>ROUND(L604*K604,1)</f>
        <v>0</v>
      </c>
      <c r="BL604" s="24" t="s">
        <v>260</v>
      </c>
      <c r="BM604" s="24" t="s">
        <v>874</v>
      </c>
    </row>
    <row r="605" s="1" customFormat="1" ht="25.5" customHeight="1">
      <c r="B605" s="49"/>
      <c r="C605" s="220" t="s">
        <v>875</v>
      </c>
      <c r="D605" s="220" t="s">
        <v>164</v>
      </c>
      <c r="E605" s="221" t="s">
        <v>876</v>
      </c>
      <c r="F605" s="222" t="s">
        <v>877</v>
      </c>
      <c r="G605" s="222"/>
      <c r="H605" s="222"/>
      <c r="I605" s="222"/>
      <c r="J605" s="223" t="s">
        <v>428</v>
      </c>
      <c r="K605" s="224">
        <v>2</v>
      </c>
      <c r="L605" s="225">
        <v>0</v>
      </c>
      <c r="M605" s="226"/>
      <c r="N605" s="227">
        <f>ROUND(L605*K605,1)</f>
        <v>0</v>
      </c>
      <c r="O605" s="227"/>
      <c r="P605" s="227"/>
      <c r="Q605" s="227"/>
      <c r="R605" s="51"/>
      <c r="T605" s="228" t="s">
        <v>22</v>
      </c>
      <c r="U605" s="59" t="s">
        <v>45</v>
      </c>
      <c r="V605" s="50"/>
      <c r="W605" s="229">
        <f>V605*K605</f>
        <v>0</v>
      </c>
      <c r="X605" s="229">
        <v>0.00025000000000000001</v>
      </c>
      <c r="Y605" s="229">
        <f>X605*K605</f>
        <v>0</v>
      </c>
      <c r="Z605" s="229">
        <v>0</v>
      </c>
      <c r="AA605" s="230">
        <f>Z605*K605</f>
        <v>0</v>
      </c>
      <c r="AR605" s="24" t="s">
        <v>260</v>
      </c>
      <c r="AT605" s="24" t="s">
        <v>164</v>
      </c>
      <c r="AU605" s="24" t="s">
        <v>103</v>
      </c>
      <c r="AY605" s="24" t="s">
        <v>163</v>
      </c>
      <c r="BE605" s="141">
        <f>IF(U605="základní",N605,0)</f>
        <v>0</v>
      </c>
      <c r="BF605" s="141">
        <f>IF(U605="snížená",N605,0)</f>
        <v>0</v>
      </c>
      <c r="BG605" s="141">
        <f>IF(U605="zákl. přenesená",N605,0)</f>
        <v>0</v>
      </c>
      <c r="BH605" s="141">
        <f>IF(U605="sníž. přenesená",N605,0)</f>
        <v>0</v>
      </c>
      <c r="BI605" s="141">
        <f>IF(U605="nulová",N605,0)</f>
        <v>0</v>
      </c>
      <c r="BJ605" s="24" t="s">
        <v>38</v>
      </c>
      <c r="BK605" s="141">
        <f>ROUND(L605*K605,1)</f>
        <v>0</v>
      </c>
      <c r="BL605" s="24" t="s">
        <v>260</v>
      </c>
      <c r="BM605" s="24" t="s">
        <v>878</v>
      </c>
    </row>
    <row r="606" s="1" customFormat="1" ht="16.5" customHeight="1">
      <c r="B606" s="49"/>
      <c r="C606" s="264" t="s">
        <v>879</v>
      </c>
      <c r="D606" s="264" t="s">
        <v>371</v>
      </c>
      <c r="E606" s="265" t="s">
        <v>880</v>
      </c>
      <c r="F606" s="266" t="s">
        <v>881</v>
      </c>
      <c r="G606" s="266"/>
      <c r="H606" s="266"/>
      <c r="I606" s="266"/>
      <c r="J606" s="267" t="s">
        <v>428</v>
      </c>
      <c r="K606" s="268">
        <v>2</v>
      </c>
      <c r="L606" s="269">
        <v>0</v>
      </c>
      <c r="M606" s="270"/>
      <c r="N606" s="271">
        <f>ROUND(L606*K606,1)</f>
        <v>0</v>
      </c>
      <c r="O606" s="227"/>
      <c r="P606" s="227"/>
      <c r="Q606" s="227"/>
      <c r="R606" s="51"/>
      <c r="T606" s="228" t="s">
        <v>22</v>
      </c>
      <c r="U606" s="59" t="s">
        <v>45</v>
      </c>
      <c r="V606" s="50"/>
      <c r="W606" s="229">
        <f>V606*K606</f>
        <v>0</v>
      </c>
      <c r="X606" s="229">
        <v>0.02</v>
      </c>
      <c r="Y606" s="229">
        <f>X606*K606</f>
        <v>0</v>
      </c>
      <c r="Z606" s="229">
        <v>0</v>
      </c>
      <c r="AA606" s="230">
        <f>Z606*K606</f>
        <v>0</v>
      </c>
      <c r="AR606" s="24" t="s">
        <v>382</v>
      </c>
      <c r="AT606" s="24" t="s">
        <v>371</v>
      </c>
      <c r="AU606" s="24" t="s">
        <v>103</v>
      </c>
      <c r="AY606" s="24" t="s">
        <v>163</v>
      </c>
      <c r="BE606" s="141">
        <f>IF(U606="základní",N606,0)</f>
        <v>0</v>
      </c>
      <c r="BF606" s="141">
        <f>IF(U606="snížená",N606,0)</f>
        <v>0</v>
      </c>
      <c r="BG606" s="141">
        <f>IF(U606="zákl. přenesená",N606,0)</f>
        <v>0</v>
      </c>
      <c r="BH606" s="141">
        <f>IF(U606="sníž. přenesená",N606,0)</f>
        <v>0</v>
      </c>
      <c r="BI606" s="141">
        <f>IF(U606="nulová",N606,0)</f>
        <v>0</v>
      </c>
      <c r="BJ606" s="24" t="s">
        <v>38</v>
      </c>
      <c r="BK606" s="141">
        <f>ROUND(L606*K606,1)</f>
        <v>0</v>
      </c>
      <c r="BL606" s="24" t="s">
        <v>260</v>
      </c>
      <c r="BM606" s="24" t="s">
        <v>882</v>
      </c>
    </row>
    <row r="607" s="1" customFormat="1" ht="38.25" customHeight="1">
      <c r="B607" s="49"/>
      <c r="C607" s="220" t="s">
        <v>883</v>
      </c>
      <c r="D607" s="220" t="s">
        <v>164</v>
      </c>
      <c r="E607" s="221" t="s">
        <v>884</v>
      </c>
      <c r="F607" s="222" t="s">
        <v>885</v>
      </c>
      <c r="G607" s="222"/>
      <c r="H607" s="222"/>
      <c r="I607" s="222"/>
      <c r="J607" s="223" t="s">
        <v>428</v>
      </c>
      <c r="K607" s="224">
        <v>7</v>
      </c>
      <c r="L607" s="225">
        <v>0</v>
      </c>
      <c r="M607" s="226"/>
      <c r="N607" s="227">
        <f>ROUND(L607*K607,1)</f>
        <v>0</v>
      </c>
      <c r="O607" s="227"/>
      <c r="P607" s="227"/>
      <c r="Q607" s="227"/>
      <c r="R607" s="51"/>
      <c r="T607" s="228" t="s">
        <v>22</v>
      </c>
      <c r="U607" s="59" t="s">
        <v>45</v>
      </c>
      <c r="V607" s="50"/>
      <c r="W607" s="229">
        <f>V607*K607</f>
        <v>0</v>
      </c>
      <c r="X607" s="229">
        <v>0</v>
      </c>
      <c r="Y607" s="229">
        <f>X607*K607</f>
        <v>0</v>
      </c>
      <c r="Z607" s="229">
        <v>0</v>
      </c>
      <c r="AA607" s="230">
        <f>Z607*K607</f>
        <v>0</v>
      </c>
      <c r="AR607" s="24" t="s">
        <v>260</v>
      </c>
      <c r="AT607" s="24" t="s">
        <v>164</v>
      </c>
      <c r="AU607" s="24" t="s">
        <v>103</v>
      </c>
      <c r="AY607" s="24" t="s">
        <v>163</v>
      </c>
      <c r="BE607" s="141">
        <f>IF(U607="základní",N607,0)</f>
        <v>0</v>
      </c>
      <c r="BF607" s="141">
        <f>IF(U607="snížená",N607,0)</f>
        <v>0</v>
      </c>
      <c r="BG607" s="141">
        <f>IF(U607="zákl. přenesená",N607,0)</f>
        <v>0</v>
      </c>
      <c r="BH607" s="141">
        <f>IF(U607="sníž. přenesená",N607,0)</f>
        <v>0</v>
      </c>
      <c r="BI607" s="141">
        <f>IF(U607="nulová",N607,0)</f>
        <v>0</v>
      </c>
      <c r="BJ607" s="24" t="s">
        <v>38</v>
      </c>
      <c r="BK607" s="141">
        <f>ROUND(L607*K607,1)</f>
        <v>0</v>
      </c>
      <c r="BL607" s="24" t="s">
        <v>260</v>
      </c>
      <c r="BM607" s="24" t="s">
        <v>886</v>
      </c>
    </row>
    <row r="608" s="1" customFormat="1" ht="25.5" customHeight="1">
      <c r="B608" s="49"/>
      <c r="C608" s="264" t="s">
        <v>887</v>
      </c>
      <c r="D608" s="264" t="s">
        <v>371</v>
      </c>
      <c r="E608" s="265" t="s">
        <v>888</v>
      </c>
      <c r="F608" s="266" t="s">
        <v>889</v>
      </c>
      <c r="G608" s="266"/>
      <c r="H608" s="266"/>
      <c r="I608" s="266"/>
      <c r="J608" s="267" t="s">
        <v>428</v>
      </c>
      <c r="K608" s="268">
        <v>7</v>
      </c>
      <c r="L608" s="269">
        <v>0</v>
      </c>
      <c r="M608" s="270"/>
      <c r="N608" s="271">
        <f>ROUND(L608*K608,1)</f>
        <v>0</v>
      </c>
      <c r="O608" s="227"/>
      <c r="P608" s="227"/>
      <c r="Q608" s="227"/>
      <c r="R608" s="51"/>
      <c r="T608" s="228" t="s">
        <v>22</v>
      </c>
      <c r="U608" s="59" t="s">
        <v>45</v>
      </c>
      <c r="V608" s="50"/>
      <c r="W608" s="229">
        <f>V608*K608</f>
        <v>0</v>
      </c>
      <c r="X608" s="229">
        <v>0.0155</v>
      </c>
      <c r="Y608" s="229">
        <f>X608*K608</f>
        <v>0</v>
      </c>
      <c r="Z608" s="229">
        <v>0</v>
      </c>
      <c r="AA608" s="230">
        <f>Z608*K608</f>
        <v>0</v>
      </c>
      <c r="AR608" s="24" t="s">
        <v>382</v>
      </c>
      <c r="AT608" s="24" t="s">
        <v>371</v>
      </c>
      <c r="AU608" s="24" t="s">
        <v>103</v>
      </c>
      <c r="AY608" s="24" t="s">
        <v>163</v>
      </c>
      <c r="BE608" s="141">
        <f>IF(U608="základní",N608,0)</f>
        <v>0</v>
      </c>
      <c r="BF608" s="141">
        <f>IF(U608="snížená",N608,0)</f>
        <v>0</v>
      </c>
      <c r="BG608" s="141">
        <f>IF(U608="zákl. přenesená",N608,0)</f>
        <v>0</v>
      </c>
      <c r="BH608" s="141">
        <f>IF(U608="sníž. přenesená",N608,0)</f>
        <v>0</v>
      </c>
      <c r="BI608" s="141">
        <f>IF(U608="nulová",N608,0)</f>
        <v>0</v>
      </c>
      <c r="BJ608" s="24" t="s">
        <v>38</v>
      </c>
      <c r="BK608" s="141">
        <f>ROUND(L608*K608,1)</f>
        <v>0</v>
      </c>
      <c r="BL608" s="24" t="s">
        <v>260</v>
      </c>
      <c r="BM608" s="24" t="s">
        <v>890</v>
      </c>
    </row>
    <row r="609" s="1" customFormat="1" ht="38.25" customHeight="1">
      <c r="B609" s="49"/>
      <c r="C609" s="220" t="s">
        <v>891</v>
      </c>
      <c r="D609" s="220" t="s">
        <v>164</v>
      </c>
      <c r="E609" s="221" t="s">
        <v>892</v>
      </c>
      <c r="F609" s="222" t="s">
        <v>893</v>
      </c>
      <c r="G609" s="222"/>
      <c r="H609" s="222"/>
      <c r="I609" s="222"/>
      <c r="J609" s="223" t="s">
        <v>428</v>
      </c>
      <c r="K609" s="224">
        <v>10.4</v>
      </c>
      <c r="L609" s="225">
        <v>0</v>
      </c>
      <c r="M609" s="226"/>
      <c r="N609" s="227">
        <f>ROUND(L609*K609,1)</f>
        <v>0</v>
      </c>
      <c r="O609" s="227"/>
      <c r="P609" s="227"/>
      <c r="Q609" s="227"/>
      <c r="R609" s="51"/>
      <c r="T609" s="228" t="s">
        <v>22</v>
      </c>
      <c r="U609" s="59" t="s">
        <v>45</v>
      </c>
      <c r="V609" s="50"/>
      <c r="W609" s="229">
        <f>V609*K609</f>
        <v>0</v>
      </c>
      <c r="X609" s="229">
        <v>0</v>
      </c>
      <c r="Y609" s="229">
        <f>X609*K609</f>
        <v>0</v>
      </c>
      <c r="Z609" s="229">
        <v>0</v>
      </c>
      <c r="AA609" s="230">
        <f>Z609*K609</f>
        <v>0</v>
      </c>
      <c r="AR609" s="24" t="s">
        <v>260</v>
      </c>
      <c r="AT609" s="24" t="s">
        <v>164</v>
      </c>
      <c r="AU609" s="24" t="s">
        <v>103</v>
      </c>
      <c r="AY609" s="24" t="s">
        <v>163</v>
      </c>
      <c r="BE609" s="141">
        <f>IF(U609="základní",N609,0)</f>
        <v>0</v>
      </c>
      <c r="BF609" s="141">
        <f>IF(U609="snížená",N609,0)</f>
        <v>0</v>
      </c>
      <c r="BG609" s="141">
        <f>IF(U609="zákl. přenesená",N609,0)</f>
        <v>0</v>
      </c>
      <c r="BH609" s="141">
        <f>IF(U609="sníž. přenesená",N609,0)</f>
        <v>0</v>
      </c>
      <c r="BI609" s="141">
        <f>IF(U609="nulová",N609,0)</f>
        <v>0</v>
      </c>
      <c r="BJ609" s="24" t="s">
        <v>38</v>
      </c>
      <c r="BK609" s="141">
        <f>ROUND(L609*K609,1)</f>
        <v>0</v>
      </c>
      <c r="BL609" s="24" t="s">
        <v>260</v>
      </c>
      <c r="BM609" s="24" t="s">
        <v>894</v>
      </c>
    </row>
    <row r="610" s="10" customFormat="1" ht="16.5" customHeight="1">
      <c r="B610" s="231"/>
      <c r="C610" s="232"/>
      <c r="D610" s="232"/>
      <c r="E610" s="233" t="s">
        <v>22</v>
      </c>
      <c r="F610" s="234" t="s">
        <v>368</v>
      </c>
      <c r="G610" s="235"/>
      <c r="H610" s="235"/>
      <c r="I610" s="235"/>
      <c r="J610" s="232"/>
      <c r="K610" s="236">
        <v>2</v>
      </c>
      <c r="L610" s="232"/>
      <c r="M610" s="232"/>
      <c r="N610" s="232"/>
      <c r="O610" s="232"/>
      <c r="P610" s="232"/>
      <c r="Q610" s="232"/>
      <c r="R610" s="237"/>
      <c r="T610" s="238"/>
      <c r="U610" s="232"/>
      <c r="V610" s="232"/>
      <c r="W610" s="232"/>
      <c r="X610" s="232"/>
      <c r="Y610" s="232"/>
      <c r="Z610" s="232"/>
      <c r="AA610" s="239"/>
      <c r="AT610" s="240" t="s">
        <v>171</v>
      </c>
      <c r="AU610" s="240" t="s">
        <v>103</v>
      </c>
      <c r="AV610" s="10" t="s">
        <v>103</v>
      </c>
      <c r="AW610" s="10" t="s">
        <v>37</v>
      </c>
      <c r="AX610" s="10" t="s">
        <v>80</v>
      </c>
      <c r="AY610" s="240" t="s">
        <v>163</v>
      </c>
    </row>
    <row r="611" s="10" customFormat="1" ht="16.5" customHeight="1">
      <c r="B611" s="231"/>
      <c r="C611" s="232"/>
      <c r="D611" s="232"/>
      <c r="E611" s="233" t="s">
        <v>22</v>
      </c>
      <c r="F611" s="241" t="s">
        <v>367</v>
      </c>
      <c r="G611" s="232"/>
      <c r="H611" s="232"/>
      <c r="I611" s="232"/>
      <c r="J611" s="232"/>
      <c r="K611" s="236">
        <v>8.4000000000000004</v>
      </c>
      <c r="L611" s="232"/>
      <c r="M611" s="232"/>
      <c r="N611" s="232"/>
      <c r="O611" s="232"/>
      <c r="P611" s="232"/>
      <c r="Q611" s="232"/>
      <c r="R611" s="237"/>
      <c r="T611" s="238"/>
      <c r="U611" s="232"/>
      <c r="V611" s="232"/>
      <c r="W611" s="232"/>
      <c r="X611" s="232"/>
      <c r="Y611" s="232"/>
      <c r="Z611" s="232"/>
      <c r="AA611" s="239"/>
      <c r="AT611" s="240" t="s">
        <v>171</v>
      </c>
      <c r="AU611" s="240" t="s">
        <v>103</v>
      </c>
      <c r="AV611" s="10" t="s">
        <v>103</v>
      </c>
      <c r="AW611" s="10" t="s">
        <v>37</v>
      </c>
      <c r="AX611" s="10" t="s">
        <v>80</v>
      </c>
      <c r="AY611" s="240" t="s">
        <v>163</v>
      </c>
    </row>
    <row r="612" s="12" customFormat="1" ht="16.5" customHeight="1">
      <c r="B612" s="251"/>
      <c r="C612" s="252"/>
      <c r="D612" s="252"/>
      <c r="E612" s="253" t="s">
        <v>22</v>
      </c>
      <c r="F612" s="254" t="s">
        <v>182</v>
      </c>
      <c r="G612" s="252"/>
      <c r="H612" s="252"/>
      <c r="I612" s="252"/>
      <c r="J612" s="252"/>
      <c r="K612" s="255">
        <v>10.4</v>
      </c>
      <c r="L612" s="252"/>
      <c r="M612" s="252"/>
      <c r="N612" s="252"/>
      <c r="O612" s="252"/>
      <c r="P612" s="252"/>
      <c r="Q612" s="252"/>
      <c r="R612" s="256"/>
      <c r="T612" s="257"/>
      <c r="U612" s="252"/>
      <c r="V612" s="252"/>
      <c r="W612" s="252"/>
      <c r="X612" s="252"/>
      <c r="Y612" s="252"/>
      <c r="Z612" s="252"/>
      <c r="AA612" s="258"/>
      <c r="AT612" s="259" t="s">
        <v>171</v>
      </c>
      <c r="AU612" s="259" t="s">
        <v>103</v>
      </c>
      <c r="AV612" s="12" t="s">
        <v>168</v>
      </c>
      <c r="AW612" s="12" t="s">
        <v>37</v>
      </c>
      <c r="AX612" s="12" t="s">
        <v>38</v>
      </c>
      <c r="AY612" s="259" t="s">
        <v>163</v>
      </c>
    </row>
    <row r="613" s="1" customFormat="1" ht="25.5" customHeight="1">
      <c r="B613" s="49"/>
      <c r="C613" s="264" t="s">
        <v>895</v>
      </c>
      <c r="D613" s="264" t="s">
        <v>371</v>
      </c>
      <c r="E613" s="265" t="s">
        <v>896</v>
      </c>
      <c r="F613" s="266" t="s">
        <v>897</v>
      </c>
      <c r="G613" s="266"/>
      <c r="H613" s="266"/>
      <c r="I613" s="266"/>
      <c r="J613" s="267" t="s">
        <v>357</v>
      </c>
      <c r="K613" s="268">
        <v>10.4</v>
      </c>
      <c r="L613" s="269">
        <v>0</v>
      </c>
      <c r="M613" s="270"/>
      <c r="N613" s="271">
        <f>ROUND(L613*K613,1)</f>
        <v>0</v>
      </c>
      <c r="O613" s="227"/>
      <c r="P613" s="227"/>
      <c r="Q613" s="227"/>
      <c r="R613" s="51"/>
      <c r="T613" s="228" t="s">
        <v>22</v>
      </c>
      <c r="U613" s="59" t="s">
        <v>45</v>
      </c>
      <c r="V613" s="50"/>
      <c r="W613" s="229">
        <f>V613*K613</f>
        <v>0</v>
      </c>
      <c r="X613" s="229">
        <v>0.0015</v>
      </c>
      <c r="Y613" s="229">
        <f>X613*K613</f>
        <v>0</v>
      </c>
      <c r="Z613" s="229">
        <v>0</v>
      </c>
      <c r="AA613" s="230">
        <f>Z613*K613</f>
        <v>0</v>
      </c>
      <c r="AR613" s="24" t="s">
        <v>382</v>
      </c>
      <c r="AT613" s="24" t="s">
        <v>371</v>
      </c>
      <c r="AU613" s="24" t="s">
        <v>103</v>
      </c>
      <c r="AY613" s="24" t="s">
        <v>163</v>
      </c>
      <c r="BE613" s="141">
        <f>IF(U613="základní",N613,0)</f>
        <v>0</v>
      </c>
      <c r="BF613" s="141">
        <f>IF(U613="snížená",N613,0)</f>
        <v>0</v>
      </c>
      <c r="BG613" s="141">
        <f>IF(U613="zákl. přenesená",N613,0)</f>
        <v>0</v>
      </c>
      <c r="BH613" s="141">
        <f>IF(U613="sníž. přenesená",N613,0)</f>
        <v>0</v>
      </c>
      <c r="BI613" s="141">
        <f>IF(U613="nulová",N613,0)</f>
        <v>0</v>
      </c>
      <c r="BJ613" s="24" t="s">
        <v>38</v>
      </c>
      <c r="BK613" s="141">
        <f>ROUND(L613*K613,1)</f>
        <v>0</v>
      </c>
      <c r="BL613" s="24" t="s">
        <v>260</v>
      </c>
      <c r="BM613" s="24" t="s">
        <v>898</v>
      </c>
    </row>
    <row r="614" s="10" customFormat="1" ht="16.5" customHeight="1">
      <c r="B614" s="231"/>
      <c r="C614" s="232"/>
      <c r="D614" s="232"/>
      <c r="E614" s="233" t="s">
        <v>22</v>
      </c>
      <c r="F614" s="234" t="s">
        <v>368</v>
      </c>
      <c r="G614" s="235"/>
      <c r="H614" s="235"/>
      <c r="I614" s="235"/>
      <c r="J614" s="232"/>
      <c r="K614" s="236">
        <v>2</v>
      </c>
      <c r="L614" s="232"/>
      <c r="M614" s="232"/>
      <c r="N614" s="232"/>
      <c r="O614" s="232"/>
      <c r="P614" s="232"/>
      <c r="Q614" s="232"/>
      <c r="R614" s="237"/>
      <c r="T614" s="238"/>
      <c r="U614" s="232"/>
      <c r="V614" s="232"/>
      <c r="W614" s="232"/>
      <c r="X614" s="232"/>
      <c r="Y614" s="232"/>
      <c r="Z614" s="232"/>
      <c r="AA614" s="239"/>
      <c r="AT614" s="240" t="s">
        <v>171</v>
      </c>
      <c r="AU614" s="240" t="s">
        <v>103</v>
      </c>
      <c r="AV614" s="10" t="s">
        <v>103</v>
      </c>
      <c r="AW614" s="10" t="s">
        <v>37</v>
      </c>
      <c r="AX614" s="10" t="s">
        <v>80</v>
      </c>
      <c r="AY614" s="240" t="s">
        <v>163</v>
      </c>
    </row>
    <row r="615" s="10" customFormat="1" ht="16.5" customHeight="1">
      <c r="B615" s="231"/>
      <c r="C615" s="232"/>
      <c r="D615" s="232"/>
      <c r="E615" s="233" t="s">
        <v>22</v>
      </c>
      <c r="F615" s="241" t="s">
        <v>367</v>
      </c>
      <c r="G615" s="232"/>
      <c r="H615" s="232"/>
      <c r="I615" s="232"/>
      <c r="J615" s="232"/>
      <c r="K615" s="236">
        <v>8.4000000000000004</v>
      </c>
      <c r="L615" s="232"/>
      <c r="M615" s="232"/>
      <c r="N615" s="232"/>
      <c r="O615" s="232"/>
      <c r="P615" s="232"/>
      <c r="Q615" s="232"/>
      <c r="R615" s="237"/>
      <c r="T615" s="238"/>
      <c r="U615" s="232"/>
      <c r="V615" s="232"/>
      <c r="W615" s="232"/>
      <c r="X615" s="232"/>
      <c r="Y615" s="232"/>
      <c r="Z615" s="232"/>
      <c r="AA615" s="239"/>
      <c r="AT615" s="240" t="s">
        <v>171</v>
      </c>
      <c r="AU615" s="240" t="s">
        <v>103</v>
      </c>
      <c r="AV615" s="10" t="s">
        <v>103</v>
      </c>
      <c r="AW615" s="10" t="s">
        <v>37</v>
      </c>
      <c r="AX615" s="10" t="s">
        <v>80</v>
      </c>
      <c r="AY615" s="240" t="s">
        <v>163</v>
      </c>
    </row>
    <row r="616" s="12" customFormat="1" ht="16.5" customHeight="1">
      <c r="B616" s="251"/>
      <c r="C616" s="252"/>
      <c r="D616" s="252"/>
      <c r="E616" s="253" t="s">
        <v>22</v>
      </c>
      <c r="F616" s="254" t="s">
        <v>182</v>
      </c>
      <c r="G616" s="252"/>
      <c r="H616" s="252"/>
      <c r="I616" s="252"/>
      <c r="J616" s="252"/>
      <c r="K616" s="255">
        <v>10.4</v>
      </c>
      <c r="L616" s="252"/>
      <c r="M616" s="252"/>
      <c r="N616" s="252"/>
      <c r="O616" s="252"/>
      <c r="P616" s="252"/>
      <c r="Q616" s="252"/>
      <c r="R616" s="256"/>
      <c r="T616" s="257"/>
      <c r="U616" s="252"/>
      <c r="V616" s="252"/>
      <c r="W616" s="252"/>
      <c r="X616" s="252"/>
      <c r="Y616" s="252"/>
      <c r="Z616" s="252"/>
      <c r="AA616" s="258"/>
      <c r="AT616" s="259" t="s">
        <v>171</v>
      </c>
      <c r="AU616" s="259" t="s">
        <v>103</v>
      </c>
      <c r="AV616" s="12" t="s">
        <v>168</v>
      </c>
      <c r="AW616" s="12" t="s">
        <v>37</v>
      </c>
      <c r="AX616" s="12" t="s">
        <v>38</v>
      </c>
      <c r="AY616" s="259" t="s">
        <v>163</v>
      </c>
    </row>
    <row r="617" s="1" customFormat="1" ht="25.5" customHeight="1">
      <c r="B617" s="49"/>
      <c r="C617" s="220" t="s">
        <v>899</v>
      </c>
      <c r="D617" s="220" t="s">
        <v>164</v>
      </c>
      <c r="E617" s="221" t="s">
        <v>900</v>
      </c>
      <c r="F617" s="222" t="s">
        <v>901</v>
      </c>
      <c r="G617" s="222"/>
      <c r="H617" s="222"/>
      <c r="I617" s="222"/>
      <c r="J617" s="223" t="s">
        <v>589</v>
      </c>
      <c r="K617" s="283">
        <v>0</v>
      </c>
      <c r="L617" s="225">
        <v>0</v>
      </c>
      <c r="M617" s="226"/>
      <c r="N617" s="227">
        <f>ROUND(L617*K617,1)</f>
        <v>0</v>
      </c>
      <c r="O617" s="227"/>
      <c r="P617" s="227"/>
      <c r="Q617" s="227"/>
      <c r="R617" s="51"/>
      <c r="T617" s="228" t="s">
        <v>22</v>
      </c>
      <c r="U617" s="59" t="s">
        <v>45</v>
      </c>
      <c r="V617" s="50"/>
      <c r="W617" s="229">
        <f>V617*K617</f>
        <v>0</v>
      </c>
      <c r="X617" s="229">
        <v>0</v>
      </c>
      <c r="Y617" s="229">
        <f>X617*K617</f>
        <v>0</v>
      </c>
      <c r="Z617" s="229">
        <v>0</v>
      </c>
      <c r="AA617" s="230">
        <f>Z617*K617</f>
        <v>0</v>
      </c>
      <c r="AR617" s="24" t="s">
        <v>260</v>
      </c>
      <c r="AT617" s="24" t="s">
        <v>164</v>
      </c>
      <c r="AU617" s="24" t="s">
        <v>103</v>
      </c>
      <c r="AY617" s="24" t="s">
        <v>163</v>
      </c>
      <c r="BE617" s="141">
        <f>IF(U617="základní",N617,0)</f>
        <v>0</v>
      </c>
      <c r="BF617" s="141">
        <f>IF(U617="snížená",N617,0)</f>
        <v>0</v>
      </c>
      <c r="BG617" s="141">
        <f>IF(U617="zákl. přenesená",N617,0)</f>
        <v>0</v>
      </c>
      <c r="BH617" s="141">
        <f>IF(U617="sníž. přenesená",N617,0)</f>
        <v>0</v>
      </c>
      <c r="BI617" s="141">
        <f>IF(U617="nulová",N617,0)</f>
        <v>0</v>
      </c>
      <c r="BJ617" s="24" t="s">
        <v>38</v>
      </c>
      <c r="BK617" s="141">
        <f>ROUND(L617*K617,1)</f>
        <v>0</v>
      </c>
      <c r="BL617" s="24" t="s">
        <v>260</v>
      </c>
      <c r="BM617" s="24" t="s">
        <v>902</v>
      </c>
    </row>
    <row r="618" s="9" customFormat="1" ht="29.88" customHeight="1">
      <c r="B618" s="206"/>
      <c r="C618" s="207"/>
      <c r="D618" s="217" t="s">
        <v>134</v>
      </c>
      <c r="E618" s="217"/>
      <c r="F618" s="217"/>
      <c r="G618" s="217"/>
      <c r="H618" s="217"/>
      <c r="I618" s="217"/>
      <c r="J618" s="217"/>
      <c r="K618" s="217"/>
      <c r="L618" s="217"/>
      <c r="M618" s="217"/>
      <c r="N618" s="262">
        <f>BK618</f>
        <v>0</v>
      </c>
      <c r="O618" s="263"/>
      <c r="P618" s="263"/>
      <c r="Q618" s="263"/>
      <c r="R618" s="210"/>
      <c r="T618" s="211"/>
      <c r="U618" s="207"/>
      <c r="V618" s="207"/>
      <c r="W618" s="212">
        <f>SUM(W619:W624)</f>
        <v>0</v>
      </c>
      <c r="X618" s="207"/>
      <c r="Y618" s="212">
        <f>SUM(Y619:Y624)</f>
        <v>0</v>
      </c>
      <c r="Z618" s="207"/>
      <c r="AA618" s="213">
        <f>SUM(AA619:AA624)</f>
        <v>0</v>
      </c>
      <c r="AR618" s="214" t="s">
        <v>103</v>
      </c>
      <c r="AT618" s="215" t="s">
        <v>79</v>
      </c>
      <c r="AU618" s="215" t="s">
        <v>38</v>
      </c>
      <c r="AY618" s="214" t="s">
        <v>163</v>
      </c>
      <c r="BK618" s="216">
        <f>SUM(BK619:BK624)</f>
        <v>0</v>
      </c>
    </row>
    <row r="619" s="1" customFormat="1" ht="25.5" customHeight="1">
      <c r="B619" s="49"/>
      <c r="C619" s="220" t="s">
        <v>903</v>
      </c>
      <c r="D619" s="220" t="s">
        <v>164</v>
      </c>
      <c r="E619" s="221" t="s">
        <v>904</v>
      </c>
      <c r="F619" s="222" t="s">
        <v>905</v>
      </c>
      <c r="G619" s="222"/>
      <c r="H619" s="222"/>
      <c r="I619" s="222"/>
      <c r="J619" s="223" t="s">
        <v>357</v>
      </c>
      <c r="K619" s="224">
        <v>3.5</v>
      </c>
      <c r="L619" s="225">
        <v>0</v>
      </c>
      <c r="M619" s="226"/>
      <c r="N619" s="227">
        <f>ROUND(L619*K619,1)</f>
        <v>0</v>
      </c>
      <c r="O619" s="227"/>
      <c r="P619" s="227"/>
      <c r="Q619" s="227"/>
      <c r="R619" s="51"/>
      <c r="T619" s="228" t="s">
        <v>22</v>
      </c>
      <c r="U619" s="59" t="s">
        <v>45</v>
      </c>
      <c r="V619" s="50"/>
      <c r="W619" s="229">
        <f>V619*K619</f>
        <v>0</v>
      </c>
      <c r="X619" s="229">
        <v>6.0000000000000002E-05</v>
      </c>
      <c r="Y619" s="229">
        <f>X619*K619</f>
        <v>0</v>
      </c>
      <c r="Z619" s="229">
        <v>0</v>
      </c>
      <c r="AA619" s="230">
        <f>Z619*K619</f>
        <v>0</v>
      </c>
      <c r="AR619" s="24" t="s">
        <v>260</v>
      </c>
      <c r="AT619" s="24" t="s">
        <v>164</v>
      </c>
      <c r="AU619" s="24" t="s">
        <v>103</v>
      </c>
      <c r="AY619" s="24" t="s">
        <v>163</v>
      </c>
      <c r="BE619" s="141">
        <f>IF(U619="základní",N619,0)</f>
        <v>0</v>
      </c>
      <c r="BF619" s="141">
        <f>IF(U619="snížená",N619,0)</f>
        <v>0</v>
      </c>
      <c r="BG619" s="141">
        <f>IF(U619="zákl. přenesená",N619,0)</f>
        <v>0</v>
      </c>
      <c r="BH619" s="141">
        <f>IF(U619="sníž. přenesená",N619,0)</f>
        <v>0</v>
      </c>
      <c r="BI619" s="141">
        <f>IF(U619="nulová",N619,0)</f>
        <v>0</v>
      </c>
      <c r="BJ619" s="24" t="s">
        <v>38</v>
      </c>
      <c r="BK619" s="141">
        <f>ROUND(L619*K619,1)</f>
        <v>0</v>
      </c>
      <c r="BL619" s="24" t="s">
        <v>260</v>
      </c>
      <c r="BM619" s="24" t="s">
        <v>906</v>
      </c>
    </row>
    <row r="620" s="10" customFormat="1" ht="16.5" customHeight="1">
      <c r="B620" s="231"/>
      <c r="C620" s="232"/>
      <c r="D620" s="232"/>
      <c r="E620" s="233" t="s">
        <v>22</v>
      </c>
      <c r="F620" s="234" t="s">
        <v>907</v>
      </c>
      <c r="G620" s="235"/>
      <c r="H620" s="235"/>
      <c r="I620" s="235"/>
      <c r="J620" s="232"/>
      <c r="K620" s="236">
        <v>3.5</v>
      </c>
      <c r="L620" s="232"/>
      <c r="M620" s="232"/>
      <c r="N620" s="232"/>
      <c r="O620" s="232"/>
      <c r="P620" s="232"/>
      <c r="Q620" s="232"/>
      <c r="R620" s="237"/>
      <c r="T620" s="238"/>
      <c r="U620" s="232"/>
      <c r="V620" s="232"/>
      <c r="W620" s="232"/>
      <c r="X620" s="232"/>
      <c r="Y620" s="232"/>
      <c r="Z620" s="232"/>
      <c r="AA620" s="239"/>
      <c r="AT620" s="240" t="s">
        <v>171</v>
      </c>
      <c r="AU620" s="240" t="s">
        <v>103</v>
      </c>
      <c r="AV620" s="10" t="s">
        <v>103</v>
      </c>
      <c r="AW620" s="10" t="s">
        <v>37</v>
      </c>
      <c r="AX620" s="10" t="s">
        <v>38</v>
      </c>
      <c r="AY620" s="240" t="s">
        <v>163</v>
      </c>
    </row>
    <row r="621" s="1" customFormat="1" ht="25.5" customHeight="1">
      <c r="B621" s="49"/>
      <c r="C621" s="264" t="s">
        <v>908</v>
      </c>
      <c r="D621" s="264" t="s">
        <v>371</v>
      </c>
      <c r="E621" s="265" t="s">
        <v>909</v>
      </c>
      <c r="F621" s="266" t="s">
        <v>910</v>
      </c>
      <c r="G621" s="266"/>
      <c r="H621" s="266"/>
      <c r="I621" s="266"/>
      <c r="J621" s="267" t="s">
        <v>357</v>
      </c>
      <c r="K621" s="268">
        <v>3.5</v>
      </c>
      <c r="L621" s="269">
        <v>0</v>
      </c>
      <c r="M621" s="270"/>
      <c r="N621" s="271">
        <f>ROUND(L621*K621,1)</f>
        <v>0</v>
      </c>
      <c r="O621" s="227"/>
      <c r="P621" s="227"/>
      <c r="Q621" s="227"/>
      <c r="R621" s="51"/>
      <c r="T621" s="228" t="s">
        <v>22</v>
      </c>
      <c r="U621" s="59" t="s">
        <v>45</v>
      </c>
      <c r="V621" s="50"/>
      <c r="W621" s="229">
        <f>V621*K621</f>
        <v>0</v>
      </c>
      <c r="X621" s="229">
        <v>1</v>
      </c>
      <c r="Y621" s="229">
        <f>X621*K621</f>
        <v>0</v>
      </c>
      <c r="Z621" s="229">
        <v>0</v>
      </c>
      <c r="AA621" s="230">
        <f>Z621*K621</f>
        <v>0</v>
      </c>
      <c r="AR621" s="24" t="s">
        <v>382</v>
      </c>
      <c r="AT621" s="24" t="s">
        <v>371</v>
      </c>
      <c r="AU621" s="24" t="s">
        <v>103</v>
      </c>
      <c r="AY621" s="24" t="s">
        <v>163</v>
      </c>
      <c r="BE621" s="141">
        <f>IF(U621="základní",N621,0)</f>
        <v>0</v>
      </c>
      <c r="BF621" s="141">
        <f>IF(U621="snížená",N621,0)</f>
        <v>0</v>
      </c>
      <c r="BG621" s="141">
        <f>IF(U621="zákl. přenesená",N621,0)</f>
        <v>0</v>
      </c>
      <c r="BH621" s="141">
        <f>IF(U621="sníž. přenesená",N621,0)</f>
        <v>0</v>
      </c>
      <c r="BI621" s="141">
        <f>IF(U621="nulová",N621,0)</f>
        <v>0</v>
      </c>
      <c r="BJ621" s="24" t="s">
        <v>38</v>
      </c>
      <c r="BK621" s="141">
        <f>ROUND(L621*K621,1)</f>
        <v>0</v>
      </c>
      <c r="BL621" s="24" t="s">
        <v>260</v>
      </c>
      <c r="BM621" s="24" t="s">
        <v>911</v>
      </c>
    </row>
    <row r="622" s="1" customFormat="1" ht="25.5" customHeight="1">
      <c r="B622" s="49"/>
      <c r="C622" s="220" t="s">
        <v>912</v>
      </c>
      <c r="D622" s="220" t="s">
        <v>164</v>
      </c>
      <c r="E622" s="221" t="s">
        <v>913</v>
      </c>
      <c r="F622" s="222" t="s">
        <v>914</v>
      </c>
      <c r="G622" s="222"/>
      <c r="H622" s="222"/>
      <c r="I622" s="222"/>
      <c r="J622" s="223" t="s">
        <v>428</v>
      </c>
      <c r="K622" s="224">
        <v>1</v>
      </c>
      <c r="L622" s="225">
        <v>0</v>
      </c>
      <c r="M622" s="226"/>
      <c r="N622" s="227">
        <f>ROUND(L622*K622,1)</f>
        <v>0</v>
      </c>
      <c r="O622" s="227"/>
      <c r="P622" s="227"/>
      <c r="Q622" s="227"/>
      <c r="R622" s="51"/>
      <c r="T622" s="228" t="s">
        <v>22</v>
      </c>
      <c r="U622" s="59" t="s">
        <v>45</v>
      </c>
      <c r="V622" s="50"/>
      <c r="W622" s="229">
        <f>V622*K622</f>
        <v>0</v>
      </c>
      <c r="X622" s="229">
        <v>0</v>
      </c>
      <c r="Y622" s="229">
        <f>X622*K622</f>
        <v>0</v>
      </c>
      <c r="Z622" s="229">
        <v>0</v>
      </c>
      <c r="AA622" s="230">
        <f>Z622*K622</f>
        <v>0</v>
      </c>
      <c r="AR622" s="24" t="s">
        <v>260</v>
      </c>
      <c r="AT622" s="24" t="s">
        <v>164</v>
      </c>
      <c r="AU622" s="24" t="s">
        <v>103</v>
      </c>
      <c r="AY622" s="24" t="s">
        <v>163</v>
      </c>
      <c r="BE622" s="141">
        <f>IF(U622="základní",N622,0)</f>
        <v>0</v>
      </c>
      <c r="BF622" s="141">
        <f>IF(U622="snížená",N622,0)</f>
        <v>0</v>
      </c>
      <c r="BG622" s="141">
        <f>IF(U622="zákl. přenesená",N622,0)</f>
        <v>0</v>
      </c>
      <c r="BH622" s="141">
        <f>IF(U622="sníž. přenesená",N622,0)</f>
        <v>0</v>
      </c>
      <c r="BI622" s="141">
        <f>IF(U622="nulová",N622,0)</f>
        <v>0</v>
      </c>
      <c r="BJ622" s="24" t="s">
        <v>38</v>
      </c>
      <c r="BK622" s="141">
        <f>ROUND(L622*K622,1)</f>
        <v>0</v>
      </c>
      <c r="BL622" s="24" t="s">
        <v>260</v>
      </c>
      <c r="BM622" s="24" t="s">
        <v>915</v>
      </c>
    </row>
    <row r="623" s="1" customFormat="1" ht="16.5" customHeight="1">
      <c r="B623" s="49"/>
      <c r="C623" s="264" t="s">
        <v>916</v>
      </c>
      <c r="D623" s="264" t="s">
        <v>371</v>
      </c>
      <c r="E623" s="265" t="s">
        <v>917</v>
      </c>
      <c r="F623" s="266" t="s">
        <v>918</v>
      </c>
      <c r="G623" s="266"/>
      <c r="H623" s="266"/>
      <c r="I623" s="266"/>
      <c r="J623" s="267" t="s">
        <v>428</v>
      </c>
      <c r="K623" s="268">
        <v>1</v>
      </c>
      <c r="L623" s="269">
        <v>0</v>
      </c>
      <c r="M623" s="270"/>
      <c r="N623" s="271">
        <f>ROUND(L623*K623,1)</f>
        <v>0</v>
      </c>
      <c r="O623" s="227"/>
      <c r="P623" s="227"/>
      <c r="Q623" s="227"/>
      <c r="R623" s="51"/>
      <c r="T623" s="228" t="s">
        <v>22</v>
      </c>
      <c r="U623" s="59" t="s">
        <v>45</v>
      </c>
      <c r="V623" s="50"/>
      <c r="W623" s="229">
        <f>V623*K623</f>
        <v>0</v>
      </c>
      <c r="X623" s="229">
        <v>0.0032000000000000002</v>
      </c>
      <c r="Y623" s="229">
        <f>X623*K623</f>
        <v>0</v>
      </c>
      <c r="Z623" s="229">
        <v>0</v>
      </c>
      <c r="AA623" s="230">
        <f>Z623*K623</f>
        <v>0</v>
      </c>
      <c r="AR623" s="24" t="s">
        <v>382</v>
      </c>
      <c r="AT623" s="24" t="s">
        <v>371</v>
      </c>
      <c r="AU623" s="24" t="s">
        <v>103</v>
      </c>
      <c r="AY623" s="24" t="s">
        <v>163</v>
      </c>
      <c r="BE623" s="141">
        <f>IF(U623="základní",N623,0)</f>
        <v>0</v>
      </c>
      <c r="BF623" s="141">
        <f>IF(U623="snížená",N623,0)</f>
        <v>0</v>
      </c>
      <c r="BG623" s="141">
        <f>IF(U623="zákl. přenesená",N623,0)</f>
        <v>0</v>
      </c>
      <c r="BH623" s="141">
        <f>IF(U623="sníž. přenesená",N623,0)</f>
        <v>0</v>
      </c>
      <c r="BI623" s="141">
        <f>IF(U623="nulová",N623,0)</f>
        <v>0</v>
      </c>
      <c r="BJ623" s="24" t="s">
        <v>38</v>
      </c>
      <c r="BK623" s="141">
        <f>ROUND(L623*K623,1)</f>
        <v>0</v>
      </c>
      <c r="BL623" s="24" t="s">
        <v>260</v>
      </c>
      <c r="BM623" s="24" t="s">
        <v>919</v>
      </c>
    </row>
    <row r="624" s="1" customFormat="1" ht="25.5" customHeight="1">
      <c r="B624" s="49"/>
      <c r="C624" s="220" t="s">
        <v>920</v>
      </c>
      <c r="D624" s="220" t="s">
        <v>164</v>
      </c>
      <c r="E624" s="221" t="s">
        <v>921</v>
      </c>
      <c r="F624" s="222" t="s">
        <v>922</v>
      </c>
      <c r="G624" s="222"/>
      <c r="H624" s="222"/>
      <c r="I624" s="222"/>
      <c r="J624" s="223" t="s">
        <v>589</v>
      </c>
      <c r="K624" s="283">
        <v>0</v>
      </c>
      <c r="L624" s="225">
        <v>0</v>
      </c>
      <c r="M624" s="226"/>
      <c r="N624" s="227">
        <f>ROUND(L624*K624,1)</f>
        <v>0</v>
      </c>
      <c r="O624" s="227"/>
      <c r="P624" s="227"/>
      <c r="Q624" s="227"/>
      <c r="R624" s="51"/>
      <c r="T624" s="228" t="s">
        <v>22</v>
      </c>
      <c r="U624" s="59" t="s">
        <v>45</v>
      </c>
      <c r="V624" s="50"/>
      <c r="W624" s="229">
        <f>V624*K624</f>
        <v>0</v>
      </c>
      <c r="X624" s="229">
        <v>0</v>
      </c>
      <c r="Y624" s="229">
        <f>X624*K624</f>
        <v>0</v>
      </c>
      <c r="Z624" s="229">
        <v>0</v>
      </c>
      <c r="AA624" s="230">
        <f>Z624*K624</f>
        <v>0</v>
      </c>
      <c r="AR624" s="24" t="s">
        <v>260</v>
      </c>
      <c r="AT624" s="24" t="s">
        <v>164</v>
      </c>
      <c r="AU624" s="24" t="s">
        <v>103</v>
      </c>
      <c r="AY624" s="24" t="s">
        <v>163</v>
      </c>
      <c r="BE624" s="141">
        <f>IF(U624="základní",N624,0)</f>
        <v>0</v>
      </c>
      <c r="BF624" s="141">
        <f>IF(U624="snížená",N624,0)</f>
        <v>0</v>
      </c>
      <c r="BG624" s="141">
        <f>IF(U624="zákl. přenesená",N624,0)</f>
        <v>0</v>
      </c>
      <c r="BH624" s="141">
        <f>IF(U624="sníž. přenesená",N624,0)</f>
        <v>0</v>
      </c>
      <c r="BI624" s="141">
        <f>IF(U624="nulová",N624,0)</f>
        <v>0</v>
      </c>
      <c r="BJ624" s="24" t="s">
        <v>38</v>
      </c>
      <c r="BK624" s="141">
        <f>ROUND(L624*K624,1)</f>
        <v>0</v>
      </c>
      <c r="BL624" s="24" t="s">
        <v>260</v>
      </c>
      <c r="BM624" s="24" t="s">
        <v>923</v>
      </c>
    </row>
    <row r="625" s="9" customFormat="1" ht="29.88" customHeight="1">
      <c r="B625" s="206"/>
      <c r="C625" s="207"/>
      <c r="D625" s="217" t="s">
        <v>135</v>
      </c>
      <c r="E625" s="217"/>
      <c r="F625" s="217"/>
      <c r="G625" s="217"/>
      <c r="H625" s="217"/>
      <c r="I625" s="217"/>
      <c r="J625" s="217"/>
      <c r="K625" s="217"/>
      <c r="L625" s="217"/>
      <c r="M625" s="217"/>
      <c r="N625" s="262">
        <f>BK625</f>
        <v>0</v>
      </c>
      <c r="O625" s="263"/>
      <c r="P625" s="263"/>
      <c r="Q625" s="263"/>
      <c r="R625" s="210"/>
      <c r="T625" s="211"/>
      <c r="U625" s="207"/>
      <c r="V625" s="207"/>
      <c r="W625" s="212">
        <f>SUM(W626:W635)</f>
        <v>0</v>
      </c>
      <c r="X625" s="207"/>
      <c r="Y625" s="212">
        <f>SUM(Y626:Y635)</f>
        <v>0</v>
      </c>
      <c r="Z625" s="207"/>
      <c r="AA625" s="213">
        <f>SUM(AA626:AA635)</f>
        <v>0</v>
      </c>
      <c r="AR625" s="214" t="s">
        <v>103</v>
      </c>
      <c r="AT625" s="215" t="s">
        <v>79</v>
      </c>
      <c r="AU625" s="215" t="s">
        <v>38</v>
      </c>
      <c r="AY625" s="214" t="s">
        <v>163</v>
      </c>
      <c r="BK625" s="216">
        <f>SUM(BK626:BK635)</f>
        <v>0</v>
      </c>
    </row>
    <row r="626" s="1" customFormat="1" ht="25.5" customHeight="1">
      <c r="B626" s="49"/>
      <c r="C626" s="220" t="s">
        <v>924</v>
      </c>
      <c r="D626" s="220" t="s">
        <v>164</v>
      </c>
      <c r="E626" s="221" t="s">
        <v>925</v>
      </c>
      <c r="F626" s="222" t="s">
        <v>926</v>
      </c>
      <c r="G626" s="222"/>
      <c r="H626" s="222"/>
      <c r="I626" s="222"/>
      <c r="J626" s="223" t="s">
        <v>253</v>
      </c>
      <c r="K626" s="224">
        <v>42.770000000000003</v>
      </c>
      <c r="L626" s="225">
        <v>0</v>
      </c>
      <c r="M626" s="226"/>
      <c r="N626" s="227">
        <f>ROUND(L626*K626,1)</f>
        <v>0</v>
      </c>
      <c r="O626" s="227"/>
      <c r="P626" s="227"/>
      <c r="Q626" s="227"/>
      <c r="R626" s="51"/>
      <c r="T626" s="228" t="s">
        <v>22</v>
      </c>
      <c r="U626" s="59" t="s">
        <v>45</v>
      </c>
      <c r="V626" s="50"/>
      <c r="W626" s="229">
        <f>V626*K626</f>
        <v>0</v>
      </c>
      <c r="X626" s="229">
        <v>0.037670000000000002</v>
      </c>
      <c r="Y626" s="229">
        <f>X626*K626</f>
        <v>0</v>
      </c>
      <c r="Z626" s="229">
        <v>0</v>
      </c>
      <c r="AA626" s="230">
        <f>Z626*K626</f>
        <v>0</v>
      </c>
      <c r="AR626" s="24" t="s">
        <v>260</v>
      </c>
      <c r="AT626" s="24" t="s">
        <v>164</v>
      </c>
      <c r="AU626" s="24" t="s">
        <v>103</v>
      </c>
      <c r="AY626" s="24" t="s">
        <v>163</v>
      </c>
      <c r="BE626" s="141">
        <f>IF(U626="základní",N626,0)</f>
        <v>0</v>
      </c>
      <c r="BF626" s="141">
        <f>IF(U626="snížená",N626,0)</f>
        <v>0</v>
      </c>
      <c r="BG626" s="141">
        <f>IF(U626="zákl. přenesená",N626,0)</f>
        <v>0</v>
      </c>
      <c r="BH626" s="141">
        <f>IF(U626="sníž. přenesená",N626,0)</f>
        <v>0</v>
      </c>
      <c r="BI626" s="141">
        <f>IF(U626="nulová",N626,0)</f>
        <v>0</v>
      </c>
      <c r="BJ626" s="24" t="s">
        <v>38</v>
      </c>
      <c r="BK626" s="141">
        <f>ROUND(L626*K626,1)</f>
        <v>0</v>
      </c>
      <c r="BL626" s="24" t="s">
        <v>260</v>
      </c>
      <c r="BM626" s="24" t="s">
        <v>927</v>
      </c>
    </row>
    <row r="627" s="11" customFormat="1" ht="16.5" customHeight="1">
      <c r="B627" s="242"/>
      <c r="C627" s="243"/>
      <c r="D627" s="243"/>
      <c r="E627" s="244" t="s">
        <v>22</v>
      </c>
      <c r="F627" s="260" t="s">
        <v>420</v>
      </c>
      <c r="G627" s="261"/>
      <c r="H627" s="261"/>
      <c r="I627" s="261"/>
      <c r="J627" s="243"/>
      <c r="K627" s="246" t="s">
        <v>22</v>
      </c>
      <c r="L627" s="243"/>
      <c r="M627" s="243"/>
      <c r="N627" s="243"/>
      <c r="O627" s="243"/>
      <c r="P627" s="243"/>
      <c r="Q627" s="243"/>
      <c r="R627" s="247"/>
      <c r="T627" s="248"/>
      <c r="U627" s="243"/>
      <c r="V627" s="243"/>
      <c r="W627" s="243"/>
      <c r="X627" s="243"/>
      <c r="Y627" s="243"/>
      <c r="Z627" s="243"/>
      <c r="AA627" s="249"/>
      <c r="AT627" s="250" t="s">
        <v>171</v>
      </c>
      <c r="AU627" s="250" t="s">
        <v>103</v>
      </c>
      <c r="AV627" s="11" t="s">
        <v>38</v>
      </c>
      <c r="AW627" s="11" t="s">
        <v>37</v>
      </c>
      <c r="AX627" s="11" t="s">
        <v>80</v>
      </c>
      <c r="AY627" s="250" t="s">
        <v>163</v>
      </c>
    </row>
    <row r="628" s="10" customFormat="1" ht="16.5" customHeight="1">
      <c r="B628" s="231"/>
      <c r="C628" s="232"/>
      <c r="D628" s="232"/>
      <c r="E628" s="233" t="s">
        <v>22</v>
      </c>
      <c r="F628" s="241" t="s">
        <v>421</v>
      </c>
      <c r="G628" s="232"/>
      <c r="H628" s="232"/>
      <c r="I628" s="232"/>
      <c r="J628" s="232"/>
      <c r="K628" s="236">
        <v>20.629999999999999</v>
      </c>
      <c r="L628" s="232"/>
      <c r="M628" s="232"/>
      <c r="N628" s="232"/>
      <c r="O628" s="232"/>
      <c r="P628" s="232"/>
      <c r="Q628" s="232"/>
      <c r="R628" s="237"/>
      <c r="T628" s="238"/>
      <c r="U628" s="232"/>
      <c r="V628" s="232"/>
      <c r="W628" s="232"/>
      <c r="X628" s="232"/>
      <c r="Y628" s="232"/>
      <c r="Z628" s="232"/>
      <c r="AA628" s="239"/>
      <c r="AT628" s="240" t="s">
        <v>171</v>
      </c>
      <c r="AU628" s="240" t="s">
        <v>103</v>
      </c>
      <c r="AV628" s="10" t="s">
        <v>103</v>
      </c>
      <c r="AW628" s="10" t="s">
        <v>37</v>
      </c>
      <c r="AX628" s="10" t="s">
        <v>80</v>
      </c>
      <c r="AY628" s="240" t="s">
        <v>163</v>
      </c>
    </row>
    <row r="629" s="11" customFormat="1" ht="16.5" customHeight="1">
      <c r="B629" s="242"/>
      <c r="C629" s="243"/>
      <c r="D629" s="243"/>
      <c r="E629" s="244" t="s">
        <v>22</v>
      </c>
      <c r="F629" s="245" t="s">
        <v>422</v>
      </c>
      <c r="G629" s="243"/>
      <c r="H629" s="243"/>
      <c r="I629" s="243"/>
      <c r="J629" s="243"/>
      <c r="K629" s="246" t="s">
        <v>22</v>
      </c>
      <c r="L629" s="243"/>
      <c r="M629" s="243"/>
      <c r="N629" s="243"/>
      <c r="O629" s="243"/>
      <c r="P629" s="243"/>
      <c r="Q629" s="243"/>
      <c r="R629" s="247"/>
      <c r="T629" s="248"/>
      <c r="U629" s="243"/>
      <c r="V629" s="243"/>
      <c r="W629" s="243"/>
      <c r="X629" s="243"/>
      <c r="Y629" s="243"/>
      <c r="Z629" s="243"/>
      <c r="AA629" s="249"/>
      <c r="AT629" s="250" t="s">
        <v>171</v>
      </c>
      <c r="AU629" s="250" t="s">
        <v>103</v>
      </c>
      <c r="AV629" s="11" t="s">
        <v>38</v>
      </c>
      <c r="AW629" s="11" t="s">
        <v>37</v>
      </c>
      <c r="AX629" s="11" t="s">
        <v>80</v>
      </c>
      <c r="AY629" s="250" t="s">
        <v>163</v>
      </c>
    </row>
    <row r="630" s="10" customFormat="1" ht="16.5" customHeight="1">
      <c r="B630" s="231"/>
      <c r="C630" s="232"/>
      <c r="D630" s="232"/>
      <c r="E630" s="233" t="s">
        <v>22</v>
      </c>
      <c r="F630" s="241" t="s">
        <v>423</v>
      </c>
      <c r="G630" s="232"/>
      <c r="H630" s="232"/>
      <c r="I630" s="232"/>
      <c r="J630" s="232"/>
      <c r="K630" s="236">
        <v>11.07</v>
      </c>
      <c r="L630" s="232"/>
      <c r="M630" s="232"/>
      <c r="N630" s="232"/>
      <c r="O630" s="232"/>
      <c r="P630" s="232"/>
      <c r="Q630" s="232"/>
      <c r="R630" s="237"/>
      <c r="T630" s="238"/>
      <c r="U630" s="232"/>
      <c r="V630" s="232"/>
      <c r="W630" s="232"/>
      <c r="X630" s="232"/>
      <c r="Y630" s="232"/>
      <c r="Z630" s="232"/>
      <c r="AA630" s="239"/>
      <c r="AT630" s="240" t="s">
        <v>171</v>
      </c>
      <c r="AU630" s="240" t="s">
        <v>103</v>
      </c>
      <c r="AV630" s="10" t="s">
        <v>103</v>
      </c>
      <c r="AW630" s="10" t="s">
        <v>37</v>
      </c>
      <c r="AX630" s="10" t="s">
        <v>80</v>
      </c>
      <c r="AY630" s="240" t="s">
        <v>163</v>
      </c>
    </row>
    <row r="631" s="11" customFormat="1" ht="16.5" customHeight="1">
      <c r="B631" s="242"/>
      <c r="C631" s="243"/>
      <c r="D631" s="243"/>
      <c r="E631" s="244" t="s">
        <v>22</v>
      </c>
      <c r="F631" s="245" t="s">
        <v>424</v>
      </c>
      <c r="G631" s="243"/>
      <c r="H631" s="243"/>
      <c r="I631" s="243"/>
      <c r="J631" s="243"/>
      <c r="K631" s="246" t="s">
        <v>22</v>
      </c>
      <c r="L631" s="243"/>
      <c r="M631" s="243"/>
      <c r="N631" s="243"/>
      <c r="O631" s="243"/>
      <c r="P631" s="243"/>
      <c r="Q631" s="243"/>
      <c r="R631" s="247"/>
      <c r="T631" s="248"/>
      <c r="U631" s="243"/>
      <c r="V631" s="243"/>
      <c r="W631" s="243"/>
      <c r="X631" s="243"/>
      <c r="Y631" s="243"/>
      <c r="Z631" s="243"/>
      <c r="AA631" s="249"/>
      <c r="AT631" s="250" t="s">
        <v>171</v>
      </c>
      <c r="AU631" s="250" t="s">
        <v>103</v>
      </c>
      <c r="AV631" s="11" t="s">
        <v>38</v>
      </c>
      <c r="AW631" s="11" t="s">
        <v>37</v>
      </c>
      <c r="AX631" s="11" t="s">
        <v>80</v>
      </c>
      <c r="AY631" s="250" t="s">
        <v>163</v>
      </c>
    </row>
    <row r="632" s="10" customFormat="1" ht="16.5" customHeight="1">
      <c r="B632" s="231"/>
      <c r="C632" s="232"/>
      <c r="D632" s="232"/>
      <c r="E632" s="233" t="s">
        <v>22</v>
      </c>
      <c r="F632" s="241" t="s">
        <v>423</v>
      </c>
      <c r="G632" s="232"/>
      <c r="H632" s="232"/>
      <c r="I632" s="232"/>
      <c r="J632" s="232"/>
      <c r="K632" s="236">
        <v>11.07</v>
      </c>
      <c r="L632" s="232"/>
      <c r="M632" s="232"/>
      <c r="N632" s="232"/>
      <c r="O632" s="232"/>
      <c r="P632" s="232"/>
      <c r="Q632" s="232"/>
      <c r="R632" s="237"/>
      <c r="T632" s="238"/>
      <c r="U632" s="232"/>
      <c r="V632" s="232"/>
      <c r="W632" s="232"/>
      <c r="X632" s="232"/>
      <c r="Y632" s="232"/>
      <c r="Z632" s="232"/>
      <c r="AA632" s="239"/>
      <c r="AT632" s="240" t="s">
        <v>171</v>
      </c>
      <c r="AU632" s="240" t="s">
        <v>103</v>
      </c>
      <c r="AV632" s="10" t="s">
        <v>103</v>
      </c>
      <c r="AW632" s="10" t="s">
        <v>37</v>
      </c>
      <c r="AX632" s="10" t="s">
        <v>80</v>
      </c>
      <c r="AY632" s="240" t="s">
        <v>163</v>
      </c>
    </row>
    <row r="633" s="12" customFormat="1" ht="16.5" customHeight="1">
      <c r="B633" s="251"/>
      <c r="C633" s="252"/>
      <c r="D633" s="252"/>
      <c r="E633" s="253" t="s">
        <v>22</v>
      </c>
      <c r="F633" s="254" t="s">
        <v>182</v>
      </c>
      <c r="G633" s="252"/>
      <c r="H633" s="252"/>
      <c r="I633" s="252"/>
      <c r="J633" s="252"/>
      <c r="K633" s="255">
        <v>42.770000000000003</v>
      </c>
      <c r="L633" s="252"/>
      <c r="M633" s="252"/>
      <c r="N633" s="252"/>
      <c r="O633" s="252"/>
      <c r="P633" s="252"/>
      <c r="Q633" s="252"/>
      <c r="R633" s="256"/>
      <c r="T633" s="257"/>
      <c r="U633" s="252"/>
      <c r="V633" s="252"/>
      <c r="W633" s="252"/>
      <c r="X633" s="252"/>
      <c r="Y633" s="252"/>
      <c r="Z633" s="252"/>
      <c r="AA633" s="258"/>
      <c r="AT633" s="259" t="s">
        <v>171</v>
      </c>
      <c r="AU633" s="259" t="s">
        <v>103</v>
      </c>
      <c r="AV633" s="12" t="s">
        <v>168</v>
      </c>
      <c r="AW633" s="12" t="s">
        <v>37</v>
      </c>
      <c r="AX633" s="12" t="s">
        <v>38</v>
      </c>
      <c r="AY633" s="259" t="s">
        <v>163</v>
      </c>
    </row>
    <row r="634" s="1" customFormat="1" ht="38.25" customHeight="1">
      <c r="B634" s="49"/>
      <c r="C634" s="264" t="s">
        <v>928</v>
      </c>
      <c r="D634" s="264" t="s">
        <v>371</v>
      </c>
      <c r="E634" s="265" t="s">
        <v>929</v>
      </c>
      <c r="F634" s="266" t="s">
        <v>930</v>
      </c>
      <c r="G634" s="266"/>
      <c r="H634" s="266"/>
      <c r="I634" s="266"/>
      <c r="J634" s="267" t="s">
        <v>253</v>
      </c>
      <c r="K634" s="268">
        <v>49.186</v>
      </c>
      <c r="L634" s="269">
        <v>0</v>
      </c>
      <c r="M634" s="270"/>
      <c r="N634" s="271">
        <f>ROUND(L634*K634,1)</f>
        <v>0</v>
      </c>
      <c r="O634" s="227"/>
      <c r="P634" s="227"/>
      <c r="Q634" s="227"/>
      <c r="R634" s="51"/>
      <c r="T634" s="228" t="s">
        <v>22</v>
      </c>
      <c r="U634" s="59" t="s">
        <v>45</v>
      </c>
      <c r="V634" s="50"/>
      <c r="W634" s="229">
        <f>V634*K634</f>
        <v>0</v>
      </c>
      <c r="X634" s="229">
        <v>0.019199999999999998</v>
      </c>
      <c r="Y634" s="229">
        <f>X634*K634</f>
        <v>0</v>
      </c>
      <c r="Z634" s="229">
        <v>0</v>
      </c>
      <c r="AA634" s="230">
        <f>Z634*K634</f>
        <v>0</v>
      </c>
      <c r="AR634" s="24" t="s">
        <v>382</v>
      </c>
      <c r="AT634" s="24" t="s">
        <v>371</v>
      </c>
      <c r="AU634" s="24" t="s">
        <v>103</v>
      </c>
      <c r="AY634" s="24" t="s">
        <v>163</v>
      </c>
      <c r="BE634" s="141">
        <f>IF(U634="základní",N634,0)</f>
        <v>0</v>
      </c>
      <c r="BF634" s="141">
        <f>IF(U634="snížená",N634,0)</f>
        <v>0</v>
      </c>
      <c r="BG634" s="141">
        <f>IF(U634="zákl. přenesená",N634,0)</f>
        <v>0</v>
      </c>
      <c r="BH634" s="141">
        <f>IF(U634="sníž. přenesená",N634,0)</f>
        <v>0</v>
      </c>
      <c r="BI634" s="141">
        <f>IF(U634="nulová",N634,0)</f>
        <v>0</v>
      </c>
      <c r="BJ634" s="24" t="s">
        <v>38</v>
      </c>
      <c r="BK634" s="141">
        <f>ROUND(L634*K634,1)</f>
        <v>0</v>
      </c>
      <c r="BL634" s="24" t="s">
        <v>260</v>
      </c>
      <c r="BM634" s="24" t="s">
        <v>931</v>
      </c>
    </row>
    <row r="635" s="1" customFormat="1" ht="25.5" customHeight="1">
      <c r="B635" s="49"/>
      <c r="C635" s="220" t="s">
        <v>932</v>
      </c>
      <c r="D635" s="220" t="s">
        <v>164</v>
      </c>
      <c r="E635" s="221" t="s">
        <v>933</v>
      </c>
      <c r="F635" s="222" t="s">
        <v>934</v>
      </c>
      <c r="G635" s="222"/>
      <c r="H635" s="222"/>
      <c r="I635" s="222"/>
      <c r="J635" s="223" t="s">
        <v>589</v>
      </c>
      <c r="K635" s="283">
        <v>0</v>
      </c>
      <c r="L635" s="225">
        <v>0</v>
      </c>
      <c r="M635" s="226"/>
      <c r="N635" s="227">
        <f>ROUND(L635*K635,1)</f>
        <v>0</v>
      </c>
      <c r="O635" s="227"/>
      <c r="P635" s="227"/>
      <c r="Q635" s="227"/>
      <c r="R635" s="51"/>
      <c r="T635" s="228" t="s">
        <v>22</v>
      </c>
      <c r="U635" s="59" t="s">
        <v>45</v>
      </c>
      <c r="V635" s="50"/>
      <c r="W635" s="229">
        <f>V635*K635</f>
        <v>0</v>
      </c>
      <c r="X635" s="229">
        <v>0</v>
      </c>
      <c r="Y635" s="229">
        <f>X635*K635</f>
        <v>0</v>
      </c>
      <c r="Z635" s="229">
        <v>0</v>
      </c>
      <c r="AA635" s="230">
        <f>Z635*K635</f>
        <v>0</v>
      </c>
      <c r="AR635" s="24" t="s">
        <v>260</v>
      </c>
      <c r="AT635" s="24" t="s">
        <v>164</v>
      </c>
      <c r="AU635" s="24" t="s">
        <v>103</v>
      </c>
      <c r="AY635" s="24" t="s">
        <v>163</v>
      </c>
      <c r="BE635" s="141">
        <f>IF(U635="základní",N635,0)</f>
        <v>0</v>
      </c>
      <c r="BF635" s="141">
        <f>IF(U635="snížená",N635,0)</f>
        <v>0</v>
      </c>
      <c r="BG635" s="141">
        <f>IF(U635="zákl. přenesená",N635,0)</f>
        <v>0</v>
      </c>
      <c r="BH635" s="141">
        <f>IF(U635="sníž. přenesená",N635,0)</f>
        <v>0</v>
      </c>
      <c r="BI635" s="141">
        <f>IF(U635="nulová",N635,0)</f>
        <v>0</v>
      </c>
      <c r="BJ635" s="24" t="s">
        <v>38</v>
      </c>
      <c r="BK635" s="141">
        <f>ROUND(L635*K635,1)</f>
        <v>0</v>
      </c>
      <c r="BL635" s="24" t="s">
        <v>260</v>
      </c>
      <c r="BM635" s="24" t="s">
        <v>935</v>
      </c>
    </row>
    <row r="636" s="9" customFormat="1" ht="29.88" customHeight="1">
      <c r="B636" s="206"/>
      <c r="C636" s="207"/>
      <c r="D636" s="217" t="s">
        <v>136</v>
      </c>
      <c r="E636" s="217"/>
      <c r="F636" s="217"/>
      <c r="G636" s="217"/>
      <c r="H636" s="217"/>
      <c r="I636" s="217"/>
      <c r="J636" s="217"/>
      <c r="K636" s="217"/>
      <c r="L636" s="217"/>
      <c r="M636" s="217"/>
      <c r="N636" s="262">
        <f>BK636</f>
        <v>0</v>
      </c>
      <c r="O636" s="263"/>
      <c r="P636" s="263"/>
      <c r="Q636" s="263"/>
      <c r="R636" s="210"/>
      <c r="T636" s="211"/>
      <c r="U636" s="207"/>
      <c r="V636" s="207"/>
      <c r="W636" s="212">
        <f>SUM(W637:W707)</f>
        <v>0</v>
      </c>
      <c r="X636" s="207"/>
      <c r="Y636" s="212">
        <f>SUM(Y637:Y707)</f>
        <v>0</v>
      </c>
      <c r="Z636" s="207"/>
      <c r="AA636" s="213">
        <f>SUM(AA637:AA707)</f>
        <v>0</v>
      </c>
      <c r="AR636" s="214" t="s">
        <v>103</v>
      </c>
      <c r="AT636" s="215" t="s">
        <v>79</v>
      </c>
      <c r="AU636" s="215" t="s">
        <v>38</v>
      </c>
      <c r="AY636" s="214" t="s">
        <v>163</v>
      </c>
      <c r="BK636" s="216">
        <f>SUM(BK637:BK707)</f>
        <v>0</v>
      </c>
    </row>
    <row r="637" s="1" customFormat="1" ht="25.5" customHeight="1">
      <c r="B637" s="49"/>
      <c r="C637" s="220" t="s">
        <v>936</v>
      </c>
      <c r="D637" s="220" t="s">
        <v>164</v>
      </c>
      <c r="E637" s="221" t="s">
        <v>937</v>
      </c>
      <c r="F637" s="222" t="s">
        <v>938</v>
      </c>
      <c r="G637" s="222"/>
      <c r="H637" s="222"/>
      <c r="I637" s="222"/>
      <c r="J637" s="223" t="s">
        <v>357</v>
      </c>
      <c r="K637" s="224">
        <v>44.600000000000001</v>
      </c>
      <c r="L637" s="225">
        <v>0</v>
      </c>
      <c r="M637" s="226"/>
      <c r="N637" s="227">
        <f>ROUND(L637*K637,1)</f>
        <v>0</v>
      </c>
      <c r="O637" s="227"/>
      <c r="P637" s="227"/>
      <c r="Q637" s="227"/>
      <c r="R637" s="51"/>
      <c r="T637" s="228" t="s">
        <v>22</v>
      </c>
      <c r="U637" s="59" t="s">
        <v>45</v>
      </c>
      <c r="V637" s="50"/>
      <c r="W637" s="229">
        <f>V637*K637</f>
        <v>0</v>
      </c>
      <c r="X637" s="229">
        <v>9.0000000000000006E-05</v>
      </c>
      <c r="Y637" s="229">
        <f>X637*K637</f>
        <v>0</v>
      </c>
      <c r="Z637" s="229">
        <v>0</v>
      </c>
      <c r="AA637" s="230">
        <f>Z637*K637</f>
        <v>0</v>
      </c>
      <c r="AR637" s="24" t="s">
        <v>260</v>
      </c>
      <c r="AT637" s="24" t="s">
        <v>164</v>
      </c>
      <c r="AU637" s="24" t="s">
        <v>103</v>
      </c>
      <c r="AY637" s="24" t="s">
        <v>163</v>
      </c>
      <c r="BE637" s="141">
        <f>IF(U637="základní",N637,0)</f>
        <v>0</v>
      </c>
      <c r="BF637" s="141">
        <f>IF(U637="snížená",N637,0)</f>
        <v>0</v>
      </c>
      <c r="BG637" s="141">
        <f>IF(U637="zákl. přenesená",N637,0)</f>
        <v>0</v>
      </c>
      <c r="BH637" s="141">
        <f>IF(U637="sníž. přenesená",N637,0)</f>
        <v>0</v>
      </c>
      <c r="BI637" s="141">
        <f>IF(U637="nulová",N637,0)</f>
        <v>0</v>
      </c>
      <c r="BJ637" s="24" t="s">
        <v>38</v>
      </c>
      <c r="BK637" s="141">
        <f>ROUND(L637*K637,1)</f>
        <v>0</v>
      </c>
      <c r="BL637" s="24" t="s">
        <v>260</v>
      </c>
      <c r="BM637" s="24" t="s">
        <v>939</v>
      </c>
    </row>
    <row r="638" s="11" customFormat="1" ht="16.5" customHeight="1">
      <c r="B638" s="242"/>
      <c r="C638" s="243"/>
      <c r="D638" s="243"/>
      <c r="E638" s="244" t="s">
        <v>22</v>
      </c>
      <c r="F638" s="260" t="s">
        <v>580</v>
      </c>
      <c r="G638" s="261"/>
      <c r="H638" s="261"/>
      <c r="I638" s="261"/>
      <c r="J638" s="243"/>
      <c r="K638" s="246" t="s">
        <v>22</v>
      </c>
      <c r="L638" s="243"/>
      <c r="M638" s="243"/>
      <c r="N638" s="243"/>
      <c r="O638" s="243"/>
      <c r="P638" s="243"/>
      <c r="Q638" s="243"/>
      <c r="R638" s="247"/>
      <c r="T638" s="248"/>
      <c r="U638" s="243"/>
      <c r="V638" s="243"/>
      <c r="W638" s="243"/>
      <c r="X638" s="243"/>
      <c r="Y638" s="243"/>
      <c r="Z638" s="243"/>
      <c r="AA638" s="249"/>
      <c r="AT638" s="250" t="s">
        <v>171</v>
      </c>
      <c r="AU638" s="250" t="s">
        <v>103</v>
      </c>
      <c r="AV638" s="11" t="s">
        <v>38</v>
      </c>
      <c r="AW638" s="11" t="s">
        <v>37</v>
      </c>
      <c r="AX638" s="11" t="s">
        <v>80</v>
      </c>
      <c r="AY638" s="250" t="s">
        <v>163</v>
      </c>
    </row>
    <row r="639" s="10" customFormat="1" ht="16.5" customHeight="1">
      <c r="B639" s="231"/>
      <c r="C639" s="232"/>
      <c r="D639" s="232"/>
      <c r="E639" s="233" t="s">
        <v>22</v>
      </c>
      <c r="F639" s="241" t="s">
        <v>940</v>
      </c>
      <c r="G639" s="232"/>
      <c r="H639" s="232"/>
      <c r="I639" s="232"/>
      <c r="J639" s="232"/>
      <c r="K639" s="236">
        <v>10</v>
      </c>
      <c r="L639" s="232"/>
      <c r="M639" s="232"/>
      <c r="N639" s="232"/>
      <c r="O639" s="232"/>
      <c r="P639" s="232"/>
      <c r="Q639" s="232"/>
      <c r="R639" s="237"/>
      <c r="T639" s="238"/>
      <c r="U639" s="232"/>
      <c r="V639" s="232"/>
      <c r="W639" s="232"/>
      <c r="X639" s="232"/>
      <c r="Y639" s="232"/>
      <c r="Z639" s="232"/>
      <c r="AA639" s="239"/>
      <c r="AT639" s="240" t="s">
        <v>171</v>
      </c>
      <c r="AU639" s="240" t="s">
        <v>103</v>
      </c>
      <c r="AV639" s="10" t="s">
        <v>103</v>
      </c>
      <c r="AW639" s="10" t="s">
        <v>37</v>
      </c>
      <c r="AX639" s="10" t="s">
        <v>80</v>
      </c>
      <c r="AY639" s="240" t="s">
        <v>163</v>
      </c>
    </row>
    <row r="640" s="11" customFormat="1" ht="16.5" customHeight="1">
      <c r="B640" s="242"/>
      <c r="C640" s="243"/>
      <c r="D640" s="243"/>
      <c r="E640" s="244" t="s">
        <v>22</v>
      </c>
      <c r="F640" s="245" t="s">
        <v>287</v>
      </c>
      <c r="G640" s="243"/>
      <c r="H640" s="243"/>
      <c r="I640" s="243"/>
      <c r="J640" s="243"/>
      <c r="K640" s="246" t="s">
        <v>22</v>
      </c>
      <c r="L640" s="243"/>
      <c r="M640" s="243"/>
      <c r="N640" s="243"/>
      <c r="O640" s="243"/>
      <c r="P640" s="243"/>
      <c r="Q640" s="243"/>
      <c r="R640" s="247"/>
      <c r="T640" s="248"/>
      <c r="U640" s="243"/>
      <c r="V640" s="243"/>
      <c r="W640" s="243"/>
      <c r="X640" s="243"/>
      <c r="Y640" s="243"/>
      <c r="Z640" s="243"/>
      <c r="AA640" s="249"/>
      <c r="AT640" s="250" t="s">
        <v>171</v>
      </c>
      <c r="AU640" s="250" t="s">
        <v>103</v>
      </c>
      <c r="AV640" s="11" t="s">
        <v>38</v>
      </c>
      <c r="AW640" s="11" t="s">
        <v>37</v>
      </c>
      <c r="AX640" s="11" t="s">
        <v>80</v>
      </c>
      <c r="AY640" s="250" t="s">
        <v>163</v>
      </c>
    </row>
    <row r="641" s="10" customFormat="1" ht="16.5" customHeight="1">
      <c r="B641" s="231"/>
      <c r="C641" s="232"/>
      <c r="D641" s="232"/>
      <c r="E641" s="233" t="s">
        <v>22</v>
      </c>
      <c r="F641" s="241" t="s">
        <v>941</v>
      </c>
      <c r="G641" s="232"/>
      <c r="H641" s="232"/>
      <c r="I641" s="232"/>
      <c r="J641" s="232"/>
      <c r="K641" s="236">
        <v>8.4000000000000004</v>
      </c>
      <c r="L641" s="232"/>
      <c r="M641" s="232"/>
      <c r="N641" s="232"/>
      <c r="O641" s="232"/>
      <c r="P641" s="232"/>
      <c r="Q641" s="232"/>
      <c r="R641" s="237"/>
      <c r="T641" s="238"/>
      <c r="U641" s="232"/>
      <c r="V641" s="232"/>
      <c r="W641" s="232"/>
      <c r="X641" s="232"/>
      <c r="Y641" s="232"/>
      <c r="Z641" s="232"/>
      <c r="AA641" s="239"/>
      <c r="AT641" s="240" t="s">
        <v>171</v>
      </c>
      <c r="AU641" s="240" t="s">
        <v>103</v>
      </c>
      <c r="AV641" s="10" t="s">
        <v>103</v>
      </c>
      <c r="AW641" s="10" t="s">
        <v>37</v>
      </c>
      <c r="AX641" s="10" t="s">
        <v>80</v>
      </c>
      <c r="AY641" s="240" t="s">
        <v>163</v>
      </c>
    </row>
    <row r="642" s="10" customFormat="1" ht="16.5" customHeight="1">
      <c r="B642" s="231"/>
      <c r="C642" s="232"/>
      <c r="D642" s="232"/>
      <c r="E642" s="233" t="s">
        <v>22</v>
      </c>
      <c r="F642" s="241" t="s">
        <v>942</v>
      </c>
      <c r="G642" s="232"/>
      <c r="H642" s="232"/>
      <c r="I642" s="232"/>
      <c r="J642" s="232"/>
      <c r="K642" s="236">
        <v>8.75</v>
      </c>
      <c r="L642" s="232"/>
      <c r="M642" s="232"/>
      <c r="N642" s="232"/>
      <c r="O642" s="232"/>
      <c r="P642" s="232"/>
      <c r="Q642" s="232"/>
      <c r="R642" s="237"/>
      <c r="T642" s="238"/>
      <c r="U642" s="232"/>
      <c r="V642" s="232"/>
      <c r="W642" s="232"/>
      <c r="X642" s="232"/>
      <c r="Y642" s="232"/>
      <c r="Z642" s="232"/>
      <c r="AA642" s="239"/>
      <c r="AT642" s="240" t="s">
        <v>171</v>
      </c>
      <c r="AU642" s="240" t="s">
        <v>103</v>
      </c>
      <c r="AV642" s="10" t="s">
        <v>103</v>
      </c>
      <c r="AW642" s="10" t="s">
        <v>37</v>
      </c>
      <c r="AX642" s="10" t="s">
        <v>80</v>
      </c>
      <c r="AY642" s="240" t="s">
        <v>163</v>
      </c>
    </row>
    <row r="643" s="11" customFormat="1" ht="16.5" customHeight="1">
      <c r="B643" s="242"/>
      <c r="C643" s="243"/>
      <c r="D643" s="243"/>
      <c r="E643" s="244" t="s">
        <v>22</v>
      </c>
      <c r="F643" s="245" t="s">
        <v>289</v>
      </c>
      <c r="G643" s="243"/>
      <c r="H643" s="243"/>
      <c r="I643" s="243"/>
      <c r="J643" s="243"/>
      <c r="K643" s="246" t="s">
        <v>22</v>
      </c>
      <c r="L643" s="243"/>
      <c r="M643" s="243"/>
      <c r="N643" s="243"/>
      <c r="O643" s="243"/>
      <c r="P643" s="243"/>
      <c r="Q643" s="243"/>
      <c r="R643" s="247"/>
      <c r="T643" s="248"/>
      <c r="U643" s="243"/>
      <c r="V643" s="243"/>
      <c r="W643" s="243"/>
      <c r="X643" s="243"/>
      <c r="Y643" s="243"/>
      <c r="Z643" s="243"/>
      <c r="AA643" s="249"/>
      <c r="AT643" s="250" t="s">
        <v>171</v>
      </c>
      <c r="AU643" s="250" t="s">
        <v>103</v>
      </c>
      <c r="AV643" s="11" t="s">
        <v>38</v>
      </c>
      <c r="AW643" s="11" t="s">
        <v>37</v>
      </c>
      <c r="AX643" s="11" t="s">
        <v>80</v>
      </c>
      <c r="AY643" s="250" t="s">
        <v>163</v>
      </c>
    </row>
    <row r="644" s="10" customFormat="1" ht="16.5" customHeight="1">
      <c r="B644" s="231"/>
      <c r="C644" s="232"/>
      <c r="D644" s="232"/>
      <c r="E644" s="233" t="s">
        <v>22</v>
      </c>
      <c r="F644" s="241" t="s">
        <v>943</v>
      </c>
      <c r="G644" s="232"/>
      <c r="H644" s="232"/>
      <c r="I644" s="232"/>
      <c r="J644" s="232"/>
      <c r="K644" s="236">
        <v>4.0999999999999996</v>
      </c>
      <c r="L644" s="232"/>
      <c r="M644" s="232"/>
      <c r="N644" s="232"/>
      <c r="O644" s="232"/>
      <c r="P644" s="232"/>
      <c r="Q644" s="232"/>
      <c r="R644" s="237"/>
      <c r="T644" s="238"/>
      <c r="U644" s="232"/>
      <c r="V644" s="232"/>
      <c r="W644" s="232"/>
      <c r="X644" s="232"/>
      <c r="Y644" s="232"/>
      <c r="Z644" s="232"/>
      <c r="AA644" s="239"/>
      <c r="AT644" s="240" t="s">
        <v>171</v>
      </c>
      <c r="AU644" s="240" t="s">
        <v>103</v>
      </c>
      <c r="AV644" s="10" t="s">
        <v>103</v>
      </c>
      <c r="AW644" s="10" t="s">
        <v>37</v>
      </c>
      <c r="AX644" s="10" t="s">
        <v>80</v>
      </c>
      <c r="AY644" s="240" t="s">
        <v>163</v>
      </c>
    </row>
    <row r="645" s="10" customFormat="1" ht="16.5" customHeight="1">
      <c r="B645" s="231"/>
      <c r="C645" s="232"/>
      <c r="D645" s="232"/>
      <c r="E645" s="233" t="s">
        <v>22</v>
      </c>
      <c r="F645" s="241" t="s">
        <v>944</v>
      </c>
      <c r="G645" s="232"/>
      <c r="H645" s="232"/>
      <c r="I645" s="232"/>
      <c r="J645" s="232"/>
      <c r="K645" s="236">
        <v>4.5999999999999996</v>
      </c>
      <c r="L645" s="232"/>
      <c r="M645" s="232"/>
      <c r="N645" s="232"/>
      <c r="O645" s="232"/>
      <c r="P645" s="232"/>
      <c r="Q645" s="232"/>
      <c r="R645" s="237"/>
      <c r="T645" s="238"/>
      <c r="U645" s="232"/>
      <c r="V645" s="232"/>
      <c r="W645" s="232"/>
      <c r="X645" s="232"/>
      <c r="Y645" s="232"/>
      <c r="Z645" s="232"/>
      <c r="AA645" s="239"/>
      <c r="AT645" s="240" t="s">
        <v>171</v>
      </c>
      <c r="AU645" s="240" t="s">
        <v>103</v>
      </c>
      <c r="AV645" s="10" t="s">
        <v>103</v>
      </c>
      <c r="AW645" s="10" t="s">
        <v>37</v>
      </c>
      <c r="AX645" s="10" t="s">
        <v>80</v>
      </c>
      <c r="AY645" s="240" t="s">
        <v>163</v>
      </c>
    </row>
    <row r="646" s="10" customFormat="1" ht="16.5" customHeight="1">
      <c r="B646" s="231"/>
      <c r="C646" s="232"/>
      <c r="D646" s="232"/>
      <c r="E646" s="233" t="s">
        <v>22</v>
      </c>
      <c r="F646" s="241" t="s">
        <v>942</v>
      </c>
      <c r="G646" s="232"/>
      <c r="H646" s="232"/>
      <c r="I646" s="232"/>
      <c r="J646" s="232"/>
      <c r="K646" s="236">
        <v>8.75</v>
      </c>
      <c r="L646" s="232"/>
      <c r="M646" s="232"/>
      <c r="N646" s="232"/>
      <c r="O646" s="232"/>
      <c r="P646" s="232"/>
      <c r="Q646" s="232"/>
      <c r="R646" s="237"/>
      <c r="T646" s="238"/>
      <c r="U646" s="232"/>
      <c r="V646" s="232"/>
      <c r="W646" s="232"/>
      <c r="X646" s="232"/>
      <c r="Y646" s="232"/>
      <c r="Z646" s="232"/>
      <c r="AA646" s="239"/>
      <c r="AT646" s="240" t="s">
        <v>171</v>
      </c>
      <c r="AU646" s="240" t="s">
        <v>103</v>
      </c>
      <c r="AV646" s="10" t="s">
        <v>103</v>
      </c>
      <c r="AW646" s="10" t="s">
        <v>37</v>
      </c>
      <c r="AX646" s="10" t="s">
        <v>80</v>
      </c>
      <c r="AY646" s="240" t="s">
        <v>163</v>
      </c>
    </row>
    <row r="647" s="12" customFormat="1" ht="16.5" customHeight="1">
      <c r="B647" s="251"/>
      <c r="C647" s="252"/>
      <c r="D647" s="252"/>
      <c r="E647" s="253" t="s">
        <v>22</v>
      </c>
      <c r="F647" s="254" t="s">
        <v>182</v>
      </c>
      <c r="G647" s="252"/>
      <c r="H647" s="252"/>
      <c r="I647" s="252"/>
      <c r="J647" s="252"/>
      <c r="K647" s="255">
        <v>44.600000000000001</v>
      </c>
      <c r="L647" s="252"/>
      <c r="M647" s="252"/>
      <c r="N647" s="252"/>
      <c r="O647" s="252"/>
      <c r="P647" s="252"/>
      <c r="Q647" s="252"/>
      <c r="R647" s="256"/>
      <c r="T647" s="257"/>
      <c r="U647" s="252"/>
      <c r="V647" s="252"/>
      <c r="W647" s="252"/>
      <c r="X647" s="252"/>
      <c r="Y647" s="252"/>
      <c r="Z647" s="252"/>
      <c r="AA647" s="258"/>
      <c r="AT647" s="259" t="s">
        <v>171</v>
      </c>
      <c r="AU647" s="259" t="s">
        <v>103</v>
      </c>
      <c r="AV647" s="12" t="s">
        <v>168</v>
      </c>
      <c r="AW647" s="12" t="s">
        <v>37</v>
      </c>
      <c r="AX647" s="12" t="s">
        <v>38</v>
      </c>
      <c r="AY647" s="259" t="s">
        <v>163</v>
      </c>
    </row>
    <row r="648" s="1" customFormat="1" ht="38.25" customHeight="1">
      <c r="B648" s="49"/>
      <c r="C648" s="220" t="s">
        <v>945</v>
      </c>
      <c r="D648" s="220" t="s">
        <v>164</v>
      </c>
      <c r="E648" s="221" t="s">
        <v>946</v>
      </c>
      <c r="F648" s="222" t="s">
        <v>947</v>
      </c>
      <c r="G648" s="222"/>
      <c r="H648" s="222"/>
      <c r="I648" s="222"/>
      <c r="J648" s="223" t="s">
        <v>253</v>
      </c>
      <c r="K648" s="224">
        <v>83.131</v>
      </c>
      <c r="L648" s="225">
        <v>0</v>
      </c>
      <c r="M648" s="226"/>
      <c r="N648" s="227">
        <f>ROUND(L648*K648,1)</f>
        <v>0</v>
      </c>
      <c r="O648" s="227"/>
      <c r="P648" s="227"/>
      <c r="Q648" s="227"/>
      <c r="R648" s="51"/>
      <c r="T648" s="228" t="s">
        <v>22</v>
      </c>
      <c r="U648" s="59" t="s">
        <v>45</v>
      </c>
      <c r="V648" s="50"/>
      <c r="W648" s="229">
        <f>V648*K648</f>
        <v>0</v>
      </c>
      <c r="X648" s="229">
        <v>0.0030000000000000001</v>
      </c>
      <c r="Y648" s="229">
        <f>X648*K648</f>
        <v>0</v>
      </c>
      <c r="Z648" s="229">
        <v>0</v>
      </c>
      <c r="AA648" s="230">
        <f>Z648*K648</f>
        <v>0</v>
      </c>
      <c r="AR648" s="24" t="s">
        <v>260</v>
      </c>
      <c r="AT648" s="24" t="s">
        <v>164</v>
      </c>
      <c r="AU648" s="24" t="s">
        <v>103</v>
      </c>
      <c r="AY648" s="24" t="s">
        <v>163</v>
      </c>
      <c r="BE648" s="141">
        <f>IF(U648="základní",N648,0)</f>
        <v>0</v>
      </c>
      <c r="BF648" s="141">
        <f>IF(U648="snížená",N648,0)</f>
        <v>0</v>
      </c>
      <c r="BG648" s="141">
        <f>IF(U648="zákl. přenesená",N648,0)</f>
        <v>0</v>
      </c>
      <c r="BH648" s="141">
        <f>IF(U648="sníž. přenesená",N648,0)</f>
        <v>0</v>
      </c>
      <c r="BI648" s="141">
        <f>IF(U648="nulová",N648,0)</f>
        <v>0</v>
      </c>
      <c r="BJ648" s="24" t="s">
        <v>38</v>
      </c>
      <c r="BK648" s="141">
        <f>ROUND(L648*K648,1)</f>
        <v>0</v>
      </c>
      <c r="BL648" s="24" t="s">
        <v>260</v>
      </c>
      <c r="BM648" s="24" t="s">
        <v>948</v>
      </c>
    </row>
    <row r="649" s="11" customFormat="1" ht="16.5" customHeight="1">
      <c r="B649" s="242"/>
      <c r="C649" s="243"/>
      <c r="D649" s="243"/>
      <c r="E649" s="244" t="s">
        <v>22</v>
      </c>
      <c r="F649" s="260" t="s">
        <v>580</v>
      </c>
      <c r="G649" s="261"/>
      <c r="H649" s="261"/>
      <c r="I649" s="261"/>
      <c r="J649" s="243"/>
      <c r="K649" s="246" t="s">
        <v>22</v>
      </c>
      <c r="L649" s="243"/>
      <c r="M649" s="243"/>
      <c r="N649" s="243"/>
      <c r="O649" s="243"/>
      <c r="P649" s="243"/>
      <c r="Q649" s="243"/>
      <c r="R649" s="247"/>
      <c r="T649" s="248"/>
      <c r="U649" s="243"/>
      <c r="V649" s="243"/>
      <c r="W649" s="243"/>
      <c r="X649" s="243"/>
      <c r="Y649" s="243"/>
      <c r="Z649" s="243"/>
      <c r="AA649" s="249"/>
      <c r="AT649" s="250" t="s">
        <v>171</v>
      </c>
      <c r="AU649" s="250" t="s">
        <v>103</v>
      </c>
      <c r="AV649" s="11" t="s">
        <v>38</v>
      </c>
      <c r="AW649" s="11" t="s">
        <v>37</v>
      </c>
      <c r="AX649" s="11" t="s">
        <v>80</v>
      </c>
      <c r="AY649" s="250" t="s">
        <v>163</v>
      </c>
    </row>
    <row r="650" s="10" customFormat="1" ht="16.5" customHeight="1">
      <c r="B650" s="231"/>
      <c r="C650" s="232"/>
      <c r="D650" s="232"/>
      <c r="E650" s="233" t="s">
        <v>22</v>
      </c>
      <c r="F650" s="241" t="s">
        <v>581</v>
      </c>
      <c r="G650" s="232"/>
      <c r="H650" s="232"/>
      <c r="I650" s="232"/>
      <c r="J650" s="232"/>
      <c r="K650" s="236">
        <v>15.5</v>
      </c>
      <c r="L650" s="232"/>
      <c r="M650" s="232"/>
      <c r="N650" s="232"/>
      <c r="O650" s="232"/>
      <c r="P650" s="232"/>
      <c r="Q650" s="232"/>
      <c r="R650" s="237"/>
      <c r="T650" s="238"/>
      <c r="U650" s="232"/>
      <c r="V650" s="232"/>
      <c r="W650" s="232"/>
      <c r="X650" s="232"/>
      <c r="Y650" s="232"/>
      <c r="Z650" s="232"/>
      <c r="AA650" s="239"/>
      <c r="AT650" s="240" t="s">
        <v>171</v>
      </c>
      <c r="AU650" s="240" t="s">
        <v>103</v>
      </c>
      <c r="AV650" s="10" t="s">
        <v>103</v>
      </c>
      <c r="AW650" s="10" t="s">
        <v>37</v>
      </c>
      <c r="AX650" s="10" t="s">
        <v>80</v>
      </c>
      <c r="AY650" s="240" t="s">
        <v>163</v>
      </c>
    </row>
    <row r="651" s="11" customFormat="1" ht="16.5" customHeight="1">
      <c r="B651" s="242"/>
      <c r="C651" s="243"/>
      <c r="D651" s="243"/>
      <c r="E651" s="244" t="s">
        <v>22</v>
      </c>
      <c r="F651" s="245" t="s">
        <v>287</v>
      </c>
      <c r="G651" s="243"/>
      <c r="H651" s="243"/>
      <c r="I651" s="243"/>
      <c r="J651" s="243"/>
      <c r="K651" s="246" t="s">
        <v>22</v>
      </c>
      <c r="L651" s="243"/>
      <c r="M651" s="243"/>
      <c r="N651" s="243"/>
      <c r="O651" s="243"/>
      <c r="P651" s="243"/>
      <c r="Q651" s="243"/>
      <c r="R651" s="247"/>
      <c r="T651" s="248"/>
      <c r="U651" s="243"/>
      <c r="V651" s="243"/>
      <c r="W651" s="243"/>
      <c r="X651" s="243"/>
      <c r="Y651" s="243"/>
      <c r="Z651" s="243"/>
      <c r="AA651" s="249"/>
      <c r="AT651" s="250" t="s">
        <v>171</v>
      </c>
      <c r="AU651" s="250" t="s">
        <v>103</v>
      </c>
      <c r="AV651" s="11" t="s">
        <v>38</v>
      </c>
      <c r="AW651" s="11" t="s">
        <v>37</v>
      </c>
      <c r="AX651" s="11" t="s">
        <v>80</v>
      </c>
      <c r="AY651" s="250" t="s">
        <v>163</v>
      </c>
    </row>
    <row r="652" s="10" customFormat="1" ht="16.5" customHeight="1">
      <c r="B652" s="231"/>
      <c r="C652" s="232"/>
      <c r="D652" s="232"/>
      <c r="E652" s="233" t="s">
        <v>22</v>
      </c>
      <c r="F652" s="241" t="s">
        <v>949</v>
      </c>
      <c r="G652" s="232"/>
      <c r="H652" s="232"/>
      <c r="I652" s="232"/>
      <c r="J652" s="232"/>
      <c r="K652" s="236">
        <v>13.02</v>
      </c>
      <c r="L652" s="232"/>
      <c r="M652" s="232"/>
      <c r="N652" s="232"/>
      <c r="O652" s="232"/>
      <c r="P652" s="232"/>
      <c r="Q652" s="232"/>
      <c r="R652" s="237"/>
      <c r="T652" s="238"/>
      <c r="U652" s="232"/>
      <c r="V652" s="232"/>
      <c r="W652" s="232"/>
      <c r="X652" s="232"/>
      <c r="Y652" s="232"/>
      <c r="Z652" s="232"/>
      <c r="AA652" s="239"/>
      <c r="AT652" s="240" t="s">
        <v>171</v>
      </c>
      <c r="AU652" s="240" t="s">
        <v>103</v>
      </c>
      <c r="AV652" s="10" t="s">
        <v>103</v>
      </c>
      <c r="AW652" s="10" t="s">
        <v>37</v>
      </c>
      <c r="AX652" s="10" t="s">
        <v>80</v>
      </c>
      <c r="AY652" s="240" t="s">
        <v>163</v>
      </c>
    </row>
    <row r="653" s="10" customFormat="1" ht="16.5" customHeight="1">
      <c r="B653" s="231"/>
      <c r="C653" s="232"/>
      <c r="D653" s="232"/>
      <c r="E653" s="233" t="s">
        <v>22</v>
      </c>
      <c r="F653" s="241" t="s">
        <v>950</v>
      </c>
      <c r="G653" s="232"/>
      <c r="H653" s="232"/>
      <c r="I653" s="232"/>
      <c r="J653" s="232"/>
      <c r="K653" s="236">
        <v>20.562999999999999</v>
      </c>
      <c r="L653" s="232"/>
      <c r="M653" s="232"/>
      <c r="N653" s="232"/>
      <c r="O653" s="232"/>
      <c r="P653" s="232"/>
      <c r="Q653" s="232"/>
      <c r="R653" s="237"/>
      <c r="T653" s="238"/>
      <c r="U653" s="232"/>
      <c r="V653" s="232"/>
      <c r="W653" s="232"/>
      <c r="X653" s="232"/>
      <c r="Y653" s="232"/>
      <c r="Z653" s="232"/>
      <c r="AA653" s="239"/>
      <c r="AT653" s="240" t="s">
        <v>171</v>
      </c>
      <c r="AU653" s="240" t="s">
        <v>103</v>
      </c>
      <c r="AV653" s="10" t="s">
        <v>103</v>
      </c>
      <c r="AW653" s="10" t="s">
        <v>37</v>
      </c>
      <c r="AX653" s="10" t="s">
        <v>80</v>
      </c>
      <c r="AY653" s="240" t="s">
        <v>163</v>
      </c>
    </row>
    <row r="654" s="11" customFormat="1" ht="16.5" customHeight="1">
      <c r="B654" s="242"/>
      <c r="C654" s="243"/>
      <c r="D654" s="243"/>
      <c r="E654" s="244" t="s">
        <v>22</v>
      </c>
      <c r="F654" s="245" t="s">
        <v>289</v>
      </c>
      <c r="G654" s="243"/>
      <c r="H654" s="243"/>
      <c r="I654" s="243"/>
      <c r="J654" s="243"/>
      <c r="K654" s="246" t="s">
        <v>22</v>
      </c>
      <c r="L654" s="243"/>
      <c r="M654" s="243"/>
      <c r="N654" s="243"/>
      <c r="O654" s="243"/>
      <c r="P654" s="243"/>
      <c r="Q654" s="243"/>
      <c r="R654" s="247"/>
      <c r="T654" s="248"/>
      <c r="U654" s="243"/>
      <c r="V654" s="243"/>
      <c r="W654" s="243"/>
      <c r="X654" s="243"/>
      <c r="Y654" s="243"/>
      <c r="Z654" s="243"/>
      <c r="AA654" s="249"/>
      <c r="AT654" s="250" t="s">
        <v>171</v>
      </c>
      <c r="AU654" s="250" t="s">
        <v>103</v>
      </c>
      <c r="AV654" s="11" t="s">
        <v>38</v>
      </c>
      <c r="AW654" s="11" t="s">
        <v>37</v>
      </c>
      <c r="AX654" s="11" t="s">
        <v>80</v>
      </c>
      <c r="AY654" s="250" t="s">
        <v>163</v>
      </c>
    </row>
    <row r="655" s="10" customFormat="1" ht="16.5" customHeight="1">
      <c r="B655" s="231"/>
      <c r="C655" s="232"/>
      <c r="D655" s="232"/>
      <c r="E655" s="233" t="s">
        <v>22</v>
      </c>
      <c r="F655" s="241" t="s">
        <v>951</v>
      </c>
      <c r="G655" s="232"/>
      <c r="H655" s="232"/>
      <c r="I655" s="232"/>
      <c r="J655" s="232"/>
      <c r="K655" s="236">
        <v>6.3550000000000004</v>
      </c>
      <c r="L655" s="232"/>
      <c r="M655" s="232"/>
      <c r="N655" s="232"/>
      <c r="O655" s="232"/>
      <c r="P655" s="232"/>
      <c r="Q655" s="232"/>
      <c r="R655" s="237"/>
      <c r="T655" s="238"/>
      <c r="U655" s="232"/>
      <c r="V655" s="232"/>
      <c r="W655" s="232"/>
      <c r="X655" s="232"/>
      <c r="Y655" s="232"/>
      <c r="Z655" s="232"/>
      <c r="AA655" s="239"/>
      <c r="AT655" s="240" t="s">
        <v>171</v>
      </c>
      <c r="AU655" s="240" t="s">
        <v>103</v>
      </c>
      <c r="AV655" s="10" t="s">
        <v>103</v>
      </c>
      <c r="AW655" s="10" t="s">
        <v>37</v>
      </c>
      <c r="AX655" s="10" t="s">
        <v>80</v>
      </c>
      <c r="AY655" s="240" t="s">
        <v>163</v>
      </c>
    </row>
    <row r="656" s="10" customFormat="1" ht="16.5" customHeight="1">
      <c r="B656" s="231"/>
      <c r="C656" s="232"/>
      <c r="D656" s="232"/>
      <c r="E656" s="233" t="s">
        <v>22</v>
      </c>
      <c r="F656" s="241" t="s">
        <v>952</v>
      </c>
      <c r="G656" s="232"/>
      <c r="H656" s="232"/>
      <c r="I656" s="232"/>
      <c r="J656" s="232"/>
      <c r="K656" s="236">
        <v>7.1299999999999999</v>
      </c>
      <c r="L656" s="232"/>
      <c r="M656" s="232"/>
      <c r="N656" s="232"/>
      <c r="O656" s="232"/>
      <c r="P656" s="232"/>
      <c r="Q656" s="232"/>
      <c r="R656" s="237"/>
      <c r="T656" s="238"/>
      <c r="U656" s="232"/>
      <c r="V656" s="232"/>
      <c r="W656" s="232"/>
      <c r="X656" s="232"/>
      <c r="Y656" s="232"/>
      <c r="Z656" s="232"/>
      <c r="AA656" s="239"/>
      <c r="AT656" s="240" t="s">
        <v>171</v>
      </c>
      <c r="AU656" s="240" t="s">
        <v>103</v>
      </c>
      <c r="AV656" s="10" t="s">
        <v>103</v>
      </c>
      <c r="AW656" s="10" t="s">
        <v>37</v>
      </c>
      <c r="AX656" s="10" t="s">
        <v>80</v>
      </c>
      <c r="AY656" s="240" t="s">
        <v>163</v>
      </c>
    </row>
    <row r="657" s="10" customFormat="1" ht="16.5" customHeight="1">
      <c r="B657" s="231"/>
      <c r="C657" s="232"/>
      <c r="D657" s="232"/>
      <c r="E657" s="233" t="s">
        <v>22</v>
      </c>
      <c r="F657" s="241" t="s">
        <v>950</v>
      </c>
      <c r="G657" s="232"/>
      <c r="H657" s="232"/>
      <c r="I657" s="232"/>
      <c r="J657" s="232"/>
      <c r="K657" s="236">
        <v>20.562999999999999</v>
      </c>
      <c r="L657" s="232"/>
      <c r="M657" s="232"/>
      <c r="N657" s="232"/>
      <c r="O657" s="232"/>
      <c r="P657" s="232"/>
      <c r="Q657" s="232"/>
      <c r="R657" s="237"/>
      <c r="T657" s="238"/>
      <c r="U657" s="232"/>
      <c r="V657" s="232"/>
      <c r="W657" s="232"/>
      <c r="X657" s="232"/>
      <c r="Y657" s="232"/>
      <c r="Z657" s="232"/>
      <c r="AA657" s="239"/>
      <c r="AT657" s="240" t="s">
        <v>171</v>
      </c>
      <c r="AU657" s="240" t="s">
        <v>103</v>
      </c>
      <c r="AV657" s="10" t="s">
        <v>103</v>
      </c>
      <c r="AW657" s="10" t="s">
        <v>37</v>
      </c>
      <c r="AX657" s="10" t="s">
        <v>80</v>
      </c>
      <c r="AY657" s="240" t="s">
        <v>163</v>
      </c>
    </row>
    <row r="658" s="12" customFormat="1" ht="16.5" customHeight="1">
      <c r="B658" s="251"/>
      <c r="C658" s="252"/>
      <c r="D658" s="252"/>
      <c r="E658" s="253" t="s">
        <v>22</v>
      </c>
      <c r="F658" s="254" t="s">
        <v>182</v>
      </c>
      <c r="G658" s="252"/>
      <c r="H658" s="252"/>
      <c r="I658" s="252"/>
      <c r="J658" s="252"/>
      <c r="K658" s="255">
        <v>83.131</v>
      </c>
      <c r="L658" s="252"/>
      <c r="M658" s="252"/>
      <c r="N658" s="252"/>
      <c r="O658" s="252"/>
      <c r="P658" s="252"/>
      <c r="Q658" s="252"/>
      <c r="R658" s="256"/>
      <c r="T658" s="257"/>
      <c r="U658" s="252"/>
      <c r="V658" s="252"/>
      <c r="W658" s="252"/>
      <c r="X658" s="252"/>
      <c r="Y658" s="252"/>
      <c r="Z658" s="252"/>
      <c r="AA658" s="258"/>
      <c r="AT658" s="259" t="s">
        <v>171</v>
      </c>
      <c r="AU658" s="259" t="s">
        <v>103</v>
      </c>
      <c r="AV658" s="12" t="s">
        <v>168</v>
      </c>
      <c r="AW658" s="12" t="s">
        <v>37</v>
      </c>
      <c r="AX658" s="12" t="s">
        <v>38</v>
      </c>
      <c r="AY658" s="259" t="s">
        <v>163</v>
      </c>
    </row>
    <row r="659" s="1" customFormat="1" ht="25.5" customHeight="1">
      <c r="B659" s="49"/>
      <c r="C659" s="264" t="s">
        <v>953</v>
      </c>
      <c r="D659" s="264" t="s">
        <v>371</v>
      </c>
      <c r="E659" s="265" t="s">
        <v>954</v>
      </c>
      <c r="F659" s="266" t="s">
        <v>955</v>
      </c>
      <c r="G659" s="266"/>
      <c r="H659" s="266"/>
      <c r="I659" s="266"/>
      <c r="J659" s="267" t="s">
        <v>253</v>
      </c>
      <c r="K659" s="268">
        <v>95.600999999999999</v>
      </c>
      <c r="L659" s="269">
        <v>0</v>
      </c>
      <c r="M659" s="270"/>
      <c r="N659" s="271">
        <f>ROUND(L659*K659,1)</f>
        <v>0</v>
      </c>
      <c r="O659" s="227"/>
      <c r="P659" s="227"/>
      <c r="Q659" s="227"/>
      <c r="R659" s="51"/>
      <c r="T659" s="228" t="s">
        <v>22</v>
      </c>
      <c r="U659" s="59" t="s">
        <v>45</v>
      </c>
      <c r="V659" s="50"/>
      <c r="W659" s="229">
        <f>V659*K659</f>
        <v>0</v>
      </c>
      <c r="X659" s="229">
        <v>0.0155</v>
      </c>
      <c r="Y659" s="229">
        <f>X659*K659</f>
        <v>0</v>
      </c>
      <c r="Z659" s="229">
        <v>0</v>
      </c>
      <c r="AA659" s="230">
        <f>Z659*K659</f>
        <v>0</v>
      </c>
      <c r="AR659" s="24" t="s">
        <v>382</v>
      </c>
      <c r="AT659" s="24" t="s">
        <v>371</v>
      </c>
      <c r="AU659" s="24" t="s">
        <v>103</v>
      </c>
      <c r="AY659" s="24" t="s">
        <v>163</v>
      </c>
      <c r="BE659" s="141">
        <f>IF(U659="základní",N659,0)</f>
        <v>0</v>
      </c>
      <c r="BF659" s="141">
        <f>IF(U659="snížená",N659,0)</f>
        <v>0</v>
      </c>
      <c r="BG659" s="141">
        <f>IF(U659="zákl. přenesená",N659,0)</f>
        <v>0</v>
      </c>
      <c r="BH659" s="141">
        <f>IF(U659="sníž. přenesená",N659,0)</f>
        <v>0</v>
      </c>
      <c r="BI659" s="141">
        <f>IF(U659="nulová",N659,0)</f>
        <v>0</v>
      </c>
      <c r="BJ659" s="24" t="s">
        <v>38</v>
      </c>
      <c r="BK659" s="141">
        <f>ROUND(L659*K659,1)</f>
        <v>0</v>
      </c>
      <c r="BL659" s="24" t="s">
        <v>260</v>
      </c>
      <c r="BM659" s="24" t="s">
        <v>956</v>
      </c>
    </row>
    <row r="660" s="1" customFormat="1" ht="25.5" customHeight="1">
      <c r="B660" s="49"/>
      <c r="C660" s="220" t="s">
        <v>957</v>
      </c>
      <c r="D660" s="220" t="s">
        <v>164</v>
      </c>
      <c r="E660" s="221" t="s">
        <v>958</v>
      </c>
      <c r="F660" s="222" t="s">
        <v>959</v>
      </c>
      <c r="G660" s="222"/>
      <c r="H660" s="222"/>
      <c r="I660" s="222"/>
      <c r="J660" s="223" t="s">
        <v>253</v>
      </c>
      <c r="K660" s="224">
        <v>42.005000000000003</v>
      </c>
      <c r="L660" s="225">
        <v>0</v>
      </c>
      <c r="M660" s="226"/>
      <c r="N660" s="227">
        <f>ROUND(L660*K660,1)</f>
        <v>0</v>
      </c>
      <c r="O660" s="227"/>
      <c r="P660" s="227"/>
      <c r="Q660" s="227"/>
      <c r="R660" s="51"/>
      <c r="T660" s="228" t="s">
        <v>22</v>
      </c>
      <c r="U660" s="59" t="s">
        <v>45</v>
      </c>
      <c r="V660" s="50"/>
      <c r="W660" s="229">
        <f>V660*K660</f>
        <v>0</v>
      </c>
      <c r="X660" s="229">
        <v>0</v>
      </c>
      <c r="Y660" s="229">
        <f>X660*K660</f>
        <v>0</v>
      </c>
      <c r="Z660" s="229">
        <v>0</v>
      </c>
      <c r="AA660" s="230">
        <f>Z660*K660</f>
        <v>0</v>
      </c>
      <c r="AR660" s="24" t="s">
        <v>260</v>
      </c>
      <c r="AT660" s="24" t="s">
        <v>164</v>
      </c>
      <c r="AU660" s="24" t="s">
        <v>103</v>
      </c>
      <c r="AY660" s="24" t="s">
        <v>163</v>
      </c>
      <c r="BE660" s="141">
        <f>IF(U660="základní",N660,0)</f>
        <v>0</v>
      </c>
      <c r="BF660" s="141">
        <f>IF(U660="snížená",N660,0)</f>
        <v>0</v>
      </c>
      <c r="BG660" s="141">
        <f>IF(U660="zákl. přenesená",N660,0)</f>
        <v>0</v>
      </c>
      <c r="BH660" s="141">
        <f>IF(U660="sníž. přenesená",N660,0)</f>
        <v>0</v>
      </c>
      <c r="BI660" s="141">
        <f>IF(U660="nulová",N660,0)</f>
        <v>0</v>
      </c>
      <c r="BJ660" s="24" t="s">
        <v>38</v>
      </c>
      <c r="BK660" s="141">
        <f>ROUND(L660*K660,1)</f>
        <v>0</v>
      </c>
      <c r="BL660" s="24" t="s">
        <v>260</v>
      </c>
      <c r="BM660" s="24" t="s">
        <v>960</v>
      </c>
    </row>
    <row r="661" s="11" customFormat="1" ht="16.5" customHeight="1">
      <c r="B661" s="242"/>
      <c r="C661" s="243"/>
      <c r="D661" s="243"/>
      <c r="E661" s="244" t="s">
        <v>22</v>
      </c>
      <c r="F661" s="260" t="s">
        <v>580</v>
      </c>
      <c r="G661" s="261"/>
      <c r="H661" s="261"/>
      <c r="I661" s="261"/>
      <c r="J661" s="243"/>
      <c r="K661" s="246" t="s">
        <v>22</v>
      </c>
      <c r="L661" s="243"/>
      <c r="M661" s="243"/>
      <c r="N661" s="243"/>
      <c r="O661" s="243"/>
      <c r="P661" s="243"/>
      <c r="Q661" s="243"/>
      <c r="R661" s="247"/>
      <c r="T661" s="248"/>
      <c r="U661" s="243"/>
      <c r="V661" s="243"/>
      <c r="W661" s="243"/>
      <c r="X661" s="243"/>
      <c r="Y661" s="243"/>
      <c r="Z661" s="243"/>
      <c r="AA661" s="249"/>
      <c r="AT661" s="250" t="s">
        <v>171</v>
      </c>
      <c r="AU661" s="250" t="s">
        <v>103</v>
      </c>
      <c r="AV661" s="11" t="s">
        <v>38</v>
      </c>
      <c r="AW661" s="11" t="s">
        <v>37</v>
      </c>
      <c r="AX661" s="11" t="s">
        <v>80</v>
      </c>
      <c r="AY661" s="250" t="s">
        <v>163</v>
      </c>
    </row>
    <row r="662" s="10" customFormat="1" ht="16.5" customHeight="1">
      <c r="B662" s="231"/>
      <c r="C662" s="232"/>
      <c r="D662" s="232"/>
      <c r="E662" s="233" t="s">
        <v>22</v>
      </c>
      <c r="F662" s="241" t="s">
        <v>581</v>
      </c>
      <c r="G662" s="232"/>
      <c r="H662" s="232"/>
      <c r="I662" s="232"/>
      <c r="J662" s="232"/>
      <c r="K662" s="236">
        <v>15.5</v>
      </c>
      <c r="L662" s="232"/>
      <c r="M662" s="232"/>
      <c r="N662" s="232"/>
      <c r="O662" s="232"/>
      <c r="P662" s="232"/>
      <c r="Q662" s="232"/>
      <c r="R662" s="237"/>
      <c r="T662" s="238"/>
      <c r="U662" s="232"/>
      <c r="V662" s="232"/>
      <c r="W662" s="232"/>
      <c r="X662" s="232"/>
      <c r="Y662" s="232"/>
      <c r="Z662" s="232"/>
      <c r="AA662" s="239"/>
      <c r="AT662" s="240" t="s">
        <v>171</v>
      </c>
      <c r="AU662" s="240" t="s">
        <v>103</v>
      </c>
      <c r="AV662" s="10" t="s">
        <v>103</v>
      </c>
      <c r="AW662" s="10" t="s">
        <v>37</v>
      </c>
      <c r="AX662" s="10" t="s">
        <v>80</v>
      </c>
      <c r="AY662" s="240" t="s">
        <v>163</v>
      </c>
    </row>
    <row r="663" s="11" customFormat="1" ht="16.5" customHeight="1">
      <c r="B663" s="242"/>
      <c r="C663" s="243"/>
      <c r="D663" s="243"/>
      <c r="E663" s="244" t="s">
        <v>22</v>
      </c>
      <c r="F663" s="245" t="s">
        <v>287</v>
      </c>
      <c r="G663" s="243"/>
      <c r="H663" s="243"/>
      <c r="I663" s="243"/>
      <c r="J663" s="243"/>
      <c r="K663" s="246" t="s">
        <v>22</v>
      </c>
      <c r="L663" s="243"/>
      <c r="M663" s="243"/>
      <c r="N663" s="243"/>
      <c r="O663" s="243"/>
      <c r="P663" s="243"/>
      <c r="Q663" s="243"/>
      <c r="R663" s="247"/>
      <c r="T663" s="248"/>
      <c r="U663" s="243"/>
      <c r="V663" s="243"/>
      <c r="W663" s="243"/>
      <c r="X663" s="243"/>
      <c r="Y663" s="243"/>
      <c r="Z663" s="243"/>
      <c r="AA663" s="249"/>
      <c r="AT663" s="250" t="s">
        <v>171</v>
      </c>
      <c r="AU663" s="250" t="s">
        <v>103</v>
      </c>
      <c r="AV663" s="11" t="s">
        <v>38</v>
      </c>
      <c r="AW663" s="11" t="s">
        <v>37</v>
      </c>
      <c r="AX663" s="11" t="s">
        <v>80</v>
      </c>
      <c r="AY663" s="250" t="s">
        <v>163</v>
      </c>
    </row>
    <row r="664" s="10" customFormat="1" ht="16.5" customHeight="1">
      <c r="B664" s="231"/>
      <c r="C664" s="232"/>
      <c r="D664" s="232"/>
      <c r="E664" s="233" t="s">
        <v>22</v>
      </c>
      <c r="F664" s="241" t="s">
        <v>949</v>
      </c>
      <c r="G664" s="232"/>
      <c r="H664" s="232"/>
      <c r="I664" s="232"/>
      <c r="J664" s="232"/>
      <c r="K664" s="236">
        <v>13.02</v>
      </c>
      <c r="L664" s="232"/>
      <c r="M664" s="232"/>
      <c r="N664" s="232"/>
      <c r="O664" s="232"/>
      <c r="P664" s="232"/>
      <c r="Q664" s="232"/>
      <c r="R664" s="237"/>
      <c r="T664" s="238"/>
      <c r="U664" s="232"/>
      <c r="V664" s="232"/>
      <c r="W664" s="232"/>
      <c r="X664" s="232"/>
      <c r="Y664" s="232"/>
      <c r="Z664" s="232"/>
      <c r="AA664" s="239"/>
      <c r="AT664" s="240" t="s">
        <v>171</v>
      </c>
      <c r="AU664" s="240" t="s">
        <v>103</v>
      </c>
      <c r="AV664" s="10" t="s">
        <v>103</v>
      </c>
      <c r="AW664" s="10" t="s">
        <v>37</v>
      </c>
      <c r="AX664" s="10" t="s">
        <v>80</v>
      </c>
      <c r="AY664" s="240" t="s">
        <v>163</v>
      </c>
    </row>
    <row r="665" s="11" customFormat="1" ht="16.5" customHeight="1">
      <c r="B665" s="242"/>
      <c r="C665" s="243"/>
      <c r="D665" s="243"/>
      <c r="E665" s="244" t="s">
        <v>22</v>
      </c>
      <c r="F665" s="245" t="s">
        <v>289</v>
      </c>
      <c r="G665" s="243"/>
      <c r="H665" s="243"/>
      <c r="I665" s="243"/>
      <c r="J665" s="243"/>
      <c r="K665" s="246" t="s">
        <v>22</v>
      </c>
      <c r="L665" s="243"/>
      <c r="M665" s="243"/>
      <c r="N665" s="243"/>
      <c r="O665" s="243"/>
      <c r="P665" s="243"/>
      <c r="Q665" s="243"/>
      <c r="R665" s="247"/>
      <c r="T665" s="248"/>
      <c r="U665" s="243"/>
      <c r="V665" s="243"/>
      <c r="W665" s="243"/>
      <c r="X665" s="243"/>
      <c r="Y665" s="243"/>
      <c r="Z665" s="243"/>
      <c r="AA665" s="249"/>
      <c r="AT665" s="250" t="s">
        <v>171</v>
      </c>
      <c r="AU665" s="250" t="s">
        <v>103</v>
      </c>
      <c r="AV665" s="11" t="s">
        <v>38</v>
      </c>
      <c r="AW665" s="11" t="s">
        <v>37</v>
      </c>
      <c r="AX665" s="11" t="s">
        <v>80</v>
      </c>
      <c r="AY665" s="250" t="s">
        <v>163</v>
      </c>
    </row>
    <row r="666" s="10" customFormat="1" ht="16.5" customHeight="1">
      <c r="B666" s="231"/>
      <c r="C666" s="232"/>
      <c r="D666" s="232"/>
      <c r="E666" s="233" t="s">
        <v>22</v>
      </c>
      <c r="F666" s="241" t="s">
        <v>951</v>
      </c>
      <c r="G666" s="232"/>
      <c r="H666" s="232"/>
      <c r="I666" s="232"/>
      <c r="J666" s="232"/>
      <c r="K666" s="236">
        <v>6.3550000000000004</v>
      </c>
      <c r="L666" s="232"/>
      <c r="M666" s="232"/>
      <c r="N666" s="232"/>
      <c r="O666" s="232"/>
      <c r="P666" s="232"/>
      <c r="Q666" s="232"/>
      <c r="R666" s="237"/>
      <c r="T666" s="238"/>
      <c r="U666" s="232"/>
      <c r="V666" s="232"/>
      <c r="W666" s="232"/>
      <c r="X666" s="232"/>
      <c r="Y666" s="232"/>
      <c r="Z666" s="232"/>
      <c r="AA666" s="239"/>
      <c r="AT666" s="240" t="s">
        <v>171</v>
      </c>
      <c r="AU666" s="240" t="s">
        <v>103</v>
      </c>
      <c r="AV666" s="10" t="s">
        <v>103</v>
      </c>
      <c r="AW666" s="10" t="s">
        <v>37</v>
      </c>
      <c r="AX666" s="10" t="s">
        <v>80</v>
      </c>
      <c r="AY666" s="240" t="s">
        <v>163</v>
      </c>
    </row>
    <row r="667" s="10" customFormat="1" ht="16.5" customHeight="1">
      <c r="B667" s="231"/>
      <c r="C667" s="232"/>
      <c r="D667" s="232"/>
      <c r="E667" s="233" t="s">
        <v>22</v>
      </c>
      <c r="F667" s="241" t="s">
        <v>952</v>
      </c>
      <c r="G667" s="232"/>
      <c r="H667" s="232"/>
      <c r="I667" s="232"/>
      <c r="J667" s="232"/>
      <c r="K667" s="236">
        <v>7.1299999999999999</v>
      </c>
      <c r="L667" s="232"/>
      <c r="M667" s="232"/>
      <c r="N667" s="232"/>
      <c r="O667" s="232"/>
      <c r="P667" s="232"/>
      <c r="Q667" s="232"/>
      <c r="R667" s="237"/>
      <c r="T667" s="238"/>
      <c r="U667" s="232"/>
      <c r="V667" s="232"/>
      <c r="W667" s="232"/>
      <c r="X667" s="232"/>
      <c r="Y667" s="232"/>
      <c r="Z667" s="232"/>
      <c r="AA667" s="239"/>
      <c r="AT667" s="240" t="s">
        <v>171</v>
      </c>
      <c r="AU667" s="240" t="s">
        <v>103</v>
      </c>
      <c r="AV667" s="10" t="s">
        <v>103</v>
      </c>
      <c r="AW667" s="10" t="s">
        <v>37</v>
      </c>
      <c r="AX667" s="10" t="s">
        <v>80</v>
      </c>
      <c r="AY667" s="240" t="s">
        <v>163</v>
      </c>
    </row>
    <row r="668" s="12" customFormat="1" ht="16.5" customHeight="1">
      <c r="B668" s="251"/>
      <c r="C668" s="252"/>
      <c r="D668" s="252"/>
      <c r="E668" s="253" t="s">
        <v>22</v>
      </c>
      <c r="F668" s="254" t="s">
        <v>182</v>
      </c>
      <c r="G668" s="252"/>
      <c r="H668" s="252"/>
      <c r="I668" s="252"/>
      <c r="J668" s="252"/>
      <c r="K668" s="255">
        <v>42.005000000000003</v>
      </c>
      <c r="L668" s="252"/>
      <c r="M668" s="252"/>
      <c r="N668" s="252"/>
      <c r="O668" s="252"/>
      <c r="P668" s="252"/>
      <c r="Q668" s="252"/>
      <c r="R668" s="256"/>
      <c r="T668" s="257"/>
      <c r="U668" s="252"/>
      <c r="V668" s="252"/>
      <c r="W668" s="252"/>
      <c r="X668" s="252"/>
      <c r="Y668" s="252"/>
      <c r="Z668" s="252"/>
      <c r="AA668" s="258"/>
      <c r="AT668" s="259" t="s">
        <v>171</v>
      </c>
      <c r="AU668" s="259" t="s">
        <v>103</v>
      </c>
      <c r="AV668" s="12" t="s">
        <v>168</v>
      </c>
      <c r="AW668" s="12" t="s">
        <v>37</v>
      </c>
      <c r="AX668" s="12" t="s">
        <v>38</v>
      </c>
      <c r="AY668" s="259" t="s">
        <v>163</v>
      </c>
    </row>
    <row r="669" s="1" customFormat="1" ht="25.5" customHeight="1">
      <c r="B669" s="49"/>
      <c r="C669" s="220" t="s">
        <v>961</v>
      </c>
      <c r="D669" s="220" t="s">
        <v>164</v>
      </c>
      <c r="E669" s="221" t="s">
        <v>962</v>
      </c>
      <c r="F669" s="222" t="s">
        <v>963</v>
      </c>
      <c r="G669" s="222"/>
      <c r="H669" s="222"/>
      <c r="I669" s="222"/>
      <c r="J669" s="223" t="s">
        <v>253</v>
      </c>
      <c r="K669" s="224">
        <v>26.504999999999999</v>
      </c>
      <c r="L669" s="225">
        <v>0</v>
      </c>
      <c r="M669" s="226"/>
      <c r="N669" s="227">
        <f>ROUND(L669*K669,1)</f>
        <v>0</v>
      </c>
      <c r="O669" s="227"/>
      <c r="P669" s="227"/>
      <c r="Q669" s="227"/>
      <c r="R669" s="51"/>
      <c r="T669" s="228" t="s">
        <v>22</v>
      </c>
      <c r="U669" s="59" t="s">
        <v>45</v>
      </c>
      <c r="V669" s="50"/>
      <c r="W669" s="229">
        <f>V669*K669</f>
        <v>0</v>
      </c>
      <c r="X669" s="229">
        <v>0</v>
      </c>
      <c r="Y669" s="229">
        <f>X669*K669</f>
        <v>0</v>
      </c>
      <c r="Z669" s="229">
        <v>0</v>
      </c>
      <c r="AA669" s="230">
        <f>Z669*K669</f>
        <v>0</v>
      </c>
      <c r="AR669" s="24" t="s">
        <v>260</v>
      </c>
      <c r="AT669" s="24" t="s">
        <v>164</v>
      </c>
      <c r="AU669" s="24" t="s">
        <v>103</v>
      </c>
      <c r="AY669" s="24" t="s">
        <v>163</v>
      </c>
      <c r="BE669" s="141">
        <f>IF(U669="základní",N669,0)</f>
        <v>0</v>
      </c>
      <c r="BF669" s="141">
        <f>IF(U669="snížená",N669,0)</f>
        <v>0</v>
      </c>
      <c r="BG669" s="141">
        <f>IF(U669="zákl. přenesená",N669,0)</f>
        <v>0</v>
      </c>
      <c r="BH669" s="141">
        <f>IF(U669="sníž. přenesená",N669,0)</f>
        <v>0</v>
      </c>
      <c r="BI669" s="141">
        <f>IF(U669="nulová",N669,0)</f>
        <v>0</v>
      </c>
      <c r="BJ669" s="24" t="s">
        <v>38</v>
      </c>
      <c r="BK669" s="141">
        <f>ROUND(L669*K669,1)</f>
        <v>0</v>
      </c>
      <c r="BL669" s="24" t="s">
        <v>260</v>
      </c>
      <c r="BM669" s="24" t="s">
        <v>964</v>
      </c>
    </row>
    <row r="670" s="11" customFormat="1" ht="16.5" customHeight="1">
      <c r="B670" s="242"/>
      <c r="C670" s="243"/>
      <c r="D670" s="243"/>
      <c r="E670" s="244" t="s">
        <v>22</v>
      </c>
      <c r="F670" s="260" t="s">
        <v>287</v>
      </c>
      <c r="G670" s="261"/>
      <c r="H670" s="261"/>
      <c r="I670" s="261"/>
      <c r="J670" s="243"/>
      <c r="K670" s="246" t="s">
        <v>22</v>
      </c>
      <c r="L670" s="243"/>
      <c r="M670" s="243"/>
      <c r="N670" s="243"/>
      <c r="O670" s="243"/>
      <c r="P670" s="243"/>
      <c r="Q670" s="243"/>
      <c r="R670" s="247"/>
      <c r="T670" s="248"/>
      <c r="U670" s="243"/>
      <c r="V670" s="243"/>
      <c r="W670" s="243"/>
      <c r="X670" s="243"/>
      <c r="Y670" s="243"/>
      <c r="Z670" s="243"/>
      <c r="AA670" s="249"/>
      <c r="AT670" s="250" t="s">
        <v>171</v>
      </c>
      <c r="AU670" s="250" t="s">
        <v>103</v>
      </c>
      <c r="AV670" s="11" t="s">
        <v>38</v>
      </c>
      <c r="AW670" s="11" t="s">
        <v>37</v>
      </c>
      <c r="AX670" s="11" t="s">
        <v>80</v>
      </c>
      <c r="AY670" s="250" t="s">
        <v>163</v>
      </c>
    </row>
    <row r="671" s="10" customFormat="1" ht="16.5" customHeight="1">
      <c r="B671" s="231"/>
      <c r="C671" s="232"/>
      <c r="D671" s="232"/>
      <c r="E671" s="233" t="s">
        <v>22</v>
      </c>
      <c r="F671" s="241" t="s">
        <v>949</v>
      </c>
      <c r="G671" s="232"/>
      <c r="H671" s="232"/>
      <c r="I671" s="232"/>
      <c r="J671" s="232"/>
      <c r="K671" s="236">
        <v>13.02</v>
      </c>
      <c r="L671" s="232"/>
      <c r="M671" s="232"/>
      <c r="N671" s="232"/>
      <c r="O671" s="232"/>
      <c r="P671" s="232"/>
      <c r="Q671" s="232"/>
      <c r="R671" s="237"/>
      <c r="T671" s="238"/>
      <c r="U671" s="232"/>
      <c r="V671" s="232"/>
      <c r="W671" s="232"/>
      <c r="X671" s="232"/>
      <c r="Y671" s="232"/>
      <c r="Z671" s="232"/>
      <c r="AA671" s="239"/>
      <c r="AT671" s="240" t="s">
        <v>171</v>
      </c>
      <c r="AU671" s="240" t="s">
        <v>103</v>
      </c>
      <c r="AV671" s="10" t="s">
        <v>103</v>
      </c>
      <c r="AW671" s="10" t="s">
        <v>37</v>
      </c>
      <c r="AX671" s="10" t="s">
        <v>80</v>
      </c>
      <c r="AY671" s="240" t="s">
        <v>163</v>
      </c>
    </row>
    <row r="672" s="11" customFormat="1" ht="16.5" customHeight="1">
      <c r="B672" s="242"/>
      <c r="C672" s="243"/>
      <c r="D672" s="243"/>
      <c r="E672" s="244" t="s">
        <v>22</v>
      </c>
      <c r="F672" s="245" t="s">
        <v>289</v>
      </c>
      <c r="G672" s="243"/>
      <c r="H672" s="243"/>
      <c r="I672" s="243"/>
      <c r="J672" s="243"/>
      <c r="K672" s="246" t="s">
        <v>22</v>
      </c>
      <c r="L672" s="243"/>
      <c r="M672" s="243"/>
      <c r="N672" s="243"/>
      <c r="O672" s="243"/>
      <c r="P672" s="243"/>
      <c r="Q672" s="243"/>
      <c r="R672" s="247"/>
      <c r="T672" s="248"/>
      <c r="U672" s="243"/>
      <c r="V672" s="243"/>
      <c r="W672" s="243"/>
      <c r="X672" s="243"/>
      <c r="Y672" s="243"/>
      <c r="Z672" s="243"/>
      <c r="AA672" s="249"/>
      <c r="AT672" s="250" t="s">
        <v>171</v>
      </c>
      <c r="AU672" s="250" t="s">
        <v>103</v>
      </c>
      <c r="AV672" s="11" t="s">
        <v>38</v>
      </c>
      <c r="AW672" s="11" t="s">
        <v>37</v>
      </c>
      <c r="AX672" s="11" t="s">
        <v>80</v>
      </c>
      <c r="AY672" s="250" t="s">
        <v>163</v>
      </c>
    </row>
    <row r="673" s="10" customFormat="1" ht="16.5" customHeight="1">
      <c r="B673" s="231"/>
      <c r="C673" s="232"/>
      <c r="D673" s="232"/>
      <c r="E673" s="233" t="s">
        <v>22</v>
      </c>
      <c r="F673" s="241" t="s">
        <v>951</v>
      </c>
      <c r="G673" s="232"/>
      <c r="H673" s="232"/>
      <c r="I673" s="232"/>
      <c r="J673" s="232"/>
      <c r="K673" s="236">
        <v>6.3550000000000004</v>
      </c>
      <c r="L673" s="232"/>
      <c r="M673" s="232"/>
      <c r="N673" s="232"/>
      <c r="O673" s="232"/>
      <c r="P673" s="232"/>
      <c r="Q673" s="232"/>
      <c r="R673" s="237"/>
      <c r="T673" s="238"/>
      <c r="U673" s="232"/>
      <c r="V673" s="232"/>
      <c r="W673" s="232"/>
      <c r="X673" s="232"/>
      <c r="Y673" s="232"/>
      <c r="Z673" s="232"/>
      <c r="AA673" s="239"/>
      <c r="AT673" s="240" t="s">
        <v>171</v>
      </c>
      <c r="AU673" s="240" t="s">
        <v>103</v>
      </c>
      <c r="AV673" s="10" t="s">
        <v>103</v>
      </c>
      <c r="AW673" s="10" t="s">
        <v>37</v>
      </c>
      <c r="AX673" s="10" t="s">
        <v>80</v>
      </c>
      <c r="AY673" s="240" t="s">
        <v>163</v>
      </c>
    </row>
    <row r="674" s="10" customFormat="1" ht="16.5" customHeight="1">
      <c r="B674" s="231"/>
      <c r="C674" s="232"/>
      <c r="D674" s="232"/>
      <c r="E674" s="233" t="s">
        <v>22</v>
      </c>
      <c r="F674" s="241" t="s">
        <v>952</v>
      </c>
      <c r="G674" s="232"/>
      <c r="H674" s="232"/>
      <c r="I674" s="232"/>
      <c r="J674" s="232"/>
      <c r="K674" s="236">
        <v>7.1299999999999999</v>
      </c>
      <c r="L674" s="232"/>
      <c r="M674" s="232"/>
      <c r="N674" s="232"/>
      <c r="O674" s="232"/>
      <c r="P674" s="232"/>
      <c r="Q674" s="232"/>
      <c r="R674" s="237"/>
      <c r="T674" s="238"/>
      <c r="U674" s="232"/>
      <c r="V674" s="232"/>
      <c r="W674" s="232"/>
      <c r="X674" s="232"/>
      <c r="Y674" s="232"/>
      <c r="Z674" s="232"/>
      <c r="AA674" s="239"/>
      <c r="AT674" s="240" t="s">
        <v>171</v>
      </c>
      <c r="AU674" s="240" t="s">
        <v>103</v>
      </c>
      <c r="AV674" s="10" t="s">
        <v>103</v>
      </c>
      <c r="AW674" s="10" t="s">
        <v>37</v>
      </c>
      <c r="AX674" s="10" t="s">
        <v>80</v>
      </c>
      <c r="AY674" s="240" t="s">
        <v>163</v>
      </c>
    </row>
    <row r="675" s="12" customFormat="1" ht="16.5" customHeight="1">
      <c r="B675" s="251"/>
      <c r="C675" s="252"/>
      <c r="D675" s="252"/>
      <c r="E675" s="253" t="s">
        <v>22</v>
      </c>
      <c r="F675" s="254" t="s">
        <v>182</v>
      </c>
      <c r="G675" s="252"/>
      <c r="H675" s="252"/>
      <c r="I675" s="252"/>
      <c r="J675" s="252"/>
      <c r="K675" s="255">
        <v>26.504999999999999</v>
      </c>
      <c r="L675" s="252"/>
      <c r="M675" s="252"/>
      <c r="N675" s="252"/>
      <c r="O675" s="252"/>
      <c r="P675" s="252"/>
      <c r="Q675" s="252"/>
      <c r="R675" s="256"/>
      <c r="T675" s="257"/>
      <c r="U675" s="252"/>
      <c r="V675" s="252"/>
      <c r="W675" s="252"/>
      <c r="X675" s="252"/>
      <c r="Y675" s="252"/>
      <c r="Z675" s="252"/>
      <c r="AA675" s="258"/>
      <c r="AT675" s="259" t="s">
        <v>171</v>
      </c>
      <c r="AU675" s="259" t="s">
        <v>103</v>
      </c>
      <c r="AV675" s="12" t="s">
        <v>168</v>
      </c>
      <c r="AW675" s="12" t="s">
        <v>37</v>
      </c>
      <c r="AX675" s="12" t="s">
        <v>38</v>
      </c>
      <c r="AY675" s="259" t="s">
        <v>163</v>
      </c>
    </row>
    <row r="676" s="1" customFormat="1" ht="25.5" customHeight="1">
      <c r="B676" s="49"/>
      <c r="C676" s="220" t="s">
        <v>965</v>
      </c>
      <c r="D676" s="220" t="s">
        <v>164</v>
      </c>
      <c r="E676" s="221" t="s">
        <v>966</v>
      </c>
      <c r="F676" s="222" t="s">
        <v>967</v>
      </c>
      <c r="G676" s="222"/>
      <c r="H676" s="222"/>
      <c r="I676" s="222"/>
      <c r="J676" s="223" t="s">
        <v>357</v>
      </c>
      <c r="K676" s="224">
        <v>29.600000000000001</v>
      </c>
      <c r="L676" s="225">
        <v>0</v>
      </c>
      <c r="M676" s="226"/>
      <c r="N676" s="227">
        <f>ROUND(L676*K676,1)</f>
        <v>0</v>
      </c>
      <c r="O676" s="227"/>
      <c r="P676" s="227"/>
      <c r="Q676" s="227"/>
      <c r="R676" s="51"/>
      <c r="T676" s="228" t="s">
        <v>22</v>
      </c>
      <c r="U676" s="59" t="s">
        <v>45</v>
      </c>
      <c r="V676" s="50"/>
      <c r="W676" s="229">
        <f>V676*K676</f>
        <v>0</v>
      </c>
      <c r="X676" s="229">
        <v>0.00031</v>
      </c>
      <c r="Y676" s="229">
        <f>X676*K676</f>
        <v>0</v>
      </c>
      <c r="Z676" s="229">
        <v>0</v>
      </c>
      <c r="AA676" s="230">
        <f>Z676*K676</f>
        <v>0</v>
      </c>
      <c r="AR676" s="24" t="s">
        <v>260</v>
      </c>
      <c r="AT676" s="24" t="s">
        <v>164</v>
      </c>
      <c r="AU676" s="24" t="s">
        <v>103</v>
      </c>
      <c r="AY676" s="24" t="s">
        <v>163</v>
      </c>
      <c r="BE676" s="141">
        <f>IF(U676="základní",N676,0)</f>
        <v>0</v>
      </c>
      <c r="BF676" s="141">
        <f>IF(U676="snížená",N676,0)</f>
        <v>0</v>
      </c>
      <c r="BG676" s="141">
        <f>IF(U676="zákl. přenesená",N676,0)</f>
        <v>0</v>
      </c>
      <c r="BH676" s="141">
        <f>IF(U676="sníž. přenesená",N676,0)</f>
        <v>0</v>
      </c>
      <c r="BI676" s="141">
        <f>IF(U676="nulová",N676,0)</f>
        <v>0</v>
      </c>
      <c r="BJ676" s="24" t="s">
        <v>38</v>
      </c>
      <c r="BK676" s="141">
        <f>ROUND(L676*K676,1)</f>
        <v>0</v>
      </c>
      <c r="BL676" s="24" t="s">
        <v>260</v>
      </c>
      <c r="BM676" s="24" t="s">
        <v>968</v>
      </c>
    </row>
    <row r="677" s="11" customFormat="1" ht="16.5" customHeight="1">
      <c r="B677" s="242"/>
      <c r="C677" s="243"/>
      <c r="D677" s="243"/>
      <c r="E677" s="244" t="s">
        <v>22</v>
      </c>
      <c r="F677" s="260" t="s">
        <v>580</v>
      </c>
      <c r="G677" s="261"/>
      <c r="H677" s="261"/>
      <c r="I677" s="261"/>
      <c r="J677" s="243"/>
      <c r="K677" s="246" t="s">
        <v>22</v>
      </c>
      <c r="L677" s="243"/>
      <c r="M677" s="243"/>
      <c r="N677" s="243"/>
      <c r="O677" s="243"/>
      <c r="P677" s="243"/>
      <c r="Q677" s="243"/>
      <c r="R677" s="247"/>
      <c r="T677" s="248"/>
      <c r="U677" s="243"/>
      <c r="V677" s="243"/>
      <c r="W677" s="243"/>
      <c r="X677" s="243"/>
      <c r="Y677" s="243"/>
      <c r="Z677" s="243"/>
      <c r="AA677" s="249"/>
      <c r="AT677" s="250" t="s">
        <v>171</v>
      </c>
      <c r="AU677" s="250" t="s">
        <v>103</v>
      </c>
      <c r="AV677" s="11" t="s">
        <v>38</v>
      </c>
      <c r="AW677" s="11" t="s">
        <v>37</v>
      </c>
      <c r="AX677" s="11" t="s">
        <v>80</v>
      </c>
      <c r="AY677" s="250" t="s">
        <v>163</v>
      </c>
    </row>
    <row r="678" s="10" customFormat="1" ht="16.5" customHeight="1">
      <c r="B678" s="231"/>
      <c r="C678" s="232"/>
      <c r="D678" s="232"/>
      <c r="E678" s="233" t="s">
        <v>22</v>
      </c>
      <c r="F678" s="241" t="s">
        <v>969</v>
      </c>
      <c r="G678" s="232"/>
      <c r="H678" s="232"/>
      <c r="I678" s="232"/>
      <c r="J678" s="232"/>
      <c r="K678" s="236">
        <v>3.1000000000000001</v>
      </c>
      <c r="L678" s="232"/>
      <c r="M678" s="232"/>
      <c r="N678" s="232"/>
      <c r="O678" s="232"/>
      <c r="P678" s="232"/>
      <c r="Q678" s="232"/>
      <c r="R678" s="237"/>
      <c r="T678" s="238"/>
      <c r="U678" s="232"/>
      <c r="V678" s="232"/>
      <c r="W678" s="232"/>
      <c r="X678" s="232"/>
      <c r="Y678" s="232"/>
      <c r="Z678" s="232"/>
      <c r="AA678" s="239"/>
      <c r="AT678" s="240" t="s">
        <v>171</v>
      </c>
      <c r="AU678" s="240" t="s">
        <v>103</v>
      </c>
      <c r="AV678" s="10" t="s">
        <v>103</v>
      </c>
      <c r="AW678" s="10" t="s">
        <v>37</v>
      </c>
      <c r="AX678" s="10" t="s">
        <v>80</v>
      </c>
      <c r="AY678" s="240" t="s">
        <v>163</v>
      </c>
    </row>
    <row r="679" s="11" customFormat="1" ht="16.5" customHeight="1">
      <c r="B679" s="242"/>
      <c r="C679" s="243"/>
      <c r="D679" s="243"/>
      <c r="E679" s="244" t="s">
        <v>22</v>
      </c>
      <c r="F679" s="245" t="s">
        <v>287</v>
      </c>
      <c r="G679" s="243"/>
      <c r="H679" s="243"/>
      <c r="I679" s="243"/>
      <c r="J679" s="243"/>
      <c r="K679" s="246" t="s">
        <v>22</v>
      </c>
      <c r="L679" s="243"/>
      <c r="M679" s="243"/>
      <c r="N679" s="243"/>
      <c r="O679" s="243"/>
      <c r="P679" s="243"/>
      <c r="Q679" s="243"/>
      <c r="R679" s="247"/>
      <c r="T679" s="248"/>
      <c r="U679" s="243"/>
      <c r="V679" s="243"/>
      <c r="W679" s="243"/>
      <c r="X679" s="243"/>
      <c r="Y679" s="243"/>
      <c r="Z679" s="243"/>
      <c r="AA679" s="249"/>
      <c r="AT679" s="250" t="s">
        <v>171</v>
      </c>
      <c r="AU679" s="250" t="s">
        <v>103</v>
      </c>
      <c r="AV679" s="11" t="s">
        <v>38</v>
      </c>
      <c r="AW679" s="11" t="s">
        <v>37</v>
      </c>
      <c r="AX679" s="11" t="s">
        <v>80</v>
      </c>
      <c r="AY679" s="250" t="s">
        <v>163</v>
      </c>
    </row>
    <row r="680" s="10" customFormat="1" ht="16.5" customHeight="1">
      <c r="B680" s="231"/>
      <c r="C680" s="232"/>
      <c r="D680" s="232"/>
      <c r="E680" s="233" t="s">
        <v>22</v>
      </c>
      <c r="F680" s="241" t="s">
        <v>970</v>
      </c>
      <c r="G680" s="232"/>
      <c r="H680" s="232"/>
      <c r="I680" s="232"/>
      <c r="J680" s="232"/>
      <c r="K680" s="236">
        <v>6.2000000000000002</v>
      </c>
      <c r="L680" s="232"/>
      <c r="M680" s="232"/>
      <c r="N680" s="232"/>
      <c r="O680" s="232"/>
      <c r="P680" s="232"/>
      <c r="Q680" s="232"/>
      <c r="R680" s="237"/>
      <c r="T680" s="238"/>
      <c r="U680" s="232"/>
      <c r="V680" s="232"/>
      <c r="W680" s="232"/>
      <c r="X680" s="232"/>
      <c r="Y680" s="232"/>
      <c r="Z680" s="232"/>
      <c r="AA680" s="239"/>
      <c r="AT680" s="240" t="s">
        <v>171</v>
      </c>
      <c r="AU680" s="240" t="s">
        <v>103</v>
      </c>
      <c r="AV680" s="10" t="s">
        <v>103</v>
      </c>
      <c r="AW680" s="10" t="s">
        <v>37</v>
      </c>
      <c r="AX680" s="10" t="s">
        <v>80</v>
      </c>
      <c r="AY680" s="240" t="s">
        <v>163</v>
      </c>
    </row>
    <row r="681" s="10" customFormat="1" ht="16.5" customHeight="1">
      <c r="B681" s="231"/>
      <c r="C681" s="232"/>
      <c r="D681" s="232"/>
      <c r="E681" s="233" t="s">
        <v>22</v>
      </c>
      <c r="F681" s="241" t="s">
        <v>971</v>
      </c>
      <c r="G681" s="232"/>
      <c r="H681" s="232"/>
      <c r="I681" s="232"/>
      <c r="J681" s="232"/>
      <c r="K681" s="236">
        <v>7.0499999999999998</v>
      </c>
      <c r="L681" s="232"/>
      <c r="M681" s="232"/>
      <c r="N681" s="232"/>
      <c r="O681" s="232"/>
      <c r="P681" s="232"/>
      <c r="Q681" s="232"/>
      <c r="R681" s="237"/>
      <c r="T681" s="238"/>
      <c r="U681" s="232"/>
      <c r="V681" s="232"/>
      <c r="W681" s="232"/>
      <c r="X681" s="232"/>
      <c r="Y681" s="232"/>
      <c r="Z681" s="232"/>
      <c r="AA681" s="239"/>
      <c r="AT681" s="240" t="s">
        <v>171</v>
      </c>
      <c r="AU681" s="240" t="s">
        <v>103</v>
      </c>
      <c r="AV681" s="10" t="s">
        <v>103</v>
      </c>
      <c r="AW681" s="10" t="s">
        <v>37</v>
      </c>
      <c r="AX681" s="10" t="s">
        <v>80</v>
      </c>
      <c r="AY681" s="240" t="s">
        <v>163</v>
      </c>
    </row>
    <row r="682" s="11" customFormat="1" ht="16.5" customHeight="1">
      <c r="B682" s="242"/>
      <c r="C682" s="243"/>
      <c r="D682" s="243"/>
      <c r="E682" s="244" t="s">
        <v>22</v>
      </c>
      <c r="F682" s="245" t="s">
        <v>289</v>
      </c>
      <c r="G682" s="243"/>
      <c r="H682" s="243"/>
      <c r="I682" s="243"/>
      <c r="J682" s="243"/>
      <c r="K682" s="246" t="s">
        <v>22</v>
      </c>
      <c r="L682" s="243"/>
      <c r="M682" s="243"/>
      <c r="N682" s="243"/>
      <c r="O682" s="243"/>
      <c r="P682" s="243"/>
      <c r="Q682" s="243"/>
      <c r="R682" s="247"/>
      <c r="T682" s="248"/>
      <c r="U682" s="243"/>
      <c r="V682" s="243"/>
      <c r="W682" s="243"/>
      <c r="X682" s="243"/>
      <c r="Y682" s="243"/>
      <c r="Z682" s="243"/>
      <c r="AA682" s="249"/>
      <c r="AT682" s="250" t="s">
        <v>171</v>
      </c>
      <c r="AU682" s="250" t="s">
        <v>103</v>
      </c>
      <c r="AV682" s="11" t="s">
        <v>38</v>
      </c>
      <c r="AW682" s="11" t="s">
        <v>37</v>
      </c>
      <c r="AX682" s="11" t="s">
        <v>80</v>
      </c>
      <c r="AY682" s="250" t="s">
        <v>163</v>
      </c>
    </row>
    <row r="683" s="10" customFormat="1" ht="16.5" customHeight="1">
      <c r="B683" s="231"/>
      <c r="C683" s="232"/>
      <c r="D683" s="232"/>
      <c r="E683" s="233" t="s">
        <v>22</v>
      </c>
      <c r="F683" s="241" t="s">
        <v>970</v>
      </c>
      <c r="G683" s="232"/>
      <c r="H683" s="232"/>
      <c r="I683" s="232"/>
      <c r="J683" s="232"/>
      <c r="K683" s="236">
        <v>6.2000000000000002</v>
      </c>
      <c r="L683" s="232"/>
      <c r="M683" s="232"/>
      <c r="N683" s="232"/>
      <c r="O683" s="232"/>
      <c r="P683" s="232"/>
      <c r="Q683" s="232"/>
      <c r="R683" s="237"/>
      <c r="T683" s="238"/>
      <c r="U683" s="232"/>
      <c r="V683" s="232"/>
      <c r="W683" s="232"/>
      <c r="X683" s="232"/>
      <c r="Y683" s="232"/>
      <c r="Z683" s="232"/>
      <c r="AA683" s="239"/>
      <c r="AT683" s="240" t="s">
        <v>171</v>
      </c>
      <c r="AU683" s="240" t="s">
        <v>103</v>
      </c>
      <c r="AV683" s="10" t="s">
        <v>103</v>
      </c>
      <c r="AW683" s="10" t="s">
        <v>37</v>
      </c>
      <c r="AX683" s="10" t="s">
        <v>80</v>
      </c>
      <c r="AY683" s="240" t="s">
        <v>163</v>
      </c>
    </row>
    <row r="684" s="10" customFormat="1" ht="16.5" customHeight="1">
      <c r="B684" s="231"/>
      <c r="C684" s="232"/>
      <c r="D684" s="232"/>
      <c r="E684" s="233" t="s">
        <v>22</v>
      </c>
      <c r="F684" s="241" t="s">
        <v>971</v>
      </c>
      <c r="G684" s="232"/>
      <c r="H684" s="232"/>
      <c r="I684" s="232"/>
      <c r="J684" s="232"/>
      <c r="K684" s="236">
        <v>7.0499999999999998</v>
      </c>
      <c r="L684" s="232"/>
      <c r="M684" s="232"/>
      <c r="N684" s="232"/>
      <c r="O684" s="232"/>
      <c r="P684" s="232"/>
      <c r="Q684" s="232"/>
      <c r="R684" s="237"/>
      <c r="T684" s="238"/>
      <c r="U684" s="232"/>
      <c r="V684" s="232"/>
      <c r="W684" s="232"/>
      <c r="X684" s="232"/>
      <c r="Y684" s="232"/>
      <c r="Z684" s="232"/>
      <c r="AA684" s="239"/>
      <c r="AT684" s="240" t="s">
        <v>171</v>
      </c>
      <c r="AU684" s="240" t="s">
        <v>103</v>
      </c>
      <c r="AV684" s="10" t="s">
        <v>103</v>
      </c>
      <c r="AW684" s="10" t="s">
        <v>37</v>
      </c>
      <c r="AX684" s="10" t="s">
        <v>80</v>
      </c>
      <c r="AY684" s="240" t="s">
        <v>163</v>
      </c>
    </row>
    <row r="685" s="12" customFormat="1" ht="16.5" customHeight="1">
      <c r="B685" s="251"/>
      <c r="C685" s="252"/>
      <c r="D685" s="252"/>
      <c r="E685" s="253" t="s">
        <v>22</v>
      </c>
      <c r="F685" s="254" t="s">
        <v>182</v>
      </c>
      <c r="G685" s="252"/>
      <c r="H685" s="252"/>
      <c r="I685" s="252"/>
      <c r="J685" s="252"/>
      <c r="K685" s="255">
        <v>29.600000000000001</v>
      </c>
      <c r="L685" s="252"/>
      <c r="M685" s="252"/>
      <c r="N685" s="252"/>
      <c r="O685" s="252"/>
      <c r="P685" s="252"/>
      <c r="Q685" s="252"/>
      <c r="R685" s="256"/>
      <c r="T685" s="257"/>
      <c r="U685" s="252"/>
      <c r="V685" s="252"/>
      <c r="W685" s="252"/>
      <c r="X685" s="252"/>
      <c r="Y685" s="252"/>
      <c r="Z685" s="252"/>
      <c r="AA685" s="258"/>
      <c r="AT685" s="259" t="s">
        <v>171</v>
      </c>
      <c r="AU685" s="259" t="s">
        <v>103</v>
      </c>
      <c r="AV685" s="12" t="s">
        <v>168</v>
      </c>
      <c r="AW685" s="12" t="s">
        <v>37</v>
      </c>
      <c r="AX685" s="12" t="s">
        <v>38</v>
      </c>
      <c r="AY685" s="259" t="s">
        <v>163</v>
      </c>
    </row>
    <row r="686" s="1" customFormat="1" ht="25.5" customHeight="1">
      <c r="B686" s="49"/>
      <c r="C686" s="220" t="s">
        <v>972</v>
      </c>
      <c r="D686" s="220" t="s">
        <v>164</v>
      </c>
      <c r="E686" s="221" t="s">
        <v>973</v>
      </c>
      <c r="F686" s="222" t="s">
        <v>974</v>
      </c>
      <c r="G686" s="222"/>
      <c r="H686" s="222"/>
      <c r="I686" s="222"/>
      <c r="J686" s="223" t="s">
        <v>357</v>
      </c>
      <c r="K686" s="224">
        <v>71</v>
      </c>
      <c r="L686" s="225">
        <v>0</v>
      </c>
      <c r="M686" s="226"/>
      <c r="N686" s="227">
        <f>ROUND(L686*K686,1)</f>
        <v>0</v>
      </c>
      <c r="O686" s="227"/>
      <c r="P686" s="227"/>
      <c r="Q686" s="227"/>
      <c r="R686" s="51"/>
      <c r="T686" s="228" t="s">
        <v>22</v>
      </c>
      <c r="U686" s="59" t="s">
        <v>45</v>
      </c>
      <c r="V686" s="50"/>
      <c r="W686" s="229">
        <f>V686*K686</f>
        <v>0</v>
      </c>
      <c r="X686" s="229">
        <v>0.00025999999999999998</v>
      </c>
      <c r="Y686" s="229">
        <f>X686*K686</f>
        <v>0</v>
      </c>
      <c r="Z686" s="229">
        <v>0</v>
      </c>
      <c r="AA686" s="230">
        <f>Z686*K686</f>
        <v>0</v>
      </c>
      <c r="AR686" s="24" t="s">
        <v>260</v>
      </c>
      <c r="AT686" s="24" t="s">
        <v>164</v>
      </c>
      <c r="AU686" s="24" t="s">
        <v>103</v>
      </c>
      <c r="AY686" s="24" t="s">
        <v>163</v>
      </c>
      <c r="BE686" s="141">
        <f>IF(U686="základní",N686,0)</f>
        <v>0</v>
      </c>
      <c r="BF686" s="141">
        <f>IF(U686="snížená",N686,0)</f>
        <v>0</v>
      </c>
      <c r="BG686" s="141">
        <f>IF(U686="zákl. přenesená",N686,0)</f>
        <v>0</v>
      </c>
      <c r="BH686" s="141">
        <f>IF(U686="sníž. přenesená",N686,0)</f>
        <v>0</v>
      </c>
      <c r="BI686" s="141">
        <f>IF(U686="nulová",N686,0)</f>
        <v>0</v>
      </c>
      <c r="BJ686" s="24" t="s">
        <v>38</v>
      </c>
      <c r="BK686" s="141">
        <f>ROUND(L686*K686,1)</f>
        <v>0</v>
      </c>
      <c r="BL686" s="24" t="s">
        <v>260</v>
      </c>
      <c r="BM686" s="24" t="s">
        <v>975</v>
      </c>
    </row>
    <row r="687" s="11" customFormat="1" ht="16.5" customHeight="1">
      <c r="B687" s="242"/>
      <c r="C687" s="243"/>
      <c r="D687" s="243"/>
      <c r="E687" s="244" t="s">
        <v>22</v>
      </c>
      <c r="F687" s="260" t="s">
        <v>580</v>
      </c>
      <c r="G687" s="261"/>
      <c r="H687" s="261"/>
      <c r="I687" s="261"/>
      <c r="J687" s="243"/>
      <c r="K687" s="246" t="s">
        <v>22</v>
      </c>
      <c r="L687" s="243"/>
      <c r="M687" s="243"/>
      <c r="N687" s="243"/>
      <c r="O687" s="243"/>
      <c r="P687" s="243"/>
      <c r="Q687" s="243"/>
      <c r="R687" s="247"/>
      <c r="T687" s="248"/>
      <c r="U687" s="243"/>
      <c r="V687" s="243"/>
      <c r="W687" s="243"/>
      <c r="X687" s="243"/>
      <c r="Y687" s="243"/>
      <c r="Z687" s="243"/>
      <c r="AA687" s="249"/>
      <c r="AT687" s="250" t="s">
        <v>171</v>
      </c>
      <c r="AU687" s="250" t="s">
        <v>103</v>
      </c>
      <c r="AV687" s="11" t="s">
        <v>38</v>
      </c>
      <c r="AW687" s="11" t="s">
        <v>37</v>
      </c>
      <c r="AX687" s="11" t="s">
        <v>80</v>
      </c>
      <c r="AY687" s="250" t="s">
        <v>163</v>
      </c>
    </row>
    <row r="688" s="10" customFormat="1" ht="16.5" customHeight="1">
      <c r="B688" s="231"/>
      <c r="C688" s="232"/>
      <c r="D688" s="232"/>
      <c r="E688" s="233" t="s">
        <v>22</v>
      </c>
      <c r="F688" s="241" t="s">
        <v>976</v>
      </c>
      <c r="G688" s="232"/>
      <c r="H688" s="232"/>
      <c r="I688" s="232"/>
      <c r="J688" s="232"/>
      <c r="K688" s="236">
        <v>16.199999999999999</v>
      </c>
      <c r="L688" s="232"/>
      <c r="M688" s="232"/>
      <c r="N688" s="232"/>
      <c r="O688" s="232"/>
      <c r="P688" s="232"/>
      <c r="Q688" s="232"/>
      <c r="R688" s="237"/>
      <c r="T688" s="238"/>
      <c r="U688" s="232"/>
      <c r="V688" s="232"/>
      <c r="W688" s="232"/>
      <c r="X688" s="232"/>
      <c r="Y688" s="232"/>
      <c r="Z688" s="232"/>
      <c r="AA688" s="239"/>
      <c r="AT688" s="240" t="s">
        <v>171</v>
      </c>
      <c r="AU688" s="240" t="s">
        <v>103</v>
      </c>
      <c r="AV688" s="10" t="s">
        <v>103</v>
      </c>
      <c r="AW688" s="10" t="s">
        <v>37</v>
      </c>
      <c r="AX688" s="10" t="s">
        <v>80</v>
      </c>
      <c r="AY688" s="240" t="s">
        <v>163</v>
      </c>
    </row>
    <row r="689" s="11" customFormat="1" ht="16.5" customHeight="1">
      <c r="B689" s="242"/>
      <c r="C689" s="243"/>
      <c r="D689" s="243"/>
      <c r="E689" s="244" t="s">
        <v>22</v>
      </c>
      <c r="F689" s="245" t="s">
        <v>287</v>
      </c>
      <c r="G689" s="243"/>
      <c r="H689" s="243"/>
      <c r="I689" s="243"/>
      <c r="J689" s="243"/>
      <c r="K689" s="246" t="s">
        <v>22</v>
      </c>
      <c r="L689" s="243"/>
      <c r="M689" s="243"/>
      <c r="N689" s="243"/>
      <c r="O689" s="243"/>
      <c r="P689" s="243"/>
      <c r="Q689" s="243"/>
      <c r="R689" s="247"/>
      <c r="T689" s="248"/>
      <c r="U689" s="243"/>
      <c r="V689" s="243"/>
      <c r="W689" s="243"/>
      <c r="X689" s="243"/>
      <c r="Y689" s="243"/>
      <c r="Z689" s="243"/>
      <c r="AA689" s="249"/>
      <c r="AT689" s="250" t="s">
        <v>171</v>
      </c>
      <c r="AU689" s="250" t="s">
        <v>103</v>
      </c>
      <c r="AV689" s="11" t="s">
        <v>38</v>
      </c>
      <c r="AW689" s="11" t="s">
        <v>37</v>
      </c>
      <c r="AX689" s="11" t="s">
        <v>80</v>
      </c>
      <c r="AY689" s="250" t="s">
        <v>163</v>
      </c>
    </row>
    <row r="690" s="10" customFormat="1" ht="16.5" customHeight="1">
      <c r="B690" s="231"/>
      <c r="C690" s="232"/>
      <c r="D690" s="232"/>
      <c r="E690" s="233" t="s">
        <v>22</v>
      </c>
      <c r="F690" s="241" t="s">
        <v>977</v>
      </c>
      <c r="G690" s="232"/>
      <c r="H690" s="232"/>
      <c r="I690" s="232"/>
      <c r="J690" s="232"/>
      <c r="K690" s="236">
        <v>14.6</v>
      </c>
      <c r="L690" s="232"/>
      <c r="M690" s="232"/>
      <c r="N690" s="232"/>
      <c r="O690" s="232"/>
      <c r="P690" s="232"/>
      <c r="Q690" s="232"/>
      <c r="R690" s="237"/>
      <c r="T690" s="238"/>
      <c r="U690" s="232"/>
      <c r="V690" s="232"/>
      <c r="W690" s="232"/>
      <c r="X690" s="232"/>
      <c r="Y690" s="232"/>
      <c r="Z690" s="232"/>
      <c r="AA690" s="239"/>
      <c r="AT690" s="240" t="s">
        <v>171</v>
      </c>
      <c r="AU690" s="240" t="s">
        <v>103</v>
      </c>
      <c r="AV690" s="10" t="s">
        <v>103</v>
      </c>
      <c r="AW690" s="10" t="s">
        <v>37</v>
      </c>
      <c r="AX690" s="10" t="s">
        <v>80</v>
      </c>
      <c r="AY690" s="240" t="s">
        <v>163</v>
      </c>
    </row>
    <row r="691" s="10" customFormat="1" ht="16.5" customHeight="1">
      <c r="B691" s="231"/>
      <c r="C691" s="232"/>
      <c r="D691" s="232"/>
      <c r="E691" s="233" t="s">
        <v>22</v>
      </c>
      <c r="F691" s="241" t="s">
        <v>978</v>
      </c>
      <c r="G691" s="232"/>
      <c r="H691" s="232"/>
      <c r="I691" s="232"/>
      <c r="J691" s="232"/>
      <c r="K691" s="236">
        <v>12.9</v>
      </c>
      <c r="L691" s="232"/>
      <c r="M691" s="232"/>
      <c r="N691" s="232"/>
      <c r="O691" s="232"/>
      <c r="P691" s="232"/>
      <c r="Q691" s="232"/>
      <c r="R691" s="237"/>
      <c r="T691" s="238"/>
      <c r="U691" s="232"/>
      <c r="V691" s="232"/>
      <c r="W691" s="232"/>
      <c r="X691" s="232"/>
      <c r="Y691" s="232"/>
      <c r="Z691" s="232"/>
      <c r="AA691" s="239"/>
      <c r="AT691" s="240" t="s">
        <v>171</v>
      </c>
      <c r="AU691" s="240" t="s">
        <v>103</v>
      </c>
      <c r="AV691" s="10" t="s">
        <v>103</v>
      </c>
      <c r="AW691" s="10" t="s">
        <v>37</v>
      </c>
      <c r="AX691" s="10" t="s">
        <v>80</v>
      </c>
      <c r="AY691" s="240" t="s">
        <v>163</v>
      </c>
    </row>
    <row r="692" s="11" customFormat="1" ht="16.5" customHeight="1">
      <c r="B692" s="242"/>
      <c r="C692" s="243"/>
      <c r="D692" s="243"/>
      <c r="E692" s="244" t="s">
        <v>22</v>
      </c>
      <c r="F692" s="245" t="s">
        <v>289</v>
      </c>
      <c r="G692" s="243"/>
      <c r="H692" s="243"/>
      <c r="I692" s="243"/>
      <c r="J692" s="243"/>
      <c r="K692" s="246" t="s">
        <v>22</v>
      </c>
      <c r="L692" s="243"/>
      <c r="M692" s="243"/>
      <c r="N692" s="243"/>
      <c r="O692" s="243"/>
      <c r="P692" s="243"/>
      <c r="Q692" s="243"/>
      <c r="R692" s="247"/>
      <c r="T692" s="248"/>
      <c r="U692" s="243"/>
      <c r="V692" s="243"/>
      <c r="W692" s="243"/>
      <c r="X692" s="243"/>
      <c r="Y692" s="243"/>
      <c r="Z692" s="243"/>
      <c r="AA692" s="249"/>
      <c r="AT692" s="250" t="s">
        <v>171</v>
      </c>
      <c r="AU692" s="250" t="s">
        <v>103</v>
      </c>
      <c r="AV692" s="11" t="s">
        <v>38</v>
      </c>
      <c r="AW692" s="11" t="s">
        <v>37</v>
      </c>
      <c r="AX692" s="11" t="s">
        <v>80</v>
      </c>
      <c r="AY692" s="250" t="s">
        <v>163</v>
      </c>
    </row>
    <row r="693" s="10" customFormat="1" ht="16.5" customHeight="1">
      <c r="B693" s="231"/>
      <c r="C693" s="232"/>
      <c r="D693" s="232"/>
      <c r="E693" s="233" t="s">
        <v>22</v>
      </c>
      <c r="F693" s="241" t="s">
        <v>979</v>
      </c>
      <c r="G693" s="232"/>
      <c r="H693" s="232"/>
      <c r="I693" s="232"/>
      <c r="J693" s="232"/>
      <c r="K693" s="236">
        <v>7.2000000000000002</v>
      </c>
      <c r="L693" s="232"/>
      <c r="M693" s="232"/>
      <c r="N693" s="232"/>
      <c r="O693" s="232"/>
      <c r="P693" s="232"/>
      <c r="Q693" s="232"/>
      <c r="R693" s="237"/>
      <c r="T693" s="238"/>
      <c r="U693" s="232"/>
      <c r="V693" s="232"/>
      <c r="W693" s="232"/>
      <c r="X693" s="232"/>
      <c r="Y693" s="232"/>
      <c r="Z693" s="232"/>
      <c r="AA693" s="239"/>
      <c r="AT693" s="240" t="s">
        <v>171</v>
      </c>
      <c r="AU693" s="240" t="s">
        <v>103</v>
      </c>
      <c r="AV693" s="10" t="s">
        <v>103</v>
      </c>
      <c r="AW693" s="10" t="s">
        <v>37</v>
      </c>
      <c r="AX693" s="10" t="s">
        <v>80</v>
      </c>
      <c r="AY693" s="240" t="s">
        <v>163</v>
      </c>
    </row>
    <row r="694" s="10" customFormat="1" ht="16.5" customHeight="1">
      <c r="B694" s="231"/>
      <c r="C694" s="232"/>
      <c r="D694" s="232"/>
      <c r="E694" s="233" t="s">
        <v>22</v>
      </c>
      <c r="F694" s="241" t="s">
        <v>980</v>
      </c>
      <c r="G694" s="232"/>
      <c r="H694" s="232"/>
      <c r="I694" s="232"/>
      <c r="J694" s="232"/>
      <c r="K694" s="236">
        <v>7.2000000000000002</v>
      </c>
      <c r="L694" s="232"/>
      <c r="M694" s="232"/>
      <c r="N694" s="232"/>
      <c r="O694" s="232"/>
      <c r="P694" s="232"/>
      <c r="Q694" s="232"/>
      <c r="R694" s="237"/>
      <c r="T694" s="238"/>
      <c r="U694" s="232"/>
      <c r="V694" s="232"/>
      <c r="W694" s="232"/>
      <c r="X694" s="232"/>
      <c r="Y694" s="232"/>
      <c r="Z694" s="232"/>
      <c r="AA694" s="239"/>
      <c r="AT694" s="240" t="s">
        <v>171</v>
      </c>
      <c r="AU694" s="240" t="s">
        <v>103</v>
      </c>
      <c r="AV694" s="10" t="s">
        <v>103</v>
      </c>
      <c r="AW694" s="10" t="s">
        <v>37</v>
      </c>
      <c r="AX694" s="10" t="s">
        <v>80</v>
      </c>
      <c r="AY694" s="240" t="s">
        <v>163</v>
      </c>
    </row>
    <row r="695" s="10" customFormat="1" ht="16.5" customHeight="1">
      <c r="B695" s="231"/>
      <c r="C695" s="232"/>
      <c r="D695" s="232"/>
      <c r="E695" s="233" t="s">
        <v>22</v>
      </c>
      <c r="F695" s="241" t="s">
        <v>978</v>
      </c>
      <c r="G695" s="232"/>
      <c r="H695" s="232"/>
      <c r="I695" s="232"/>
      <c r="J695" s="232"/>
      <c r="K695" s="236">
        <v>12.9</v>
      </c>
      <c r="L695" s="232"/>
      <c r="M695" s="232"/>
      <c r="N695" s="232"/>
      <c r="O695" s="232"/>
      <c r="P695" s="232"/>
      <c r="Q695" s="232"/>
      <c r="R695" s="237"/>
      <c r="T695" s="238"/>
      <c r="U695" s="232"/>
      <c r="V695" s="232"/>
      <c r="W695" s="232"/>
      <c r="X695" s="232"/>
      <c r="Y695" s="232"/>
      <c r="Z695" s="232"/>
      <c r="AA695" s="239"/>
      <c r="AT695" s="240" t="s">
        <v>171</v>
      </c>
      <c r="AU695" s="240" t="s">
        <v>103</v>
      </c>
      <c r="AV695" s="10" t="s">
        <v>103</v>
      </c>
      <c r="AW695" s="10" t="s">
        <v>37</v>
      </c>
      <c r="AX695" s="10" t="s">
        <v>80</v>
      </c>
      <c r="AY695" s="240" t="s">
        <v>163</v>
      </c>
    </row>
    <row r="696" s="12" customFormat="1" ht="16.5" customHeight="1">
      <c r="B696" s="251"/>
      <c r="C696" s="252"/>
      <c r="D696" s="252"/>
      <c r="E696" s="253" t="s">
        <v>22</v>
      </c>
      <c r="F696" s="254" t="s">
        <v>182</v>
      </c>
      <c r="G696" s="252"/>
      <c r="H696" s="252"/>
      <c r="I696" s="252"/>
      <c r="J696" s="252"/>
      <c r="K696" s="255">
        <v>71</v>
      </c>
      <c r="L696" s="252"/>
      <c r="M696" s="252"/>
      <c r="N696" s="252"/>
      <c r="O696" s="252"/>
      <c r="P696" s="252"/>
      <c r="Q696" s="252"/>
      <c r="R696" s="256"/>
      <c r="T696" s="257"/>
      <c r="U696" s="252"/>
      <c r="V696" s="252"/>
      <c r="W696" s="252"/>
      <c r="X696" s="252"/>
      <c r="Y696" s="252"/>
      <c r="Z696" s="252"/>
      <c r="AA696" s="258"/>
      <c r="AT696" s="259" t="s">
        <v>171</v>
      </c>
      <c r="AU696" s="259" t="s">
        <v>103</v>
      </c>
      <c r="AV696" s="12" t="s">
        <v>168</v>
      </c>
      <c r="AW696" s="12" t="s">
        <v>37</v>
      </c>
      <c r="AX696" s="12" t="s">
        <v>38</v>
      </c>
      <c r="AY696" s="259" t="s">
        <v>163</v>
      </c>
    </row>
    <row r="697" s="1" customFormat="1" ht="38.25" customHeight="1">
      <c r="B697" s="49"/>
      <c r="C697" s="220" t="s">
        <v>981</v>
      </c>
      <c r="D697" s="220" t="s">
        <v>164</v>
      </c>
      <c r="E697" s="221" t="s">
        <v>982</v>
      </c>
      <c r="F697" s="222" t="s">
        <v>983</v>
      </c>
      <c r="G697" s="222"/>
      <c r="H697" s="222"/>
      <c r="I697" s="222"/>
      <c r="J697" s="223" t="s">
        <v>253</v>
      </c>
      <c r="K697" s="224">
        <v>10.234</v>
      </c>
      <c r="L697" s="225">
        <v>0</v>
      </c>
      <c r="M697" s="226"/>
      <c r="N697" s="227">
        <f>ROUND(L697*K697,1)</f>
        <v>0</v>
      </c>
      <c r="O697" s="227"/>
      <c r="P697" s="227"/>
      <c r="Q697" s="227"/>
      <c r="R697" s="51"/>
      <c r="T697" s="228" t="s">
        <v>22</v>
      </c>
      <c r="U697" s="59" t="s">
        <v>45</v>
      </c>
      <c r="V697" s="50"/>
      <c r="W697" s="229">
        <f>V697*K697</f>
        <v>0</v>
      </c>
      <c r="X697" s="229">
        <v>0.0029499999999999999</v>
      </c>
      <c r="Y697" s="229">
        <f>X697*K697</f>
        <v>0</v>
      </c>
      <c r="Z697" s="229">
        <v>0</v>
      </c>
      <c r="AA697" s="230">
        <f>Z697*K697</f>
        <v>0</v>
      </c>
      <c r="AR697" s="24" t="s">
        <v>260</v>
      </c>
      <c r="AT697" s="24" t="s">
        <v>164</v>
      </c>
      <c r="AU697" s="24" t="s">
        <v>103</v>
      </c>
      <c r="AY697" s="24" t="s">
        <v>163</v>
      </c>
      <c r="BE697" s="141">
        <f>IF(U697="základní",N697,0)</f>
        <v>0</v>
      </c>
      <c r="BF697" s="141">
        <f>IF(U697="snížená",N697,0)</f>
        <v>0</v>
      </c>
      <c r="BG697" s="141">
        <f>IF(U697="zákl. přenesená",N697,0)</f>
        <v>0</v>
      </c>
      <c r="BH697" s="141">
        <f>IF(U697="sníž. přenesená",N697,0)</f>
        <v>0</v>
      </c>
      <c r="BI697" s="141">
        <f>IF(U697="nulová",N697,0)</f>
        <v>0</v>
      </c>
      <c r="BJ697" s="24" t="s">
        <v>38</v>
      </c>
      <c r="BK697" s="141">
        <f>ROUND(L697*K697,1)</f>
        <v>0</v>
      </c>
      <c r="BL697" s="24" t="s">
        <v>260</v>
      </c>
      <c r="BM697" s="24" t="s">
        <v>984</v>
      </c>
    </row>
    <row r="698" s="11" customFormat="1" ht="16.5" customHeight="1">
      <c r="B698" s="242"/>
      <c r="C698" s="243"/>
      <c r="D698" s="243"/>
      <c r="E698" s="244" t="s">
        <v>22</v>
      </c>
      <c r="F698" s="260" t="s">
        <v>352</v>
      </c>
      <c r="G698" s="261"/>
      <c r="H698" s="261"/>
      <c r="I698" s="261"/>
      <c r="J698" s="243"/>
      <c r="K698" s="246" t="s">
        <v>22</v>
      </c>
      <c r="L698" s="243"/>
      <c r="M698" s="243"/>
      <c r="N698" s="243"/>
      <c r="O698" s="243"/>
      <c r="P698" s="243"/>
      <c r="Q698" s="243"/>
      <c r="R698" s="247"/>
      <c r="T698" s="248"/>
      <c r="U698" s="243"/>
      <c r="V698" s="243"/>
      <c r="W698" s="243"/>
      <c r="X698" s="243"/>
      <c r="Y698" s="243"/>
      <c r="Z698" s="243"/>
      <c r="AA698" s="249"/>
      <c r="AT698" s="250" t="s">
        <v>171</v>
      </c>
      <c r="AU698" s="250" t="s">
        <v>103</v>
      </c>
      <c r="AV698" s="11" t="s">
        <v>38</v>
      </c>
      <c r="AW698" s="11" t="s">
        <v>37</v>
      </c>
      <c r="AX698" s="11" t="s">
        <v>80</v>
      </c>
      <c r="AY698" s="250" t="s">
        <v>163</v>
      </c>
    </row>
    <row r="699" s="10" customFormat="1" ht="16.5" customHeight="1">
      <c r="B699" s="231"/>
      <c r="C699" s="232"/>
      <c r="D699" s="232"/>
      <c r="E699" s="233" t="s">
        <v>22</v>
      </c>
      <c r="F699" s="241" t="s">
        <v>985</v>
      </c>
      <c r="G699" s="232"/>
      <c r="H699" s="232"/>
      <c r="I699" s="232"/>
      <c r="J699" s="232"/>
      <c r="K699" s="236">
        <v>0.85499999999999998</v>
      </c>
      <c r="L699" s="232"/>
      <c r="M699" s="232"/>
      <c r="N699" s="232"/>
      <c r="O699" s="232"/>
      <c r="P699" s="232"/>
      <c r="Q699" s="232"/>
      <c r="R699" s="237"/>
      <c r="T699" s="238"/>
      <c r="U699" s="232"/>
      <c r="V699" s="232"/>
      <c r="W699" s="232"/>
      <c r="X699" s="232"/>
      <c r="Y699" s="232"/>
      <c r="Z699" s="232"/>
      <c r="AA699" s="239"/>
      <c r="AT699" s="240" t="s">
        <v>171</v>
      </c>
      <c r="AU699" s="240" t="s">
        <v>103</v>
      </c>
      <c r="AV699" s="10" t="s">
        <v>103</v>
      </c>
      <c r="AW699" s="10" t="s">
        <v>37</v>
      </c>
      <c r="AX699" s="10" t="s">
        <v>80</v>
      </c>
      <c r="AY699" s="240" t="s">
        <v>163</v>
      </c>
    </row>
    <row r="700" s="10" customFormat="1" ht="16.5" customHeight="1">
      <c r="B700" s="231"/>
      <c r="C700" s="232"/>
      <c r="D700" s="232"/>
      <c r="E700" s="233" t="s">
        <v>22</v>
      </c>
      <c r="F700" s="241" t="s">
        <v>986</v>
      </c>
      <c r="G700" s="232"/>
      <c r="H700" s="232"/>
      <c r="I700" s="232"/>
      <c r="J700" s="232"/>
      <c r="K700" s="236">
        <v>1.373</v>
      </c>
      <c r="L700" s="232"/>
      <c r="M700" s="232"/>
      <c r="N700" s="232"/>
      <c r="O700" s="232"/>
      <c r="P700" s="232"/>
      <c r="Q700" s="232"/>
      <c r="R700" s="237"/>
      <c r="T700" s="238"/>
      <c r="U700" s="232"/>
      <c r="V700" s="232"/>
      <c r="W700" s="232"/>
      <c r="X700" s="232"/>
      <c r="Y700" s="232"/>
      <c r="Z700" s="232"/>
      <c r="AA700" s="239"/>
      <c r="AT700" s="240" t="s">
        <v>171</v>
      </c>
      <c r="AU700" s="240" t="s">
        <v>103</v>
      </c>
      <c r="AV700" s="10" t="s">
        <v>103</v>
      </c>
      <c r="AW700" s="10" t="s">
        <v>37</v>
      </c>
      <c r="AX700" s="10" t="s">
        <v>80</v>
      </c>
      <c r="AY700" s="240" t="s">
        <v>163</v>
      </c>
    </row>
    <row r="701" s="10" customFormat="1" ht="16.5" customHeight="1">
      <c r="B701" s="231"/>
      <c r="C701" s="232"/>
      <c r="D701" s="232"/>
      <c r="E701" s="233" t="s">
        <v>22</v>
      </c>
      <c r="F701" s="241" t="s">
        <v>987</v>
      </c>
      <c r="G701" s="232"/>
      <c r="H701" s="232"/>
      <c r="I701" s="232"/>
      <c r="J701" s="232"/>
      <c r="K701" s="236">
        <v>6.6260000000000003</v>
      </c>
      <c r="L701" s="232"/>
      <c r="M701" s="232"/>
      <c r="N701" s="232"/>
      <c r="O701" s="232"/>
      <c r="P701" s="232"/>
      <c r="Q701" s="232"/>
      <c r="R701" s="237"/>
      <c r="T701" s="238"/>
      <c r="U701" s="232"/>
      <c r="V701" s="232"/>
      <c r="W701" s="232"/>
      <c r="X701" s="232"/>
      <c r="Y701" s="232"/>
      <c r="Z701" s="232"/>
      <c r="AA701" s="239"/>
      <c r="AT701" s="240" t="s">
        <v>171</v>
      </c>
      <c r="AU701" s="240" t="s">
        <v>103</v>
      </c>
      <c r="AV701" s="10" t="s">
        <v>103</v>
      </c>
      <c r="AW701" s="10" t="s">
        <v>37</v>
      </c>
      <c r="AX701" s="10" t="s">
        <v>80</v>
      </c>
      <c r="AY701" s="240" t="s">
        <v>163</v>
      </c>
    </row>
    <row r="702" s="11" customFormat="1" ht="16.5" customHeight="1">
      <c r="B702" s="242"/>
      <c r="C702" s="243"/>
      <c r="D702" s="243"/>
      <c r="E702" s="244" t="s">
        <v>22</v>
      </c>
      <c r="F702" s="245" t="s">
        <v>180</v>
      </c>
      <c r="G702" s="243"/>
      <c r="H702" s="243"/>
      <c r="I702" s="243"/>
      <c r="J702" s="243"/>
      <c r="K702" s="246" t="s">
        <v>22</v>
      </c>
      <c r="L702" s="243"/>
      <c r="M702" s="243"/>
      <c r="N702" s="243"/>
      <c r="O702" s="243"/>
      <c r="P702" s="243"/>
      <c r="Q702" s="243"/>
      <c r="R702" s="247"/>
      <c r="T702" s="248"/>
      <c r="U702" s="243"/>
      <c r="V702" s="243"/>
      <c r="W702" s="243"/>
      <c r="X702" s="243"/>
      <c r="Y702" s="243"/>
      <c r="Z702" s="243"/>
      <c r="AA702" s="249"/>
      <c r="AT702" s="250" t="s">
        <v>171</v>
      </c>
      <c r="AU702" s="250" t="s">
        <v>103</v>
      </c>
      <c r="AV702" s="11" t="s">
        <v>38</v>
      </c>
      <c r="AW702" s="11" t="s">
        <v>37</v>
      </c>
      <c r="AX702" s="11" t="s">
        <v>80</v>
      </c>
      <c r="AY702" s="250" t="s">
        <v>163</v>
      </c>
    </row>
    <row r="703" s="10" customFormat="1" ht="16.5" customHeight="1">
      <c r="B703" s="231"/>
      <c r="C703" s="232"/>
      <c r="D703" s="232"/>
      <c r="E703" s="233" t="s">
        <v>22</v>
      </c>
      <c r="F703" s="241" t="s">
        <v>988</v>
      </c>
      <c r="G703" s="232"/>
      <c r="H703" s="232"/>
      <c r="I703" s="232"/>
      <c r="J703" s="232"/>
      <c r="K703" s="236">
        <v>0.78000000000000003</v>
      </c>
      <c r="L703" s="232"/>
      <c r="M703" s="232"/>
      <c r="N703" s="232"/>
      <c r="O703" s="232"/>
      <c r="P703" s="232"/>
      <c r="Q703" s="232"/>
      <c r="R703" s="237"/>
      <c r="T703" s="238"/>
      <c r="U703" s="232"/>
      <c r="V703" s="232"/>
      <c r="W703" s="232"/>
      <c r="X703" s="232"/>
      <c r="Y703" s="232"/>
      <c r="Z703" s="232"/>
      <c r="AA703" s="239"/>
      <c r="AT703" s="240" t="s">
        <v>171</v>
      </c>
      <c r="AU703" s="240" t="s">
        <v>103</v>
      </c>
      <c r="AV703" s="10" t="s">
        <v>103</v>
      </c>
      <c r="AW703" s="10" t="s">
        <v>37</v>
      </c>
      <c r="AX703" s="10" t="s">
        <v>80</v>
      </c>
      <c r="AY703" s="240" t="s">
        <v>163</v>
      </c>
    </row>
    <row r="704" s="10" customFormat="1" ht="16.5" customHeight="1">
      <c r="B704" s="231"/>
      <c r="C704" s="232"/>
      <c r="D704" s="232"/>
      <c r="E704" s="233" t="s">
        <v>22</v>
      </c>
      <c r="F704" s="241" t="s">
        <v>989</v>
      </c>
      <c r="G704" s="232"/>
      <c r="H704" s="232"/>
      <c r="I704" s="232"/>
      <c r="J704" s="232"/>
      <c r="K704" s="236">
        <v>0.59999999999999998</v>
      </c>
      <c r="L704" s="232"/>
      <c r="M704" s="232"/>
      <c r="N704" s="232"/>
      <c r="O704" s="232"/>
      <c r="P704" s="232"/>
      <c r="Q704" s="232"/>
      <c r="R704" s="237"/>
      <c r="T704" s="238"/>
      <c r="U704" s="232"/>
      <c r="V704" s="232"/>
      <c r="W704" s="232"/>
      <c r="X704" s="232"/>
      <c r="Y704" s="232"/>
      <c r="Z704" s="232"/>
      <c r="AA704" s="239"/>
      <c r="AT704" s="240" t="s">
        <v>171</v>
      </c>
      <c r="AU704" s="240" t="s">
        <v>103</v>
      </c>
      <c r="AV704" s="10" t="s">
        <v>103</v>
      </c>
      <c r="AW704" s="10" t="s">
        <v>37</v>
      </c>
      <c r="AX704" s="10" t="s">
        <v>80</v>
      </c>
      <c r="AY704" s="240" t="s">
        <v>163</v>
      </c>
    </row>
    <row r="705" s="12" customFormat="1" ht="16.5" customHeight="1">
      <c r="B705" s="251"/>
      <c r="C705" s="252"/>
      <c r="D705" s="252"/>
      <c r="E705" s="253" t="s">
        <v>22</v>
      </c>
      <c r="F705" s="254" t="s">
        <v>182</v>
      </c>
      <c r="G705" s="252"/>
      <c r="H705" s="252"/>
      <c r="I705" s="252"/>
      <c r="J705" s="252"/>
      <c r="K705" s="255">
        <v>10.234</v>
      </c>
      <c r="L705" s="252"/>
      <c r="M705" s="252"/>
      <c r="N705" s="252"/>
      <c r="O705" s="252"/>
      <c r="P705" s="252"/>
      <c r="Q705" s="252"/>
      <c r="R705" s="256"/>
      <c r="T705" s="257"/>
      <c r="U705" s="252"/>
      <c r="V705" s="252"/>
      <c r="W705" s="252"/>
      <c r="X705" s="252"/>
      <c r="Y705" s="252"/>
      <c r="Z705" s="252"/>
      <c r="AA705" s="258"/>
      <c r="AT705" s="259" t="s">
        <v>171</v>
      </c>
      <c r="AU705" s="259" t="s">
        <v>103</v>
      </c>
      <c r="AV705" s="12" t="s">
        <v>168</v>
      </c>
      <c r="AW705" s="12" t="s">
        <v>37</v>
      </c>
      <c r="AX705" s="12" t="s">
        <v>38</v>
      </c>
      <c r="AY705" s="259" t="s">
        <v>163</v>
      </c>
    </row>
    <row r="706" s="1" customFormat="1" ht="25.5" customHeight="1">
      <c r="B706" s="49"/>
      <c r="C706" s="264" t="s">
        <v>990</v>
      </c>
      <c r="D706" s="264" t="s">
        <v>371</v>
      </c>
      <c r="E706" s="265" t="s">
        <v>991</v>
      </c>
      <c r="F706" s="266" t="s">
        <v>992</v>
      </c>
      <c r="G706" s="266"/>
      <c r="H706" s="266"/>
      <c r="I706" s="266"/>
      <c r="J706" s="267" t="s">
        <v>253</v>
      </c>
      <c r="K706" s="268">
        <v>11.769</v>
      </c>
      <c r="L706" s="269">
        <v>0</v>
      </c>
      <c r="M706" s="270"/>
      <c r="N706" s="271">
        <f>ROUND(L706*K706,1)</f>
        <v>0</v>
      </c>
      <c r="O706" s="227"/>
      <c r="P706" s="227"/>
      <c r="Q706" s="227"/>
      <c r="R706" s="51"/>
      <c r="T706" s="228" t="s">
        <v>22</v>
      </c>
      <c r="U706" s="59" t="s">
        <v>45</v>
      </c>
      <c r="V706" s="50"/>
      <c r="W706" s="229">
        <f>V706*K706</f>
        <v>0</v>
      </c>
      <c r="X706" s="229">
        <v>0.0118</v>
      </c>
      <c r="Y706" s="229">
        <f>X706*K706</f>
        <v>0</v>
      </c>
      <c r="Z706" s="229">
        <v>0</v>
      </c>
      <c r="AA706" s="230">
        <f>Z706*K706</f>
        <v>0</v>
      </c>
      <c r="AR706" s="24" t="s">
        <v>382</v>
      </c>
      <c r="AT706" s="24" t="s">
        <v>371</v>
      </c>
      <c r="AU706" s="24" t="s">
        <v>103</v>
      </c>
      <c r="AY706" s="24" t="s">
        <v>163</v>
      </c>
      <c r="BE706" s="141">
        <f>IF(U706="základní",N706,0)</f>
        <v>0</v>
      </c>
      <c r="BF706" s="141">
        <f>IF(U706="snížená",N706,0)</f>
        <v>0</v>
      </c>
      <c r="BG706" s="141">
        <f>IF(U706="zákl. přenesená",N706,0)</f>
        <v>0</v>
      </c>
      <c r="BH706" s="141">
        <f>IF(U706="sníž. přenesená",N706,0)</f>
        <v>0</v>
      </c>
      <c r="BI706" s="141">
        <f>IF(U706="nulová",N706,0)</f>
        <v>0</v>
      </c>
      <c r="BJ706" s="24" t="s">
        <v>38</v>
      </c>
      <c r="BK706" s="141">
        <f>ROUND(L706*K706,1)</f>
        <v>0</v>
      </c>
      <c r="BL706" s="24" t="s">
        <v>260</v>
      </c>
      <c r="BM706" s="24" t="s">
        <v>993</v>
      </c>
    </row>
    <row r="707" s="1" customFormat="1" ht="25.5" customHeight="1">
      <c r="B707" s="49"/>
      <c r="C707" s="220" t="s">
        <v>994</v>
      </c>
      <c r="D707" s="220" t="s">
        <v>164</v>
      </c>
      <c r="E707" s="221" t="s">
        <v>995</v>
      </c>
      <c r="F707" s="222" t="s">
        <v>996</v>
      </c>
      <c r="G707" s="222"/>
      <c r="H707" s="222"/>
      <c r="I707" s="222"/>
      <c r="J707" s="223" t="s">
        <v>589</v>
      </c>
      <c r="K707" s="283">
        <v>0</v>
      </c>
      <c r="L707" s="225">
        <v>0</v>
      </c>
      <c r="M707" s="226"/>
      <c r="N707" s="227">
        <f>ROUND(L707*K707,1)</f>
        <v>0</v>
      </c>
      <c r="O707" s="227"/>
      <c r="P707" s="227"/>
      <c r="Q707" s="227"/>
      <c r="R707" s="51"/>
      <c r="T707" s="228" t="s">
        <v>22</v>
      </c>
      <c r="U707" s="59" t="s">
        <v>45</v>
      </c>
      <c r="V707" s="50"/>
      <c r="W707" s="229">
        <f>V707*K707</f>
        <v>0</v>
      </c>
      <c r="X707" s="229">
        <v>0</v>
      </c>
      <c r="Y707" s="229">
        <f>X707*K707</f>
        <v>0</v>
      </c>
      <c r="Z707" s="229">
        <v>0</v>
      </c>
      <c r="AA707" s="230">
        <f>Z707*K707</f>
        <v>0</v>
      </c>
      <c r="AR707" s="24" t="s">
        <v>260</v>
      </c>
      <c r="AT707" s="24" t="s">
        <v>164</v>
      </c>
      <c r="AU707" s="24" t="s">
        <v>103</v>
      </c>
      <c r="AY707" s="24" t="s">
        <v>163</v>
      </c>
      <c r="BE707" s="141">
        <f>IF(U707="základní",N707,0)</f>
        <v>0</v>
      </c>
      <c r="BF707" s="141">
        <f>IF(U707="snížená",N707,0)</f>
        <v>0</v>
      </c>
      <c r="BG707" s="141">
        <f>IF(U707="zákl. přenesená",N707,0)</f>
        <v>0</v>
      </c>
      <c r="BH707" s="141">
        <f>IF(U707="sníž. přenesená",N707,0)</f>
        <v>0</v>
      </c>
      <c r="BI707" s="141">
        <f>IF(U707="nulová",N707,0)</f>
        <v>0</v>
      </c>
      <c r="BJ707" s="24" t="s">
        <v>38</v>
      </c>
      <c r="BK707" s="141">
        <f>ROUND(L707*K707,1)</f>
        <v>0</v>
      </c>
      <c r="BL707" s="24" t="s">
        <v>260</v>
      </c>
      <c r="BM707" s="24" t="s">
        <v>997</v>
      </c>
    </row>
    <row r="708" s="9" customFormat="1" ht="29.88" customHeight="1">
      <c r="B708" s="206"/>
      <c r="C708" s="207"/>
      <c r="D708" s="217" t="s">
        <v>137</v>
      </c>
      <c r="E708" s="217"/>
      <c r="F708" s="217"/>
      <c r="G708" s="217"/>
      <c r="H708" s="217"/>
      <c r="I708" s="217"/>
      <c r="J708" s="217"/>
      <c r="K708" s="217"/>
      <c r="L708" s="217"/>
      <c r="M708" s="217"/>
      <c r="N708" s="262">
        <f>BK708</f>
        <v>0</v>
      </c>
      <c r="O708" s="263"/>
      <c r="P708" s="263"/>
      <c r="Q708" s="263"/>
      <c r="R708" s="210"/>
      <c r="T708" s="211"/>
      <c r="U708" s="207"/>
      <c r="V708" s="207"/>
      <c r="W708" s="212">
        <f>SUM(W709:W714)</f>
        <v>0</v>
      </c>
      <c r="X708" s="207"/>
      <c r="Y708" s="212">
        <f>SUM(Y709:Y714)</f>
        <v>0</v>
      </c>
      <c r="Z708" s="207"/>
      <c r="AA708" s="213">
        <f>SUM(AA709:AA714)</f>
        <v>0</v>
      </c>
      <c r="AR708" s="214" t="s">
        <v>103</v>
      </c>
      <c r="AT708" s="215" t="s">
        <v>79</v>
      </c>
      <c r="AU708" s="215" t="s">
        <v>38</v>
      </c>
      <c r="AY708" s="214" t="s">
        <v>163</v>
      </c>
      <c r="BK708" s="216">
        <f>SUM(BK709:BK714)</f>
        <v>0</v>
      </c>
    </row>
    <row r="709" s="1" customFormat="1" ht="38.25" customHeight="1">
      <c r="B709" s="49"/>
      <c r="C709" s="220" t="s">
        <v>998</v>
      </c>
      <c r="D709" s="220" t="s">
        <v>164</v>
      </c>
      <c r="E709" s="221" t="s">
        <v>999</v>
      </c>
      <c r="F709" s="222" t="s">
        <v>1000</v>
      </c>
      <c r="G709" s="222"/>
      <c r="H709" s="222"/>
      <c r="I709" s="222"/>
      <c r="J709" s="223" t="s">
        <v>253</v>
      </c>
      <c r="K709" s="224">
        <v>62.32</v>
      </c>
      <c r="L709" s="225">
        <v>0</v>
      </c>
      <c r="M709" s="226"/>
      <c r="N709" s="227">
        <f>ROUND(L709*K709,1)</f>
        <v>0</v>
      </c>
      <c r="O709" s="227"/>
      <c r="P709" s="227"/>
      <c r="Q709" s="227"/>
      <c r="R709" s="51"/>
      <c r="T709" s="228" t="s">
        <v>22</v>
      </c>
      <c r="U709" s="59" t="s">
        <v>45</v>
      </c>
      <c r="V709" s="50"/>
      <c r="W709" s="229">
        <f>V709*K709</f>
        <v>0</v>
      </c>
      <c r="X709" s="229">
        <v>0.00025999999999999998</v>
      </c>
      <c r="Y709" s="229">
        <f>X709*K709</f>
        <v>0</v>
      </c>
      <c r="Z709" s="229">
        <v>0</v>
      </c>
      <c r="AA709" s="230">
        <f>Z709*K709</f>
        <v>0</v>
      </c>
      <c r="AR709" s="24" t="s">
        <v>260</v>
      </c>
      <c r="AT709" s="24" t="s">
        <v>164</v>
      </c>
      <c r="AU709" s="24" t="s">
        <v>103</v>
      </c>
      <c r="AY709" s="24" t="s">
        <v>163</v>
      </c>
      <c r="BE709" s="141">
        <f>IF(U709="základní",N709,0)</f>
        <v>0</v>
      </c>
      <c r="BF709" s="141">
        <f>IF(U709="snížená",N709,0)</f>
        <v>0</v>
      </c>
      <c r="BG709" s="141">
        <f>IF(U709="zákl. přenesená",N709,0)</f>
        <v>0</v>
      </c>
      <c r="BH709" s="141">
        <f>IF(U709="sníž. přenesená",N709,0)</f>
        <v>0</v>
      </c>
      <c r="BI709" s="141">
        <f>IF(U709="nulová",N709,0)</f>
        <v>0</v>
      </c>
      <c r="BJ709" s="24" t="s">
        <v>38</v>
      </c>
      <c r="BK709" s="141">
        <f>ROUND(L709*K709,1)</f>
        <v>0</v>
      </c>
      <c r="BL709" s="24" t="s">
        <v>260</v>
      </c>
      <c r="BM709" s="24" t="s">
        <v>1001</v>
      </c>
    </row>
    <row r="710" s="11" customFormat="1" ht="16.5" customHeight="1">
      <c r="B710" s="242"/>
      <c r="C710" s="243"/>
      <c r="D710" s="243"/>
      <c r="E710" s="244" t="s">
        <v>22</v>
      </c>
      <c r="F710" s="260" t="s">
        <v>1002</v>
      </c>
      <c r="G710" s="261"/>
      <c r="H710" s="261"/>
      <c r="I710" s="261"/>
      <c r="J710" s="243"/>
      <c r="K710" s="246" t="s">
        <v>22</v>
      </c>
      <c r="L710" s="243"/>
      <c r="M710" s="243"/>
      <c r="N710" s="243"/>
      <c r="O710" s="243"/>
      <c r="P710" s="243"/>
      <c r="Q710" s="243"/>
      <c r="R710" s="247"/>
      <c r="T710" s="248"/>
      <c r="U710" s="243"/>
      <c r="V710" s="243"/>
      <c r="W710" s="243"/>
      <c r="X710" s="243"/>
      <c r="Y710" s="243"/>
      <c r="Z710" s="243"/>
      <c r="AA710" s="249"/>
      <c r="AT710" s="250" t="s">
        <v>171</v>
      </c>
      <c r="AU710" s="250" t="s">
        <v>103</v>
      </c>
      <c r="AV710" s="11" t="s">
        <v>38</v>
      </c>
      <c r="AW710" s="11" t="s">
        <v>37</v>
      </c>
      <c r="AX710" s="11" t="s">
        <v>80</v>
      </c>
      <c r="AY710" s="250" t="s">
        <v>163</v>
      </c>
    </row>
    <row r="711" s="10" customFormat="1" ht="16.5" customHeight="1">
      <c r="B711" s="231"/>
      <c r="C711" s="232"/>
      <c r="D711" s="232"/>
      <c r="E711" s="233" t="s">
        <v>22</v>
      </c>
      <c r="F711" s="241" t="s">
        <v>1003</v>
      </c>
      <c r="G711" s="232"/>
      <c r="H711" s="232"/>
      <c r="I711" s="232"/>
      <c r="J711" s="232"/>
      <c r="K711" s="236">
        <v>49.395000000000003</v>
      </c>
      <c r="L711" s="232"/>
      <c r="M711" s="232"/>
      <c r="N711" s="232"/>
      <c r="O711" s="232"/>
      <c r="P711" s="232"/>
      <c r="Q711" s="232"/>
      <c r="R711" s="237"/>
      <c r="T711" s="238"/>
      <c r="U711" s="232"/>
      <c r="V711" s="232"/>
      <c r="W711" s="232"/>
      <c r="X711" s="232"/>
      <c r="Y711" s="232"/>
      <c r="Z711" s="232"/>
      <c r="AA711" s="239"/>
      <c r="AT711" s="240" t="s">
        <v>171</v>
      </c>
      <c r="AU711" s="240" t="s">
        <v>103</v>
      </c>
      <c r="AV711" s="10" t="s">
        <v>103</v>
      </c>
      <c r="AW711" s="10" t="s">
        <v>37</v>
      </c>
      <c r="AX711" s="10" t="s">
        <v>80</v>
      </c>
      <c r="AY711" s="240" t="s">
        <v>163</v>
      </c>
    </row>
    <row r="712" s="11" customFormat="1" ht="16.5" customHeight="1">
      <c r="B712" s="242"/>
      <c r="C712" s="243"/>
      <c r="D712" s="243"/>
      <c r="E712" s="244" t="s">
        <v>22</v>
      </c>
      <c r="F712" s="245" t="s">
        <v>1004</v>
      </c>
      <c r="G712" s="243"/>
      <c r="H712" s="243"/>
      <c r="I712" s="243"/>
      <c r="J712" s="243"/>
      <c r="K712" s="246" t="s">
        <v>22</v>
      </c>
      <c r="L712" s="243"/>
      <c r="M712" s="243"/>
      <c r="N712" s="243"/>
      <c r="O712" s="243"/>
      <c r="P712" s="243"/>
      <c r="Q712" s="243"/>
      <c r="R712" s="247"/>
      <c r="T712" s="248"/>
      <c r="U712" s="243"/>
      <c r="V712" s="243"/>
      <c r="W712" s="243"/>
      <c r="X712" s="243"/>
      <c r="Y712" s="243"/>
      <c r="Z712" s="243"/>
      <c r="AA712" s="249"/>
      <c r="AT712" s="250" t="s">
        <v>171</v>
      </c>
      <c r="AU712" s="250" t="s">
        <v>103</v>
      </c>
      <c r="AV712" s="11" t="s">
        <v>38</v>
      </c>
      <c r="AW712" s="11" t="s">
        <v>37</v>
      </c>
      <c r="AX712" s="11" t="s">
        <v>80</v>
      </c>
      <c r="AY712" s="250" t="s">
        <v>163</v>
      </c>
    </row>
    <row r="713" s="10" customFormat="1" ht="16.5" customHeight="1">
      <c r="B713" s="231"/>
      <c r="C713" s="232"/>
      <c r="D713" s="232"/>
      <c r="E713" s="233" t="s">
        <v>22</v>
      </c>
      <c r="F713" s="241" t="s">
        <v>811</v>
      </c>
      <c r="G713" s="232"/>
      <c r="H713" s="232"/>
      <c r="I713" s="232"/>
      <c r="J713" s="232"/>
      <c r="K713" s="236">
        <v>12.925000000000001</v>
      </c>
      <c r="L713" s="232"/>
      <c r="M713" s="232"/>
      <c r="N713" s="232"/>
      <c r="O713" s="232"/>
      <c r="P713" s="232"/>
      <c r="Q713" s="232"/>
      <c r="R713" s="237"/>
      <c r="T713" s="238"/>
      <c r="U713" s="232"/>
      <c r="V713" s="232"/>
      <c r="W713" s="232"/>
      <c r="X713" s="232"/>
      <c r="Y713" s="232"/>
      <c r="Z713" s="232"/>
      <c r="AA713" s="239"/>
      <c r="AT713" s="240" t="s">
        <v>171</v>
      </c>
      <c r="AU713" s="240" t="s">
        <v>103</v>
      </c>
      <c r="AV713" s="10" t="s">
        <v>103</v>
      </c>
      <c r="AW713" s="10" t="s">
        <v>37</v>
      </c>
      <c r="AX713" s="10" t="s">
        <v>80</v>
      </c>
      <c r="AY713" s="240" t="s">
        <v>163</v>
      </c>
    </row>
    <row r="714" s="12" customFormat="1" ht="16.5" customHeight="1">
      <c r="B714" s="251"/>
      <c r="C714" s="252"/>
      <c r="D714" s="252"/>
      <c r="E714" s="253" t="s">
        <v>22</v>
      </c>
      <c r="F714" s="254" t="s">
        <v>182</v>
      </c>
      <c r="G714" s="252"/>
      <c r="H714" s="252"/>
      <c r="I714" s="252"/>
      <c r="J714" s="252"/>
      <c r="K714" s="255">
        <v>62.32</v>
      </c>
      <c r="L714" s="252"/>
      <c r="M714" s="252"/>
      <c r="N714" s="252"/>
      <c r="O714" s="252"/>
      <c r="P714" s="252"/>
      <c r="Q714" s="252"/>
      <c r="R714" s="256"/>
      <c r="T714" s="257"/>
      <c r="U714" s="252"/>
      <c r="V714" s="252"/>
      <c r="W714" s="252"/>
      <c r="X714" s="252"/>
      <c r="Y714" s="252"/>
      <c r="Z714" s="252"/>
      <c r="AA714" s="258"/>
      <c r="AT714" s="259" t="s">
        <v>171</v>
      </c>
      <c r="AU714" s="259" t="s">
        <v>103</v>
      </c>
      <c r="AV714" s="12" t="s">
        <v>168</v>
      </c>
      <c r="AW714" s="12" t="s">
        <v>37</v>
      </c>
      <c r="AX714" s="12" t="s">
        <v>38</v>
      </c>
      <c r="AY714" s="259" t="s">
        <v>163</v>
      </c>
    </row>
    <row r="715" s="9" customFormat="1" ht="37.44" customHeight="1">
      <c r="B715" s="206"/>
      <c r="C715" s="207"/>
      <c r="D715" s="208" t="s">
        <v>138</v>
      </c>
      <c r="E715" s="208"/>
      <c r="F715" s="208"/>
      <c r="G715" s="208"/>
      <c r="H715" s="208"/>
      <c r="I715" s="208"/>
      <c r="J715" s="208"/>
      <c r="K715" s="208"/>
      <c r="L715" s="208"/>
      <c r="M715" s="208"/>
      <c r="N715" s="209">
        <f>BK715</f>
        <v>0</v>
      </c>
      <c r="O715" s="177"/>
      <c r="P715" s="177"/>
      <c r="Q715" s="177"/>
      <c r="R715" s="210"/>
      <c r="T715" s="211"/>
      <c r="U715" s="207"/>
      <c r="V715" s="207"/>
      <c r="W715" s="212">
        <f>W716</f>
        <v>0</v>
      </c>
      <c r="X715" s="207"/>
      <c r="Y715" s="212">
        <f>Y716</f>
        <v>0</v>
      </c>
      <c r="Z715" s="207"/>
      <c r="AA715" s="213">
        <f>AA716</f>
        <v>0</v>
      </c>
      <c r="AR715" s="214" t="s">
        <v>194</v>
      </c>
      <c r="AT715" s="215" t="s">
        <v>79</v>
      </c>
      <c r="AU715" s="215" t="s">
        <v>80</v>
      </c>
      <c r="AY715" s="214" t="s">
        <v>163</v>
      </c>
      <c r="BK715" s="216">
        <f>BK716</f>
        <v>0</v>
      </c>
    </row>
    <row r="716" s="9" customFormat="1" ht="19.92" customHeight="1">
      <c r="B716" s="206"/>
      <c r="C716" s="207"/>
      <c r="D716" s="217" t="s">
        <v>139</v>
      </c>
      <c r="E716" s="217"/>
      <c r="F716" s="217"/>
      <c r="G716" s="217"/>
      <c r="H716" s="217"/>
      <c r="I716" s="217"/>
      <c r="J716" s="217"/>
      <c r="K716" s="217"/>
      <c r="L716" s="217"/>
      <c r="M716" s="217"/>
      <c r="N716" s="218">
        <f>BK716</f>
        <v>0</v>
      </c>
      <c r="O716" s="219"/>
      <c r="P716" s="219"/>
      <c r="Q716" s="219"/>
      <c r="R716" s="210"/>
      <c r="T716" s="211"/>
      <c r="U716" s="207"/>
      <c r="V716" s="207"/>
      <c r="W716" s="212">
        <f>W717</f>
        <v>0</v>
      </c>
      <c r="X716" s="207"/>
      <c r="Y716" s="212">
        <f>Y717</f>
        <v>0</v>
      </c>
      <c r="Z716" s="207"/>
      <c r="AA716" s="213">
        <f>AA717</f>
        <v>0</v>
      </c>
      <c r="AR716" s="214" t="s">
        <v>194</v>
      </c>
      <c r="AT716" s="215" t="s">
        <v>79</v>
      </c>
      <c r="AU716" s="215" t="s">
        <v>38</v>
      </c>
      <c r="AY716" s="214" t="s">
        <v>163</v>
      </c>
      <c r="BK716" s="216">
        <f>BK717</f>
        <v>0</v>
      </c>
    </row>
    <row r="717" s="1" customFormat="1" ht="16.5" customHeight="1">
      <c r="B717" s="49"/>
      <c r="C717" s="220" t="s">
        <v>1005</v>
      </c>
      <c r="D717" s="220" t="s">
        <v>164</v>
      </c>
      <c r="E717" s="221" t="s">
        <v>1006</v>
      </c>
      <c r="F717" s="222" t="s">
        <v>141</v>
      </c>
      <c r="G717" s="222"/>
      <c r="H717" s="222"/>
      <c r="I717" s="222"/>
      <c r="J717" s="223" t="s">
        <v>589</v>
      </c>
      <c r="K717" s="283">
        <v>0</v>
      </c>
      <c r="L717" s="225">
        <v>0</v>
      </c>
      <c r="M717" s="226"/>
      <c r="N717" s="227">
        <f>ROUND(L717*K717,1)</f>
        <v>0</v>
      </c>
      <c r="O717" s="227"/>
      <c r="P717" s="227"/>
      <c r="Q717" s="227"/>
      <c r="R717" s="51"/>
      <c r="T717" s="228" t="s">
        <v>22</v>
      </c>
      <c r="U717" s="59" t="s">
        <v>45</v>
      </c>
      <c r="V717" s="50"/>
      <c r="W717" s="229">
        <f>V717*K717</f>
        <v>0</v>
      </c>
      <c r="X717" s="229">
        <v>0</v>
      </c>
      <c r="Y717" s="229">
        <f>X717*K717</f>
        <v>0</v>
      </c>
      <c r="Z717" s="229">
        <v>0</v>
      </c>
      <c r="AA717" s="230">
        <f>Z717*K717</f>
        <v>0</v>
      </c>
      <c r="AR717" s="24" t="s">
        <v>1007</v>
      </c>
      <c r="AT717" s="24" t="s">
        <v>164</v>
      </c>
      <c r="AU717" s="24" t="s">
        <v>103</v>
      </c>
      <c r="AY717" s="24" t="s">
        <v>163</v>
      </c>
      <c r="BE717" s="141">
        <f>IF(U717="základní",N717,0)</f>
        <v>0</v>
      </c>
      <c r="BF717" s="141">
        <f>IF(U717="snížená",N717,0)</f>
        <v>0</v>
      </c>
      <c r="BG717" s="141">
        <f>IF(U717="zákl. přenesená",N717,0)</f>
        <v>0</v>
      </c>
      <c r="BH717" s="141">
        <f>IF(U717="sníž. přenesená",N717,0)</f>
        <v>0</v>
      </c>
      <c r="BI717" s="141">
        <f>IF(U717="nulová",N717,0)</f>
        <v>0</v>
      </c>
      <c r="BJ717" s="24" t="s">
        <v>38</v>
      </c>
      <c r="BK717" s="141">
        <f>ROUND(L717*K717,1)</f>
        <v>0</v>
      </c>
      <c r="BL717" s="24" t="s">
        <v>1007</v>
      </c>
      <c r="BM717" s="24" t="s">
        <v>1008</v>
      </c>
    </row>
    <row r="718" s="1" customFormat="1" ht="49.92" customHeight="1">
      <c r="B718" s="49"/>
      <c r="C718" s="50"/>
      <c r="D718" s="208" t="s">
        <v>1009</v>
      </c>
      <c r="E718" s="50"/>
      <c r="F718" s="50"/>
      <c r="G718" s="50"/>
      <c r="H718" s="50"/>
      <c r="I718" s="50"/>
      <c r="J718" s="50"/>
      <c r="K718" s="50"/>
      <c r="L718" s="50"/>
      <c r="M718" s="50"/>
      <c r="N718" s="281">
        <f>BK718</f>
        <v>0</v>
      </c>
      <c r="O718" s="282"/>
      <c r="P718" s="282"/>
      <c r="Q718" s="282"/>
      <c r="R718" s="51"/>
      <c r="T718" s="193"/>
      <c r="U718" s="75"/>
      <c r="V718" s="75"/>
      <c r="W718" s="75"/>
      <c r="X718" s="75"/>
      <c r="Y718" s="75"/>
      <c r="Z718" s="75"/>
      <c r="AA718" s="77"/>
      <c r="AT718" s="24" t="s">
        <v>79</v>
      </c>
      <c r="AU718" s="24" t="s">
        <v>80</v>
      </c>
      <c r="AY718" s="24" t="s">
        <v>1010</v>
      </c>
      <c r="BK718" s="141">
        <v>0</v>
      </c>
    </row>
    <row r="719" s="1" customFormat="1" ht="6.96" customHeight="1">
      <c r="B719" s="78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80"/>
    </row>
  </sheetData>
  <sheetProtection sheet="1" objects="1" scenarios="1" spinCount="10" saltValue="XQdPNWaAF9AUjf6nmRMXazt1/CXqkFaZePo3l50UpbV5Oky6Zx3kPCjtvlhEN9N+pgbZH8sishDhLGR5hw7uIQ==" hashValue="LhfnY+yFtPZU+IkOhmQGywXlFlUX6JcwHwKU1/Y0VZ2UcNO+ZVzmjEANArPGjQL44Ee843klJ9TmVsGMJTbvSQ==" algorithmName="SHA-512" password="CC35"/>
  <mergeCells count="97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7:Q117"/>
    <mergeCell ref="D118:H118"/>
    <mergeCell ref="N118:Q118"/>
    <mergeCell ref="D119:H119"/>
    <mergeCell ref="N119:Q119"/>
    <mergeCell ref="D120:H120"/>
    <mergeCell ref="N120:Q120"/>
    <mergeCell ref="D121:H121"/>
    <mergeCell ref="N121:Q121"/>
    <mergeCell ref="D122:H122"/>
    <mergeCell ref="N122:Q122"/>
    <mergeCell ref="N123:Q123"/>
    <mergeCell ref="L125:Q125"/>
    <mergeCell ref="C131:Q131"/>
    <mergeCell ref="F133:P133"/>
    <mergeCell ref="F134:P134"/>
    <mergeCell ref="M136:P136"/>
    <mergeCell ref="M138:Q138"/>
    <mergeCell ref="M139:Q139"/>
    <mergeCell ref="F141:I141"/>
    <mergeCell ref="L141:M141"/>
    <mergeCell ref="N141:Q141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F160:I160"/>
    <mergeCell ref="F161:I161"/>
    <mergeCell ref="F162:I162"/>
    <mergeCell ref="L162:M162"/>
    <mergeCell ref="N162:Q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F175:I175"/>
    <mergeCell ref="F176:I176"/>
    <mergeCell ref="F177:I177"/>
    <mergeCell ref="L177:M177"/>
    <mergeCell ref="N177:Q177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F182:I182"/>
    <mergeCell ref="F183:I183"/>
    <mergeCell ref="F184:I184"/>
    <mergeCell ref="F185:I185"/>
    <mergeCell ref="F186:I186"/>
    <mergeCell ref="L186:M186"/>
    <mergeCell ref="N186:Q186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F199:I199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F206:I206"/>
    <mergeCell ref="F207:I207"/>
    <mergeCell ref="F208:I208"/>
    <mergeCell ref="F209:I209"/>
    <mergeCell ref="L209:M209"/>
    <mergeCell ref="N209:Q209"/>
    <mergeCell ref="F210:I210"/>
    <mergeCell ref="L210:M210"/>
    <mergeCell ref="N210:Q210"/>
    <mergeCell ref="F211:I211"/>
    <mergeCell ref="F212:I212"/>
    <mergeCell ref="F213:I213"/>
    <mergeCell ref="L213:M213"/>
    <mergeCell ref="N213:Q213"/>
    <mergeCell ref="F214:I214"/>
    <mergeCell ref="F215:I215"/>
    <mergeCell ref="F217:I217"/>
    <mergeCell ref="L217:M217"/>
    <mergeCell ref="N217:Q217"/>
    <mergeCell ref="F218:I218"/>
    <mergeCell ref="F219:I219"/>
    <mergeCell ref="F220:I220"/>
    <mergeCell ref="F221:I221"/>
    <mergeCell ref="F222:I222"/>
    <mergeCell ref="F223:I223"/>
    <mergeCell ref="F224:I224"/>
    <mergeCell ref="L224:M224"/>
    <mergeCell ref="N224:Q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L234:M234"/>
    <mergeCell ref="N234:Q234"/>
    <mergeCell ref="F235:I235"/>
    <mergeCell ref="F236:I236"/>
    <mergeCell ref="F237:I237"/>
    <mergeCell ref="F238:I238"/>
    <mergeCell ref="L238:M238"/>
    <mergeCell ref="N238:Q238"/>
    <mergeCell ref="F239:I239"/>
    <mergeCell ref="F240:I240"/>
    <mergeCell ref="F241:I241"/>
    <mergeCell ref="F242:I242"/>
    <mergeCell ref="F243:I243"/>
    <mergeCell ref="F245:I245"/>
    <mergeCell ref="L245:M245"/>
    <mergeCell ref="N245:Q245"/>
    <mergeCell ref="F246:I246"/>
    <mergeCell ref="F247:I247"/>
    <mergeCell ref="L247:M247"/>
    <mergeCell ref="N247:Q247"/>
    <mergeCell ref="F248:I248"/>
    <mergeCell ref="F249:I249"/>
    <mergeCell ref="F250:I250"/>
    <mergeCell ref="F251:I251"/>
    <mergeCell ref="F252:I252"/>
    <mergeCell ref="F254:I254"/>
    <mergeCell ref="L254:M254"/>
    <mergeCell ref="N254:Q254"/>
    <mergeCell ref="F255:I255"/>
    <mergeCell ref="F256:I256"/>
    <mergeCell ref="F257:I257"/>
    <mergeCell ref="F258:I258"/>
    <mergeCell ref="F259:I259"/>
    <mergeCell ref="F260:I260"/>
    <mergeCell ref="L260:M260"/>
    <mergeCell ref="N260:Q260"/>
    <mergeCell ref="F261:I261"/>
    <mergeCell ref="F262:I262"/>
    <mergeCell ref="F263:I263"/>
    <mergeCell ref="F264:I264"/>
    <mergeCell ref="F265:I265"/>
    <mergeCell ref="F266:I266"/>
    <mergeCell ref="L266:M266"/>
    <mergeCell ref="N266:Q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L280:M280"/>
    <mergeCell ref="N280:Q280"/>
    <mergeCell ref="F281:I281"/>
    <mergeCell ref="F282:I282"/>
    <mergeCell ref="F283:I283"/>
    <mergeCell ref="F284:I284"/>
    <mergeCell ref="F285:I285"/>
    <mergeCell ref="L285:M285"/>
    <mergeCell ref="N285:Q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L300:M300"/>
    <mergeCell ref="N300:Q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L321:M321"/>
    <mergeCell ref="N321:Q321"/>
    <mergeCell ref="F322:I322"/>
    <mergeCell ref="F323:I323"/>
    <mergeCell ref="F324:I324"/>
    <mergeCell ref="F325:I325"/>
    <mergeCell ref="F326:I326"/>
    <mergeCell ref="F327:I327"/>
    <mergeCell ref="F328:I328"/>
    <mergeCell ref="L328:M328"/>
    <mergeCell ref="N328:Q328"/>
    <mergeCell ref="F329:I329"/>
    <mergeCell ref="L329:M329"/>
    <mergeCell ref="N329:Q329"/>
    <mergeCell ref="F330:I330"/>
    <mergeCell ref="F331:I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F336:I336"/>
    <mergeCell ref="L336:M336"/>
    <mergeCell ref="N336:Q336"/>
    <mergeCell ref="F337:I337"/>
    <mergeCell ref="F338:I338"/>
    <mergeCell ref="F339:I339"/>
    <mergeCell ref="L339:M339"/>
    <mergeCell ref="N339:Q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L347:M347"/>
    <mergeCell ref="N347:Q347"/>
    <mergeCell ref="F348:I348"/>
    <mergeCell ref="F349:I349"/>
    <mergeCell ref="L349:M349"/>
    <mergeCell ref="N349:Q349"/>
    <mergeCell ref="F350:I350"/>
    <mergeCell ref="L350:M350"/>
    <mergeCell ref="N350:Q350"/>
    <mergeCell ref="F352:I352"/>
    <mergeCell ref="L352:M352"/>
    <mergeCell ref="N352:Q352"/>
    <mergeCell ref="F353:I353"/>
    <mergeCell ref="F354:I354"/>
    <mergeCell ref="F355:I355"/>
    <mergeCell ref="L355:M355"/>
    <mergeCell ref="N355:Q355"/>
    <mergeCell ref="F356:I356"/>
    <mergeCell ref="F357:I357"/>
    <mergeCell ref="F358:I358"/>
    <mergeCell ref="F359:I359"/>
    <mergeCell ref="F360:I360"/>
    <mergeCell ref="F361:I361"/>
    <mergeCell ref="F362:I362"/>
    <mergeCell ref="L362:M362"/>
    <mergeCell ref="N362:Q362"/>
    <mergeCell ref="F363:I363"/>
    <mergeCell ref="F364:I364"/>
    <mergeCell ref="F365:I365"/>
    <mergeCell ref="L365:M365"/>
    <mergeCell ref="N365:Q365"/>
    <mergeCell ref="F366:I366"/>
    <mergeCell ref="F367:I367"/>
    <mergeCell ref="F368:I368"/>
    <mergeCell ref="L368:M368"/>
    <mergeCell ref="N368:Q368"/>
    <mergeCell ref="F369:I369"/>
    <mergeCell ref="F370:I370"/>
    <mergeCell ref="F371:I371"/>
    <mergeCell ref="F372:I372"/>
    <mergeCell ref="F373:I373"/>
    <mergeCell ref="F374:I374"/>
    <mergeCell ref="L374:M374"/>
    <mergeCell ref="N374:Q374"/>
    <mergeCell ref="F375:I375"/>
    <mergeCell ref="F376:I376"/>
    <mergeCell ref="F377:I377"/>
    <mergeCell ref="F378:I378"/>
    <mergeCell ref="F379:I379"/>
    <mergeCell ref="F380:I380"/>
    <mergeCell ref="L380:M380"/>
    <mergeCell ref="N380:Q380"/>
    <mergeCell ref="F381:I381"/>
    <mergeCell ref="F382:I382"/>
    <mergeCell ref="F383:I383"/>
    <mergeCell ref="L383:M383"/>
    <mergeCell ref="N383:Q383"/>
    <mergeCell ref="F384:I384"/>
    <mergeCell ref="F385:I385"/>
    <mergeCell ref="L385:M385"/>
    <mergeCell ref="N385:Q385"/>
    <mergeCell ref="F386:I386"/>
    <mergeCell ref="F387:I387"/>
    <mergeCell ref="L387:M387"/>
    <mergeCell ref="N387:Q387"/>
    <mergeCell ref="F388:I388"/>
    <mergeCell ref="L388:M388"/>
    <mergeCell ref="N388:Q388"/>
    <mergeCell ref="F389:I389"/>
    <mergeCell ref="F390:I390"/>
    <mergeCell ref="F391:I391"/>
    <mergeCell ref="F392:I392"/>
    <mergeCell ref="F393:I393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1:I401"/>
    <mergeCell ref="L401:M401"/>
    <mergeCell ref="N401:Q401"/>
    <mergeCell ref="F404:I404"/>
    <mergeCell ref="L404:M404"/>
    <mergeCell ref="N404:Q404"/>
    <mergeCell ref="F405:I405"/>
    <mergeCell ref="F406:I406"/>
    <mergeCell ref="L406:M406"/>
    <mergeCell ref="N406:Q406"/>
    <mergeCell ref="F407:I407"/>
    <mergeCell ref="F408:I408"/>
    <mergeCell ref="F409:I409"/>
    <mergeCell ref="F410:I410"/>
    <mergeCell ref="F411:I411"/>
    <mergeCell ref="F412:I412"/>
    <mergeCell ref="F413:I413"/>
    <mergeCell ref="L413:M413"/>
    <mergeCell ref="N413:Q413"/>
    <mergeCell ref="F414:I414"/>
    <mergeCell ref="L414:M414"/>
    <mergeCell ref="N414:Q414"/>
    <mergeCell ref="F415:I415"/>
    <mergeCell ref="F416:I416"/>
    <mergeCell ref="L416:M416"/>
    <mergeCell ref="N416:Q416"/>
    <mergeCell ref="F417:I417"/>
    <mergeCell ref="F418:I418"/>
    <mergeCell ref="F419:I419"/>
    <mergeCell ref="F420:I420"/>
    <mergeCell ref="F421:I421"/>
    <mergeCell ref="F422:I422"/>
    <mergeCell ref="F423:I423"/>
    <mergeCell ref="L423:M423"/>
    <mergeCell ref="N423:Q423"/>
    <mergeCell ref="F424:I424"/>
    <mergeCell ref="L424:M424"/>
    <mergeCell ref="N424:Q424"/>
    <mergeCell ref="F425:I425"/>
    <mergeCell ref="F426:I426"/>
    <mergeCell ref="L426:M426"/>
    <mergeCell ref="N426:Q426"/>
    <mergeCell ref="F427:I427"/>
    <mergeCell ref="F428:I428"/>
    <mergeCell ref="L428:M428"/>
    <mergeCell ref="N428:Q428"/>
    <mergeCell ref="F429:I429"/>
    <mergeCell ref="L429:M429"/>
    <mergeCell ref="N429:Q429"/>
    <mergeCell ref="F430:I430"/>
    <mergeCell ref="F431:I431"/>
    <mergeCell ref="F432:I432"/>
    <mergeCell ref="F433:I433"/>
    <mergeCell ref="F434:I434"/>
    <mergeCell ref="F435:I435"/>
    <mergeCell ref="F436:I436"/>
    <mergeCell ref="F437:I437"/>
    <mergeCell ref="F438:I438"/>
    <mergeCell ref="F439:I439"/>
    <mergeCell ref="F440:I440"/>
    <mergeCell ref="L440:M440"/>
    <mergeCell ref="N440:Q440"/>
    <mergeCell ref="F442:I442"/>
    <mergeCell ref="L442:M442"/>
    <mergeCell ref="N442:Q442"/>
    <mergeCell ref="F443:I443"/>
    <mergeCell ref="F444:I444"/>
    <mergeCell ref="F445:I445"/>
    <mergeCell ref="F446:I446"/>
    <mergeCell ref="L446:M446"/>
    <mergeCell ref="N446:Q446"/>
    <mergeCell ref="F447:I447"/>
    <mergeCell ref="F448:I448"/>
    <mergeCell ref="F449:I449"/>
    <mergeCell ref="F450:I450"/>
    <mergeCell ref="F451:I451"/>
    <mergeCell ref="F452:I452"/>
    <mergeCell ref="L452:M452"/>
    <mergeCell ref="N452:Q452"/>
    <mergeCell ref="F453:I453"/>
    <mergeCell ref="F454:I454"/>
    <mergeCell ref="F455:I455"/>
    <mergeCell ref="L455:M455"/>
    <mergeCell ref="N455:Q455"/>
    <mergeCell ref="F456:I456"/>
    <mergeCell ref="F457:I457"/>
    <mergeCell ref="F458:I458"/>
    <mergeCell ref="L458:M458"/>
    <mergeCell ref="N458:Q458"/>
    <mergeCell ref="F459:I459"/>
    <mergeCell ref="F460:I460"/>
    <mergeCell ref="F461:I461"/>
    <mergeCell ref="F462:I462"/>
    <mergeCell ref="F463:I463"/>
    <mergeCell ref="F464:I464"/>
    <mergeCell ref="L464:M464"/>
    <mergeCell ref="N464:Q464"/>
    <mergeCell ref="F465:I465"/>
    <mergeCell ref="F466:I466"/>
    <mergeCell ref="F467:I467"/>
    <mergeCell ref="F468:I468"/>
    <mergeCell ref="F469:I469"/>
    <mergeCell ref="F470:I470"/>
    <mergeCell ref="L470:M470"/>
    <mergeCell ref="N470:Q470"/>
    <mergeCell ref="F471:I471"/>
    <mergeCell ref="L471:M471"/>
    <mergeCell ref="N471:Q471"/>
    <mergeCell ref="F472:I472"/>
    <mergeCell ref="L472:M472"/>
    <mergeCell ref="N472:Q472"/>
    <mergeCell ref="F473:I473"/>
    <mergeCell ref="L473:M473"/>
    <mergeCell ref="N473:Q473"/>
    <mergeCell ref="F475:I475"/>
    <mergeCell ref="L475:M475"/>
    <mergeCell ref="N475:Q475"/>
    <mergeCell ref="F476:I476"/>
    <mergeCell ref="F477:I477"/>
    <mergeCell ref="F478:I478"/>
    <mergeCell ref="F479:I479"/>
    <mergeCell ref="F480:I480"/>
    <mergeCell ref="L480:M480"/>
    <mergeCell ref="N480:Q480"/>
    <mergeCell ref="F481:I481"/>
    <mergeCell ref="F482:I482"/>
    <mergeCell ref="F483:I483"/>
    <mergeCell ref="F484:I484"/>
    <mergeCell ref="F485:I485"/>
    <mergeCell ref="L485:M485"/>
    <mergeCell ref="N485:Q485"/>
    <mergeCell ref="F486:I486"/>
    <mergeCell ref="F487:I487"/>
    <mergeCell ref="F488:I488"/>
    <mergeCell ref="F489:I489"/>
    <mergeCell ref="F490:I490"/>
    <mergeCell ref="F491:I491"/>
    <mergeCell ref="L491:M491"/>
    <mergeCell ref="N491:Q491"/>
    <mergeCell ref="F492:I492"/>
    <mergeCell ref="F493:I493"/>
    <mergeCell ref="F494:I494"/>
    <mergeCell ref="F495:I495"/>
    <mergeCell ref="F496:I496"/>
    <mergeCell ref="F497:I497"/>
    <mergeCell ref="L497:M497"/>
    <mergeCell ref="N497:Q497"/>
    <mergeCell ref="F498:I498"/>
    <mergeCell ref="L498:M498"/>
    <mergeCell ref="N498:Q498"/>
    <mergeCell ref="F500:I500"/>
    <mergeCell ref="L500:M500"/>
    <mergeCell ref="N500:Q500"/>
    <mergeCell ref="F501:I501"/>
    <mergeCell ref="L501:M501"/>
    <mergeCell ref="N501:Q501"/>
    <mergeCell ref="F502:I502"/>
    <mergeCell ref="L502:M502"/>
    <mergeCell ref="N502:Q502"/>
    <mergeCell ref="F503:I503"/>
    <mergeCell ref="L503:M503"/>
    <mergeCell ref="N503:Q503"/>
    <mergeCell ref="F504:I504"/>
    <mergeCell ref="L504:M504"/>
    <mergeCell ref="N504:Q504"/>
    <mergeCell ref="F505:I505"/>
    <mergeCell ref="L505:M505"/>
    <mergeCell ref="N505:Q505"/>
    <mergeCell ref="F506:I506"/>
    <mergeCell ref="L506:M506"/>
    <mergeCell ref="N506:Q506"/>
    <mergeCell ref="F507:I507"/>
    <mergeCell ref="F508:I508"/>
    <mergeCell ref="F509:I509"/>
    <mergeCell ref="F510:I510"/>
    <mergeCell ref="F511:I511"/>
    <mergeCell ref="F512:I512"/>
    <mergeCell ref="L512:M512"/>
    <mergeCell ref="N512:Q512"/>
    <mergeCell ref="F513:I513"/>
    <mergeCell ref="L513:M513"/>
    <mergeCell ref="N513:Q513"/>
    <mergeCell ref="F515:I515"/>
    <mergeCell ref="L515:M515"/>
    <mergeCell ref="N515:Q515"/>
    <mergeCell ref="F517:I517"/>
    <mergeCell ref="L517:M517"/>
    <mergeCell ref="N517:Q517"/>
    <mergeCell ref="F518:I518"/>
    <mergeCell ref="F519:I519"/>
    <mergeCell ref="F520:I520"/>
    <mergeCell ref="L520:M520"/>
    <mergeCell ref="N520:Q520"/>
    <mergeCell ref="F521:I521"/>
    <mergeCell ref="L521:M521"/>
    <mergeCell ref="N521:Q521"/>
    <mergeCell ref="F522:I522"/>
    <mergeCell ref="F523:I523"/>
    <mergeCell ref="F524:I524"/>
    <mergeCell ref="F525:I525"/>
    <mergeCell ref="F526:I526"/>
    <mergeCell ref="F527:I527"/>
    <mergeCell ref="L527:M527"/>
    <mergeCell ref="N527:Q527"/>
    <mergeCell ref="F528:I528"/>
    <mergeCell ref="L528:M528"/>
    <mergeCell ref="N528:Q528"/>
    <mergeCell ref="F529:I529"/>
    <mergeCell ref="L529:M529"/>
    <mergeCell ref="N529:Q529"/>
    <mergeCell ref="F530:I530"/>
    <mergeCell ref="L530:M530"/>
    <mergeCell ref="N530:Q530"/>
    <mergeCell ref="F531:I531"/>
    <mergeCell ref="L531:M531"/>
    <mergeCell ref="N531:Q531"/>
    <mergeCell ref="F532:I532"/>
    <mergeCell ref="L532:M532"/>
    <mergeCell ref="N532:Q532"/>
    <mergeCell ref="F533:I533"/>
    <mergeCell ref="L533:M533"/>
    <mergeCell ref="N533:Q533"/>
    <mergeCell ref="F535:I535"/>
    <mergeCell ref="L535:M535"/>
    <mergeCell ref="N535:Q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F545:I545"/>
    <mergeCell ref="F546:I546"/>
    <mergeCell ref="F547:I547"/>
    <mergeCell ref="L547:M547"/>
    <mergeCell ref="N547:Q547"/>
    <mergeCell ref="F548:I548"/>
    <mergeCell ref="F549:I549"/>
    <mergeCell ref="F550:I550"/>
    <mergeCell ref="L550:M550"/>
    <mergeCell ref="N550:Q550"/>
    <mergeCell ref="F551:I551"/>
    <mergeCell ref="F552:I55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L564:M564"/>
    <mergeCell ref="N564:Q564"/>
    <mergeCell ref="F565:I565"/>
    <mergeCell ref="F566:I566"/>
    <mergeCell ref="L566:M566"/>
    <mergeCell ref="N566:Q566"/>
    <mergeCell ref="F567:I567"/>
    <mergeCell ref="F568:I568"/>
    <mergeCell ref="F569:I569"/>
    <mergeCell ref="F570:I570"/>
    <mergeCell ref="F571:I571"/>
    <mergeCell ref="F572:I572"/>
    <mergeCell ref="L572:M572"/>
    <mergeCell ref="N572:Q572"/>
    <mergeCell ref="F574:I574"/>
    <mergeCell ref="L574:M574"/>
    <mergeCell ref="N574:Q574"/>
    <mergeCell ref="F575:I575"/>
    <mergeCell ref="F576:I576"/>
    <mergeCell ref="L576:M576"/>
    <mergeCell ref="N576:Q576"/>
    <mergeCell ref="F577:I577"/>
    <mergeCell ref="F578:I578"/>
    <mergeCell ref="L578:M578"/>
    <mergeCell ref="N578:Q578"/>
    <mergeCell ref="F580:I580"/>
    <mergeCell ref="L580:M580"/>
    <mergeCell ref="N580:Q580"/>
    <mergeCell ref="F581:I581"/>
    <mergeCell ref="F582:I582"/>
    <mergeCell ref="L582:M582"/>
    <mergeCell ref="N582:Q582"/>
    <mergeCell ref="F583:I583"/>
    <mergeCell ref="F584:I584"/>
    <mergeCell ref="F585:I585"/>
    <mergeCell ref="L585:M585"/>
    <mergeCell ref="N585:Q585"/>
    <mergeCell ref="F586:I586"/>
    <mergeCell ref="F587:I587"/>
    <mergeCell ref="F588:I588"/>
    <mergeCell ref="F589:I589"/>
    <mergeCell ref="L589:M589"/>
    <mergeCell ref="N589:Q589"/>
    <mergeCell ref="F590:I590"/>
    <mergeCell ref="F591:I591"/>
    <mergeCell ref="L591:M591"/>
    <mergeCell ref="N591:Q591"/>
    <mergeCell ref="F592:I592"/>
    <mergeCell ref="F593:I593"/>
    <mergeCell ref="L593:M593"/>
    <mergeCell ref="N593:Q593"/>
    <mergeCell ref="F594:I594"/>
    <mergeCell ref="L594:M594"/>
    <mergeCell ref="N594:Q594"/>
    <mergeCell ref="F595:I595"/>
    <mergeCell ref="F597:I597"/>
    <mergeCell ref="L597:M597"/>
    <mergeCell ref="N597:Q597"/>
    <mergeCell ref="F598:I598"/>
    <mergeCell ref="F599:I599"/>
    <mergeCell ref="L599:M599"/>
    <mergeCell ref="N599:Q599"/>
    <mergeCell ref="F600:I600"/>
    <mergeCell ref="L600:M600"/>
    <mergeCell ref="N600:Q600"/>
    <mergeCell ref="F602:I602"/>
    <mergeCell ref="L602:M602"/>
    <mergeCell ref="N602:Q602"/>
    <mergeCell ref="F603:I603"/>
    <mergeCell ref="F604:I604"/>
    <mergeCell ref="L604:M604"/>
    <mergeCell ref="N604:Q604"/>
    <mergeCell ref="F605:I605"/>
    <mergeCell ref="L605:M605"/>
    <mergeCell ref="N605:Q605"/>
    <mergeCell ref="F606:I606"/>
    <mergeCell ref="L606:M606"/>
    <mergeCell ref="N606:Q606"/>
    <mergeCell ref="F607:I607"/>
    <mergeCell ref="L607:M607"/>
    <mergeCell ref="N607:Q607"/>
    <mergeCell ref="F608:I608"/>
    <mergeCell ref="L608:M608"/>
    <mergeCell ref="N608:Q608"/>
    <mergeCell ref="F609:I609"/>
    <mergeCell ref="L609:M609"/>
    <mergeCell ref="N609:Q609"/>
    <mergeCell ref="F610:I610"/>
    <mergeCell ref="F611:I611"/>
    <mergeCell ref="F612:I612"/>
    <mergeCell ref="F613:I613"/>
    <mergeCell ref="L613:M613"/>
    <mergeCell ref="N613:Q613"/>
    <mergeCell ref="F614:I614"/>
    <mergeCell ref="F615:I615"/>
    <mergeCell ref="F616:I616"/>
    <mergeCell ref="F617:I617"/>
    <mergeCell ref="L617:M617"/>
    <mergeCell ref="N617:Q617"/>
    <mergeCell ref="F619:I619"/>
    <mergeCell ref="L619:M619"/>
    <mergeCell ref="N619:Q619"/>
    <mergeCell ref="F620:I620"/>
    <mergeCell ref="F621:I621"/>
    <mergeCell ref="L621:M621"/>
    <mergeCell ref="N621:Q621"/>
    <mergeCell ref="F622:I622"/>
    <mergeCell ref="L622:M622"/>
    <mergeCell ref="N622:Q622"/>
    <mergeCell ref="F623:I623"/>
    <mergeCell ref="L623:M623"/>
    <mergeCell ref="N623:Q623"/>
    <mergeCell ref="F624:I624"/>
    <mergeCell ref="L624:M624"/>
    <mergeCell ref="N624:Q624"/>
    <mergeCell ref="F626:I626"/>
    <mergeCell ref="L626:M626"/>
    <mergeCell ref="N626:Q626"/>
    <mergeCell ref="F627:I627"/>
    <mergeCell ref="F628:I628"/>
    <mergeCell ref="F629:I629"/>
    <mergeCell ref="F630:I630"/>
    <mergeCell ref="F631:I631"/>
    <mergeCell ref="F632:I632"/>
    <mergeCell ref="F633:I633"/>
    <mergeCell ref="F634:I634"/>
    <mergeCell ref="L634:M634"/>
    <mergeCell ref="N634:Q634"/>
    <mergeCell ref="F635:I635"/>
    <mergeCell ref="L635:M635"/>
    <mergeCell ref="N635:Q635"/>
    <mergeCell ref="F637:I637"/>
    <mergeCell ref="L637:M637"/>
    <mergeCell ref="N637:Q637"/>
    <mergeCell ref="F638:I638"/>
    <mergeCell ref="F639:I639"/>
    <mergeCell ref="F640:I640"/>
    <mergeCell ref="F641:I641"/>
    <mergeCell ref="F642:I642"/>
    <mergeCell ref="F643:I643"/>
    <mergeCell ref="F644:I644"/>
    <mergeCell ref="F645:I645"/>
    <mergeCell ref="F646:I646"/>
    <mergeCell ref="F647:I647"/>
    <mergeCell ref="F648:I648"/>
    <mergeCell ref="L648:M648"/>
    <mergeCell ref="N648:Q648"/>
    <mergeCell ref="F649:I649"/>
    <mergeCell ref="F650:I650"/>
    <mergeCell ref="F651:I651"/>
    <mergeCell ref="F652:I652"/>
    <mergeCell ref="F653:I653"/>
    <mergeCell ref="F654:I654"/>
    <mergeCell ref="F655:I655"/>
    <mergeCell ref="F656:I656"/>
    <mergeCell ref="F657:I657"/>
    <mergeCell ref="F658:I658"/>
    <mergeCell ref="F659:I659"/>
    <mergeCell ref="L659:M659"/>
    <mergeCell ref="N659:Q659"/>
    <mergeCell ref="F660:I660"/>
    <mergeCell ref="L660:M660"/>
    <mergeCell ref="N660:Q660"/>
    <mergeCell ref="F661:I661"/>
    <mergeCell ref="F662:I662"/>
    <mergeCell ref="F663:I663"/>
    <mergeCell ref="F664:I664"/>
    <mergeCell ref="F665:I665"/>
    <mergeCell ref="F666:I666"/>
    <mergeCell ref="F667:I667"/>
    <mergeCell ref="F668:I668"/>
    <mergeCell ref="F669:I669"/>
    <mergeCell ref="L669:M669"/>
    <mergeCell ref="N669:Q669"/>
    <mergeCell ref="F670:I670"/>
    <mergeCell ref="F671:I671"/>
    <mergeCell ref="F672:I672"/>
    <mergeCell ref="F673:I673"/>
    <mergeCell ref="F674:I674"/>
    <mergeCell ref="F675:I675"/>
    <mergeCell ref="F676:I676"/>
    <mergeCell ref="L676:M676"/>
    <mergeCell ref="N676:Q676"/>
    <mergeCell ref="F677:I677"/>
    <mergeCell ref="F678:I678"/>
    <mergeCell ref="F679:I679"/>
    <mergeCell ref="F680:I680"/>
    <mergeCell ref="F681:I681"/>
    <mergeCell ref="F682:I682"/>
    <mergeCell ref="F683:I683"/>
    <mergeCell ref="F684:I684"/>
    <mergeCell ref="F685:I685"/>
    <mergeCell ref="F686:I686"/>
    <mergeCell ref="L686:M686"/>
    <mergeCell ref="N686:Q686"/>
    <mergeCell ref="F687:I687"/>
    <mergeCell ref="F688:I688"/>
    <mergeCell ref="F689:I689"/>
    <mergeCell ref="F690:I690"/>
    <mergeCell ref="F691:I691"/>
    <mergeCell ref="F692:I692"/>
    <mergeCell ref="F693:I693"/>
    <mergeCell ref="F694:I694"/>
    <mergeCell ref="F695:I695"/>
    <mergeCell ref="F696:I696"/>
    <mergeCell ref="F697:I697"/>
    <mergeCell ref="L697:M697"/>
    <mergeCell ref="N697:Q697"/>
    <mergeCell ref="F698:I698"/>
    <mergeCell ref="F699:I699"/>
    <mergeCell ref="F700:I700"/>
    <mergeCell ref="F701:I701"/>
    <mergeCell ref="F702:I702"/>
    <mergeCell ref="F703:I703"/>
    <mergeCell ref="F704:I704"/>
    <mergeCell ref="F705:I705"/>
    <mergeCell ref="F706:I706"/>
    <mergeCell ref="L706:M706"/>
    <mergeCell ref="N706:Q706"/>
    <mergeCell ref="F707:I707"/>
    <mergeCell ref="L707:M707"/>
    <mergeCell ref="N707:Q707"/>
    <mergeCell ref="F709:I709"/>
    <mergeCell ref="L709:M709"/>
    <mergeCell ref="N709:Q709"/>
    <mergeCell ref="F710:I710"/>
    <mergeCell ref="F711:I711"/>
    <mergeCell ref="F712:I712"/>
    <mergeCell ref="F713:I713"/>
    <mergeCell ref="F714:I714"/>
    <mergeCell ref="F717:I717"/>
    <mergeCell ref="L717:M717"/>
    <mergeCell ref="N717:Q717"/>
    <mergeCell ref="N142:Q142"/>
    <mergeCell ref="N143:Q143"/>
    <mergeCell ref="N144:Q144"/>
    <mergeCell ref="N187:Q187"/>
    <mergeCell ref="N216:Q216"/>
    <mergeCell ref="N244:Q244"/>
    <mergeCell ref="N253:Q253"/>
    <mergeCell ref="N351:Q351"/>
    <mergeCell ref="N394:Q394"/>
    <mergeCell ref="N400:Q400"/>
    <mergeCell ref="N402:Q402"/>
    <mergeCell ref="N403:Q403"/>
    <mergeCell ref="N441:Q441"/>
    <mergeCell ref="N474:Q474"/>
    <mergeCell ref="N499:Q499"/>
    <mergeCell ref="N514:Q514"/>
    <mergeCell ref="N516:Q516"/>
    <mergeCell ref="N534:Q534"/>
    <mergeCell ref="N573:Q573"/>
    <mergeCell ref="N579:Q579"/>
    <mergeCell ref="N596:Q596"/>
    <mergeCell ref="N601:Q601"/>
    <mergeCell ref="N618:Q618"/>
    <mergeCell ref="N625:Q625"/>
    <mergeCell ref="N636:Q636"/>
    <mergeCell ref="N708:Q708"/>
    <mergeCell ref="N715:Q715"/>
    <mergeCell ref="N716:Q716"/>
    <mergeCell ref="N718:Q718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41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Vladimir Korbel</dc:creator>
  <cp:lastModifiedBy>Vladimir Korbel</cp:lastModifiedBy>
  <dcterms:created xsi:type="dcterms:W3CDTF">2017-12-06T06:18:09Z</dcterms:created>
  <dcterms:modified xsi:type="dcterms:W3CDTF">2017-12-06T06:18:12Z</dcterms:modified>
</cp:coreProperties>
</file>