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9040" windowHeight="16440" tabRatio="917" firstSheet="2" activeTab="3"/>
  </bookViews>
  <sheets>
    <sheet name="Pokyny pro vyplnění" sheetId="11" state="hidden" r:id="rId1"/>
    <sheet name="VzorPolozky" sheetId="10" state="hidden" r:id="rId2"/>
    <sheet name="INFO" sheetId="30" r:id="rId3"/>
    <sheet name="Rekapitulace" sheetId="15" r:id="rId4"/>
    <sheet name="Rozpočet Pol způsobilé" sheetId="13" r:id="rId5"/>
    <sheet name="1,2-ZTI UT způsobilé n." sheetId="24" r:id="rId6"/>
    <sheet name="3-SIL - Vnější ochrana před ble" sheetId="25" r:id="rId7"/>
    <sheet name="3-SIL - Revize" sheetId="26" r:id="rId8"/>
    <sheet name="3-SIL - Připojení VZT jednot" sheetId="27" r:id="rId9"/>
    <sheet name="3-SIL - Elektroinstalace v kote" sheetId="28" r:id="rId10"/>
    <sheet name=" 4-VZT způsobilé" sheetId="23" r:id="rId11"/>
    <sheet name="Rozpočet Pol nezpůsobilé" sheetId="14" r:id="rId12"/>
    <sheet name="1,2-ZTI UT nezpůsobilé" sheetId="16" r:id="rId13"/>
    <sheet name="3-SIL - Elektroinstalace v ...n" sheetId="29" r:id="rId14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5" hidden="1">'1,2-ZTI UT způsobilé n.'!$G$1:$G$179</definedName>
    <definedName name="_xlnm._FilterDatabase" localSheetId="13" hidden="1">'3-SIL - Elektroinstalace v ...n'!$C$117:$K$131</definedName>
    <definedName name="_xlnm._FilterDatabase" localSheetId="9" hidden="1">'3-SIL - Elektroinstalace v kote'!$C$122:$K$203</definedName>
    <definedName name="_xlnm._FilterDatabase" localSheetId="8" hidden="1">'3-SIL - Připojení VZT jednot'!$C$116:$K$119</definedName>
    <definedName name="_xlnm._FilterDatabase" localSheetId="7" hidden="1">'3-SIL - Revize'!$C$117:$K$126</definedName>
    <definedName name="_xlnm._FilterDatabase" localSheetId="6" hidden="1">'3-SIL - Vnější ochrana před ble'!$C$117:$K$144</definedName>
    <definedName name="_xlnm._FilterDatabase" localSheetId="11" hidden="1">'Rozpočet Pol nezpůsobilé'!$F$1:$F$163</definedName>
    <definedName name="_xlnm._FilterDatabase" localSheetId="4" hidden="1">'Rozpočet Pol způsobilé'!$F$1:$F$518</definedName>
    <definedName name="CelkemDPHVypocet" localSheetId="3">Rekapitulace!$H$40</definedName>
    <definedName name="CenaCelkem" localSheetId="3">Rekapitulace!$G$29</definedName>
    <definedName name="CenaCelkem">#REF!</definedName>
    <definedName name="CenaCelkemBezDPH" localSheetId="3">Rekapitulace!$G$28</definedName>
    <definedName name="CenaCelkemBezDPH">#REF!</definedName>
    <definedName name="CenaCelkemVypocet" localSheetId="3">Rekapitulace!$I$40</definedName>
    <definedName name="cisloobjektu" localSheetId="3">Rekapitulace!$C$3</definedName>
    <definedName name="cisloobjektu">#REF!</definedName>
    <definedName name="CisloRozpoctu">'[1]Krycí list'!$C$2</definedName>
    <definedName name="CisloStavby" localSheetId="3">Rekapitulace!$C$2</definedName>
    <definedName name="cislostavby">'[1]Krycí list'!$A$7</definedName>
    <definedName name="CisloStavebnihoRozpoctu" localSheetId="3">Rekapitulace!$D$4</definedName>
    <definedName name="CisloStavebnihoRozpoctu">#REF!</definedName>
    <definedName name="dadresa" localSheetId="3">Rekapitulace!$D$12:$G$12</definedName>
    <definedName name="dadresa">#REF!</definedName>
    <definedName name="DIČ" localSheetId="3">Rekapitulace!$I$12</definedName>
    <definedName name="dmisto" localSheetId="3">Rekapitulace!$D$13:$G$13</definedName>
    <definedName name="dmisto">#REF!</definedName>
    <definedName name="DPHSni" localSheetId="3">Rekapitulace!$G$24</definedName>
    <definedName name="DPHSni">#REF!</definedName>
    <definedName name="DPHZakl" localSheetId="3">Rekapitulace!$G$26</definedName>
    <definedName name="DPHZakl">#REF!</definedName>
    <definedName name="dpsc" localSheetId="3">Rekapitulace!$C$13</definedName>
    <definedName name="IČO" localSheetId="3">Rekapitulace!$I$11</definedName>
    <definedName name="Mena" localSheetId="2">'[2]SO01 Rekapitulace'!$J$29</definedName>
    <definedName name="Mena" localSheetId="3">Rekapitulace!$J$29</definedName>
    <definedName name="Mena" localSheetId="11">[3]Stavba!$J$29</definedName>
    <definedName name="Mena" localSheetId="4">[4]Stavba!$J$29</definedName>
    <definedName name="Mena">#REF!</definedName>
    <definedName name="MistoStavby" localSheetId="3">Rekapitulace!$D$4</definedName>
    <definedName name="MistoStavby">#REF!</definedName>
    <definedName name="nazevobjektu" localSheetId="3">Rekapitulace!$D$3</definedName>
    <definedName name="nazevobjektu">#REF!</definedName>
    <definedName name="NazevRozpoctu">'[1]Krycí list'!$D$2</definedName>
    <definedName name="NazevStavby" localSheetId="3">Rekapitulace!$D$2</definedName>
    <definedName name="nazevstavby">'[1]Krycí list'!$C$7</definedName>
    <definedName name="NazevStavebnihoRozpoctu" localSheetId="3">Rekapitulace!$E$4</definedName>
    <definedName name="NazevStavebnihoRozpoctu">#REF!</definedName>
    <definedName name="_xlnm.Print_Titles" localSheetId="10">' 4-VZT způsobilé'!$1:$12</definedName>
    <definedName name="_xlnm.Print_Titles" localSheetId="12">'1,2-ZTI UT nezpůsobilé'!$1:$12</definedName>
    <definedName name="_xlnm.Print_Titles" localSheetId="5">'1,2-ZTI UT způsobilé n.'!$1:$12</definedName>
    <definedName name="_xlnm.Print_Titles" localSheetId="13">'3-SIL - Elektroinstalace v ...n'!$117:$117</definedName>
    <definedName name="_xlnm.Print_Titles" localSheetId="9">'3-SIL - Elektroinstalace v kote'!$122:$122</definedName>
    <definedName name="_xlnm.Print_Titles" localSheetId="8">'3-SIL - Připojení VZT jednot'!$116:$116</definedName>
    <definedName name="_xlnm.Print_Titles" localSheetId="7">'3-SIL - Revize'!$117:$117</definedName>
    <definedName name="_xlnm.Print_Titles" localSheetId="6">'3-SIL - Vnější ochrana před ble'!$117:$117</definedName>
    <definedName name="oadresa" localSheetId="3">Rekapitulace!$D$6</definedName>
    <definedName name="oadresa">#REF!</definedName>
    <definedName name="Objednatel" localSheetId="3">Rekapitulace!$D$5</definedName>
    <definedName name="Objekt" localSheetId="3">Rekapitulace!$B$38</definedName>
    <definedName name="_xlnm.Print_Area" localSheetId="13">'3-SIL - Elektroinstalace v ...n'!$C$4:$J$76,'3-SIL - Elektroinstalace v ...n'!$C$82:$J$99,'3-SIL - Elektroinstalace v ...n'!$C$105:$K$131</definedName>
    <definedName name="_xlnm.Print_Area" localSheetId="9">'3-SIL - Elektroinstalace v kote'!$C$4:$J$76,'3-SIL - Elektroinstalace v kote'!$C$82:$J$104,'3-SIL - Elektroinstalace v kote'!$C$110:$K$203</definedName>
    <definedName name="_xlnm.Print_Area" localSheetId="8">'3-SIL - Připojení VZT jednot'!$C$4:$J$76,'3-SIL - Připojení VZT jednot'!$C$82:$J$98,'3-SIL - Připojení VZT jednot'!$C$104:$K$119</definedName>
    <definedName name="_xlnm.Print_Area" localSheetId="7">'3-SIL - Revize'!$C$4:$J$76,'3-SIL - Revize'!$C$82:$J$99,'3-SIL - Revize'!$C$105:$K$126</definedName>
    <definedName name="_xlnm.Print_Area" localSheetId="6">'3-SIL - Vnější ochrana před ble'!$C$4:$J$76,'3-SIL - Vnější ochrana před ble'!$C$82:$J$99,'3-SIL - Vnější ochrana před ble'!$C$105:$K$144</definedName>
    <definedName name="_xlnm.Print_Area" localSheetId="3">Rekapitulace!$A$1:$J$81</definedName>
    <definedName name="_xlnm.Print_Area" localSheetId="11">'Rozpočet Pol nezpůsobilé'!$A$1:$U$163</definedName>
    <definedName name="_xlnm.Print_Area" localSheetId="4">'Rozpočet Pol způsobilé'!$A$1:$U$518</definedName>
    <definedName name="odic" localSheetId="3">Rekapitulace!$I$6</definedName>
    <definedName name="oico" localSheetId="3">Rekapitulace!$I$5</definedName>
    <definedName name="omisto" localSheetId="3">Rekapitulace!$D$7</definedName>
    <definedName name="onazev" localSheetId="3">Rekapitulace!$D$6</definedName>
    <definedName name="opsc" localSheetId="3">Rekapitulace!$C$7</definedName>
    <definedName name="padresa" localSheetId="3">Rekapitulace!$D$9</definedName>
    <definedName name="padresa">#REF!</definedName>
    <definedName name="pdic" localSheetId="3">Rekapitulace!$I$9</definedName>
    <definedName name="pdic">#REF!</definedName>
    <definedName name="pico" localSheetId="3">Rekapitulace!$I$8</definedName>
    <definedName name="pico">#REF!</definedName>
    <definedName name="pmisto" localSheetId="3">Rekapitulace!$D$10</definedName>
    <definedName name="pmisto">#REF!</definedName>
    <definedName name="PocetMJ" localSheetId="2">#REF!</definedName>
    <definedName name="PocetMJ">#REF!</definedName>
    <definedName name="PoptavkaID" localSheetId="3">Rekapitulace!$A$1</definedName>
    <definedName name="PoptavkaID">#REF!</definedName>
    <definedName name="pPSC" localSheetId="3">Rekapitulace!$C$10</definedName>
    <definedName name="pPSC">#REF!</definedName>
    <definedName name="Projektant" localSheetId="3">Rekapitulace!$D$8</definedName>
    <definedName name="Projektant">#REF!</definedName>
    <definedName name="SazbaDPH1" localSheetId="3">Rekapitulace!$E$23</definedName>
    <definedName name="SazbaDPH1">'[1]Krycí list'!$C$30</definedName>
    <definedName name="SazbaDPH2" localSheetId="3">Rekapitulace!$E$25</definedName>
    <definedName name="SazbaDPH2">'[1]Krycí list'!$C$32</definedName>
    <definedName name="SloupecCC" localSheetId="2">#REF!</definedName>
    <definedName name="SloupecCC">#REF!</definedName>
    <definedName name="SloupecCisloPol" localSheetId="2">#REF!</definedName>
    <definedName name="SloupecCisloPol">#REF!</definedName>
    <definedName name="SloupecJC" localSheetId="2">#REF!</definedName>
    <definedName name="SloupecJC">#REF!</definedName>
    <definedName name="SloupecMJ" localSheetId="2">#REF!</definedName>
    <definedName name="SloupecMJ">#REF!</definedName>
    <definedName name="SloupecMnozstvi" localSheetId="2">#REF!</definedName>
    <definedName name="SloupecMnozstvi">#REF!</definedName>
    <definedName name="SloupecNazPol" localSheetId="2">#REF!</definedName>
    <definedName name="SloupecNazPol">#REF!</definedName>
    <definedName name="SloupecPC" localSheetId="2">#REF!</definedName>
    <definedName name="SloupecPC">#REF!</definedName>
    <definedName name="Vypracoval" localSheetId="3">Rekapitulace!$D$14</definedName>
    <definedName name="Vypracoval">#REF!</definedName>
    <definedName name="Z_B7E7C763_C459_487D_8ABA_5CFDDFBD5A84_.wvu.Cols" localSheetId="3" hidden="1">Rekapitulace!$A:$A</definedName>
    <definedName name="Z_B7E7C763_C459_487D_8ABA_5CFDDFBD5A84_.wvu.PrintArea" localSheetId="3" hidden="1">Rekapitulace!$B$1:$J$36</definedName>
    <definedName name="ZakladDPHSni" localSheetId="3">Rekapitulace!$G$23</definedName>
    <definedName name="ZakladDPHSni">#REF!</definedName>
    <definedName name="ZakladDPHSniVypocet" localSheetId="3">Rekapitulace!$F$40</definedName>
    <definedName name="ZakladDPHZakl" localSheetId="2">'[2]SO01 Rekapitulace'!$G$25</definedName>
    <definedName name="ZakladDPHZakl" localSheetId="3">Rekapitulace!$G$25</definedName>
    <definedName name="ZakladDPHZakl">#REF!</definedName>
    <definedName name="ZakladDPHZaklVypocet" localSheetId="3">Rekapitulace!$G$40</definedName>
    <definedName name="Zaokrouhleni" localSheetId="3">Rekapitulace!$G$27</definedName>
    <definedName name="Zaokrouhleni">#REF!</definedName>
    <definedName name="Zhotovitel" localSheetId="3">Rekapitulace!$D$11:$G$11</definedName>
    <definedName name="Zhotovitel">#REF!</definedName>
  </definedNames>
  <calcPr calcId="125725" iterateCount="1"/>
  <customWorkbookViews>
    <customWorkbookView name="Radim" guid="{B7E7C763-C459-487D-8ABA-5CFDDFBD5A84}" maximized="1" xWindow="-8" yWindow="-8" windowWidth="1296" windowHeight="1040" activeSheetId="1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4" i="13"/>
  <c r="G507"/>
  <c r="G504"/>
  <c r="G502"/>
  <c r="G500"/>
  <c r="G499"/>
  <c r="G496"/>
  <c r="G494"/>
  <c r="G492"/>
  <c r="G490"/>
  <c r="G488"/>
  <c r="G486"/>
  <c r="G484"/>
  <c r="G482"/>
  <c r="G480"/>
  <c r="G478"/>
  <c r="G475"/>
  <c r="G473"/>
  <c r="G470"/>
  <c r="G468"/>
  <c r="G466"/>
  <c r="G465"/>
  <c r="G464"/>
  <c r="G463"/>
  <c r="G461"/>
  <c r="G460"/>
  <c r="G457"/>
  <c r="G455"/>
  <c r="G454"/>
  <c r="G452"/>
  <c r="G450"/>
  <c r="G448"/>
  <c r="G445"/>
  <c r="G443"/>
  <c r="G441"/>
  <c r="G439"/>
  <c r="G437"/>
  <c r="G435"/>
  <c r="G433"/>
  <c r="G431"/>
  <c r="G429"/>
  <c r="G427"/>
  <c r="G425"/>
  <c r="G423"/>
  <c r="G421"/>
  <c r="G419"/>
  <c r="G417"/>
  <c r="G415"/>
  <c r="G413"/>
  <c r="G411"/>
  <c r="G409"/>
  <c r="G407"/>
  <c r="G406"/>
  <c r="G405"/>
  <c r="G402"/>
  <c r="G401"/>
  <c r="G398"/>
  <c r="G394"/>
  <c r="G393"/>
  <c r="G390"/>
  <c r="G387"/>
  <c r="G385"/>
  <c r="G383"/>
  <c r="G381"/>
  <c r="G377"/>
  <c r="G375"/>
  <c r="G370"/>
  <c r="G368"/>
  <c r="G367"/>
  <c r="G362"/>
  <c r="G360"/>
  <c r="G358"/>
  <c r="K66" i="15" s="1"/>
  <c r="G356" i="13"/>
  <c r="G355"/>
  <c r="G353"/>
  <c r="G350"/>
  <c r="G347"/>
  <c r="G345"/>
  <c r="G343"/>
  <c r="G340"/>
  <c r="G332"/>
  <c r="G329"/>
  <c r="G323"/>
  <c r="G317"/>
  <c r="G316"/>
  <c r="G315"/>
  <c r="G313"/>
  <c r="G311"/>
  <c r="G303"/>
  <c r="G294"/>
  <c r="G286"/>
  <c r="G276"/>
  <c r="G262"/>
  <c r="G254"/>
  <c r="G253"/>
  <c r="G252"/>
  <c r="G247"/>
  <c r="G242"/>
  <c r="G240"/>
  <c r="G237"/>
  <c r="G234"/>
  <c r="G230"/>
  <c r="G227"/>
  <c r="G223"/>
  <c r="G220"/>
  <c r="G217"/>
  <c r="G215"/>
  <c r="G213"/>
  <c r="G210"/>
  <c r="G209"/>
  <c r="G208"/>
  <c r="G206"/>
  <c r="G204"/>
  <c r="G203"/>
  <c r="G201"/>
  <c r="G199"/>
  <c r="G198"/>
  <c r="G197"/>
  <c r="G196"/>
  <c r="G195"/>
  <c r="G194"/>
  <c r="G192"/>
  <c r="G189"/>
  <c r="G187"/>
  <c r="G186"/>
  <c r="G184"/>
  <c r="G182"/>
  <c r="G179"/>
  <c r="G177"/>
  <c r="G175"/>
  <c r="G173"/>
  <c r="G171"/>
  <c r="G169"/>
  <c r="G167"/>
  <c r="G165"/>
  <c r="G163"/>
  <c r="G159"/>
  <c r="G157"/>
  <c r="G155"/>
  <c r="G154"/>
  <c r="G153"/>
  <c r="G151"/>
  <c r="G150"/>
  <c r="G148"/>
  <c r="G146"/>
  <c r="G144"/>
  <c r="G143"/>
  <c r="G140"/>
  <c r="G138"/>
  <c r="G136"/>
  <c r="G134"/>
  <c r="G132"/>
  <c r="G129"/>
  <c r="G127"/>
  <c r="G125"/>
  <c r="G123"/>
  <c r="G119"/>
  <c r="G117"/>
  <c r="G115"/>
  <c r="G111"/>
  <c r="G109"/>
  <c r="G105"/>
  <c r="G102"/>
  <c r="G97"/>
  <c r="G92"/>
  <c r="G91"/>
  <c r="G88"/>
  <c r="G80"/>
  <c r="G69"/>
  <c r="G58"/>
  <c r="G56"/>
  <c r="G50"/>
  <c r="G41"/>
  <c r="G36"/>
  <c r="G33"/>
  <c r="G31"/>
  <c r="G28"/>
  <c r="G27"/>
  <c r="G24"/>
  <c r="G21"/>
  <c r="G18"/>
  <c r="G16"/>
  <c r="G15"/>
  <c r="G11"/>
  <c r="G9"/>
  <c r="G159" i="14"/>
  <c r="G156"/>
  <c r="G152"/>
  <c r="G150"/>
  <c r="G148"/>
  <c r="G146"/>
  <c r="G142"/>
  <c r="G139"/>
  <c r="G137"/>
  <c r="G135"/>
  <c r="G132"/>
  <c r="G130"/>
  <c r="G128"/>
  <c r="G124"/>
  <c r="G122"/>
  <c r="G120"/>
  <c r="G116"/>
  <c r="G114"/>
  <c r="G112"/>
  <c r="G109"/>
  <c r="G107"/>
  <c r="G105"/>
  <c r="G102"/>
  <c r="G100"/>
  <c r="G97"/>
  <c r="G95"/>
  <c r="G94"/>
  <c r="G92"/>
  <c r="G90"/>
  <c r="G89"/>
  <c r="G87"/>
  <c r="G83"/>
  <c r="G81"/>
  <c r="G79"/>
  <c r="G77"/>
  <c r="G76"/>
  <c r="G73"/>
  <c r="G71"/>
  <c r="G68"/>
  <c r="G64"/>
  <c r="G62"/>
  <c r="G59"/>
  <c r="G55"/>
  <c r="G53"/>
  <c r="G51"/>
  <c r="G50"/>
  <c r="G48"/>
  <c r="G46"/>
  <c r="G44"/>
  <c r="G42"/>
  <c r="G40"/>
  <c r="G38"/>
  <c r="G36"/>
  <c r="G34"/>
  <c r="G31"/>
  <c r="G29"/>
  <c r="G26"/>
  <c r="G24"/>
  <c r="G22"/>
  <c r="G21"/>
  <c r="G19"/>
  <c r="G16"/>
  <c r="G14"/>
  <c r="G12"/>
  <c r="G9"/>
  <c r="H49" i="16"/>
  <c r="H48" s="1"/>
  <c r="H47"/>
  <c r="H46"/>
  <c r="H45"/>
  <c r="H43"/>
  <c r="H42"/>
  <c r="H41"/>
  <c r="H40"/>
  <c r="H39"/>
  <c r="H38"/>
  <c r="H37"/>
  <c r="H36"/>
  <c r="H35"/>
  <c r="H33"/>
  <c r="H32" s="1"/>
  <c r="H31"/>
  <c r="H30"/>
  <c r="H29"/>
  <c r="H27"/>
  <c r="H26"/>
  <c r="H25"/>
  <c r="H23"/>
  <c r="H21"/>
  <c r="H19"/>
  <c r="H16"/>
  <c r="H15"/>
  <c r="H44"/>
  <c r="H177" i="24"/>
  <c r="H175"/>
  <c r="H173"/>
  <c r="H171"/>
  <c r="H168" s="1"/>
  <c r="H170"/>
  <c r="H169"/>
  <c r="H166"/>
  <c r="H164"/>
  <c r="H163" s="1"/>
  <c r="H161"/>
  <c r="H158"/>
  <c r="H156"/>
  <c r="H154"/>
  <c r="H152"/>
  <c r="H150"/>
  <c r="H148"/>
  <c r="H146"/>
  <c r="H139" s="1"/>
  <c r="H144"/>
  <c r="H142"/>
  <c r="H140"/>
  <c r="H137"/>
  <c r="H136"/>
  <c r="H135"/>
  <c r="H134"/>
  <c r="H133"/>
  <c r="H132"/>
  <c r="H131"/>
  <c r="H130"/>
  <c r="H129"/>
  <c r="H127"/>
  <c r="H126"/>
  <c r="H125"/>
  <c r="H124"/>
  <c r="H122"/>
  <c r="H121"/>
  <c r="H119"/>
  <c r="H118"/>
  <c r="H114" s="1"/>
  <c r="H117"/>
  <c r="H115"/>
  <c r="H113"/>
  <c r="H112"/>
  <c r="H105" s="1"/>
  <c r="H110"/>
  <c r="H108"/>
  <c r="H106"/>
  <c r="H103"/>
  <c r="H102"/>
  <c r="H101"/>
  <c r="H99"/>
  <c r="H97"/>
  <c r="H95"/>
  <c r="H93"/>
  <c r="H92"/>
  <c r="H90"/>
  <c r="H88"/>
  <c r="H86"/>
  <c r="H84"/>
  <c r="H82"/>
  <c r="H80"/>
  <c r="H78"/>
  <c r="H77"/>
  <c r="H75"/>
  <c r="H73"/>
  <c r="H71"/>
  <c r="H69"/>
  <c r="H67"/>
  <c r="H65"/>
  <c r="H63"/>
  <c r="H62"/>
  <c r="H60"/>
  <c r="H53" s="1"/>
  <c r="H58"/>
  <c r="H56"/>
  <c r="H54"/>
  <c r="H51"/>
  <c r="H49"/>
  <c r="H48"/>
  <c r="H47"/>
  <c r="H46"/>
  <c r="H45"/>
  <c r="H44"/>
  <c r="H43"/>
  <c r="H42"/>
  <c r="H40" s="1"/>
  <c r="H41"/>
  <c r="H38"/>
  <c r="H37"/>
  <c r="H35"/>
  <c r="H34"/>
  <c r="H33"/>
  <c r="H32"/>
  <c r="H31"/>
  <c r="H30"/>
  <c r="H28"/>
  <c r="H27"/>
  <c r="H26"/>
  <c r="H25"/>
  <c r="H24"/>
  <c r="H22"/>
  <c r="H20"/>
  <c r="H19" s="1"/>
  <c r="H18"/>
  <c r="H17"/>
  <c r="H16"/>
  <c r="H15"/>
  <c r="H14" s="1"/>
  <c r="H160"/>
  <c r="H41" i="23"/>
  <c r="H15"/>
  <c r="H13"/>
  <c r="H38"/>
  <c r="H35"/>
  <c r="H14"/>
  <c r="H39"/>
  <c r="H36"/>
  <c r="H34"/>
  <c r="H32"/>
  <c r="H30"/>
  <c r="H28"/>
  <c r="H26"/>
  <c r="H24"/>
  <c r="H22"/>
  <c r="H20"/>
  <c r="H19"/>
  <c r="H18"/>
  <c r="H17"/>
  <c r="BK131" i="29"/>
  <c r="BI131"/>
  <c r="BH131"/>
  <c r="BG131"/>
  <c r="BF131"/>
  <c r="T131"/>
  <c r="R131"/>
  <c r="P131"/>
  <c r="J131"/>
  <c r="BE131" s="1"/>
  <c r="BK130"/>
  <c r="BI130"/>
  <c r="BH130"/>
  <c r="BG130"/>
  <c r="BF130"/>
  <c r="T130"/>
  <c r="R130"/>
  <c r="P130"/>
  <c r="J130"/>
  <c r="BE130" s="1"/>
  <c r="BK129"/>
  <c r="BI129"/>
  <c r="BH129"/>
  <c r="BG129"/>
  <c r="BF129"/>
  <c r="T129"/>
  <c r="R129"/>
  <c r="P129"/>
  <c r="J129"/>
  <c r="BE129" s="1"/>
  <c r="BK128"/>
  <c r="BI128"/>
  <c r="BH128"/>
  <c r="BG128"/>
  <c r="BF128"/>
  <c r="T128"/>
  <c r="R128"/>
  <c r="P128"/>
  <c r="J128"/>
  <c r="BE128" s="1"/>
  <c r="BK127"/>
  <c r="BI127"/>
  <c r="BH127"/>
  <c r="BG127"/>
  <c r="BF127"/>
  <c r="T127"/>
  <c r="R127"/>
  <c r="P127"/>
  <c r="J127"/>
  <c r="BE127" s="1"/>
  <c r="BK126"/>
  <c r="BK125" s="1"/>
  <c r="J125" s="1"/>
  <c r="J98" s="1"/>
  <c r="BI126"/>
  <c r="BH126"/>
  <c r="BG126"/>
  <c r="BF126"/>
  <c r="T126"/>
  <c r="R126"/>
  <c r="R125" s="1"/>
  <c r="P126"/>
  <c r="J126"/>
  <c r="BE126" s="1"/>
  <c r="T125"/>
  <c r="P125"/>
  <c r="BK124"/>
  <c r="BI124"/>
  <c r="BH124"/>
  <c r="BG124"/>
  <c r="BF124"/>
  <c r="T124"/>
  <c r="R124"/>
  <c r="P124"/>
  <c r="J124"/>
  <c r="BE124" s="1"/>
  <c r="BK123"/>
  <c r="BI123"/>
  <c r="BH123"/>
  <c r="BG123"/>
  <c r="BF123"/>
  <c r="T123"/>
  <c r="R123"/>
  <c r="P123"/>
  <c r="J123"/>
  <c r="BE123" s="1"/>
  <c r="BK122"/>
  <c r="BI122"/>
  <c r="BH122"/>
  <c r="BG122"/>
  <c r="BF122"/>
  <c r="T122"/>
  <c r="R122"/>
  <c r="P122"/>
  <c r="J122"/>
  <c r="BE122" s="1"/>
  <c r="BK121"/>
  <c r="BI121"/>
  <c r="BH121"/>
  <c r="BG121"/>
  <c r="BF121"/>
  <c r="T121"/>
  <c r="R121"/>
  <c r="P121"/>
  <c r="J121"/>
  <c r="BE121" s="1"/>
  <c r="BK120"/>
  <c r="BI120"/>
  <c r="BH120"/>
  <c r="F36" s="1"/>
  <c r="BG120"/>
  <c r="BF120"/>
  <c r="F34" s="1"/>
  <c r="T120"/>
  <c r="T119" s="1"/>
  <c r="T118" s="1"/>
  <c r="R120"/>
  <c r="P120"/>
  <c r="P119" s="1"/>
  <c r="P118" s="1"/>
  <c r="J120"/>
  <c r="BE120" s="1"/>
  <c r="BK119"/>
  <c r="BK118" s="1"/>
  <c r="J118" s="1"/>
  <c r="R119"/>
  <c r="J119"/>
  <c r="J97" s="1"/>
  <c r="J114"/>
  <c r="F112"/>
  <c r="E110"/>
  <c r="F92"/>
  <c r="J91"/>
  <c r="F89"/>
  <c r="E87"/>
  <c r="E85"/>
  <c r="J37"/>
  <c r="J36"/>
  <c r="J35"/>
  <c r="J34"/>
  <c r="J92" s="1"/>
  <c r="F115" s="1"/>
  <c r="F114" s="1"/>
  <c r="J89" s="1"/>
  <c r="E108" s="1"/>
  <c r="BK203" i="28"/>
  <c r="BI203"/>
  <c r="BH203"/>
  <c r="BG203"/>
  <c r="BF203"/>
  <c r="T203"/>
  <c r="R203"/>
  <c r="P203"/>
  <c r="J203"/>
  <c r="BE203" s="1"/>
  <c r="BK202"/>
  <c r="BI202"/>
  <c r="BH202"/>
  <c r="BG202"/>
  <c r="BF202"/>
  <c r="T202"/>
  <c r="T201" s="1"/>
  <c r="R202"/>
  <c r="P202"/>
  <c r="P201" s="1"/>
  <c r="J202"/>
  <c r="BE202" s="1"/>
  <c r="BK201"/>
  <c r="R201"/>
  <c r="J201"/>
  <c r="BK200"/>
  <c r="BI200"/>
  <c r="BH200"/>
  <c r="BG200"/>
  <c r="BF200"/>
  <c r="T200"/>
  <c r="R200"/>
  <c r="P200"/>
  <c r="J200"/>
  <c r="BE200" s="1"/>
  <c r="BK199"/>
  <c r="BI199"/>
  <c r="BH199"/>
  <c r="BG199"/>
  <c r="BF199"/>
  <c r="T199"/>
  <c r="R199"/>
  <c r="P199"/>
  <c r="J199"/>
  <c r="BE199" s="1"/>
  <c r="BK198"/>
  <c r="BI198"/>
  <c r="BH198"/>
  <c r="BG198"/>
  <c r="BF198"/>
  <c r="T198"/>
  <c r="R198"/>
  <c r="P198"/>
  <c r="J198"/>
  <c r="BE198" s="1"/>
  <c r="BK197"/>
  <c r="BI197"/>
  <c r="BH197"/>
  <c r="BG197"/>
  <c r="BF197"/>
  <c r="T197"/>
  <c r="R197"/>
  <c r="P197"/>
  <c r="J197"/>
  <c r="BE197" s="1"/>
  <c r="BK196"/>
  <c r="BI196"/>
  <c r="BH196"/>
  <c r="BG196"/>
  <c r="BF196"/>
  <c r="T196"/>
  <c r="R196"/>
  <c r="P196"/>
  <c r="J196"/>
  <c r="BE196" s="1"/>
  <c r="BK195"/>
  <c r="BI195"/>
  <c r="BH195"/>
  <c r="BG195"/>
  <c r="BF195"/>
  <c r="T195"/>
  <c r="R195"/>
  <c r="P195"/>
  <c r="J195"/>
  <c r="BE195" s="1"/>
  <c r="BK194"/>
  <c r="BI194"/>
  <c r="BH194"/>
  <c r="BG194"/>
  <c r="BF194"/>
  <c r="T194"/>
  <c r="R194"/>
  <c r="P194"/>
  <c r="J194"/>
  <c r="BE194" s="1"/>
  <c r="BK193"/>
  <c r="BI193"/>
  <c r="BH193"/>
  <c r="BG193"/>
  <c r="BF193"/>
  <c r="T193"/>
  <c r="R193"/>
  <c r="P193"/>
  <c r="J193"/>
  <c r="BE193" s="1"/>
  <c r="BK192"/>
  <c r="BI192"/>
  <c r="BH192"/>
  <c r="BG192"/>
  <c r="BF192"/>
  <c r="T192"/>
  <c r="R192"/>
  <c r="P192"/>
  <c r="J192"/>
  <c r="BE192" s="1"/>
  <c r="BK191"/>
  <c r="BI191"/>
  <c r="BH191"/>
  <c r="BG191"/>
  <c r="BF191"/>
  <c r="T191"/>
  <c r="R191"/>
  <c r="P191"/>
  <c r="J191"/>
  <c r="BE191" s="1"/>
  <c r="BK190"/>
  <c r="BI190"/>
  <c r="BH190"/>
  <c r="BG190"/>
  <c r="BF190"/>
  <c r="T190"/>
  <c r="R190"/>
  <c r="P190"/>
  <c r="J190"/>
  <c r="BE190" s="1"/>
  <c r="BK189"/>
  <c r="BI189"/>
  <c r="BH189"/>
  <c r="BG189"/>
  <c r="BF189"/>
  <c r="T189"/>
  <c r="R189"/>
  <c r="P189"/>
  <c r="J189"/>
  <c r="BE189" s="1"/>
  <c r="BK188"/>
  <c r="BI188"/>
  <c r="BH188"/>
  <c r="BG188"/>
  <c r="BF188"/>
  <c r="T188"/>
  <c r="R188"/>
  <c r="P188"/>
  <c r="J188"/>
  <c r="BE188" s="1"/>
  <c r="BK187"/>
  <c r="BI187"/>
  <c r="BH187"/>
  <c r="BG187"/>
  <c r="BF187"/>
  <c r="T187"/>
  <c r="R187"/>
  <c r="P187"/>
  <c r="J187"/>
  <c r="BE187" s="1"/>
  <c r="BK186"/>
  <c r="BI186"/>
  <c r="BH186"/>
  <c r="BG186"/>
  <c r="BF186"/>
  <c r="T186"/>
  <c r="R186"/>
  <c r="P186"/>
  <c r="J186"/>
  <c r="BE186" s="1"/>
  <c r="BK185"/>
  <c r="BI185"/>
  <c r="BH185"/>
  <c r="BG185"/>
  <c r="BF185"/>
  <c r="T185"/>
  <c r="R185"/>
  <c r="R184" s="1"/>
  <c r="P185"/>
  <c r="J185"/>
  <c r="BE185" s="1"/>
  <c r="BK184"/>
  <c r="T184"/>
  <c r="P184"/>
  <c r="J184"/>
  <c r="BK183"/>
  <c r="BI183"/>
  <c r="BH183"/>
  <c r="BG183"/>
  <c r="BF183"/>
  <c r="T183"/>
  <c r="T182" s="1"/>
  <c r="R183"/>
  <c r="P183"/>
  <c r="P182" s="1"/>
  <c r="J183"/>
  <c r="BE183" s="1"/>
  <c r="BK182"/>
  <c r="R182"/>
  <c r="J182"/>
  <c r="BK180"/>
  <c r="BI180"/>
  <c r="BH180"/>
  <c r="BG180"/>
  <c r="BF180"/>
  <c r="T180"/>
  <c r="R180"/>
  <c r="P180"/>
  <c r="J180"/>
  <c r="BE180" s="1"/>
  <c r="BK179"/>
  <c r="BI179"/>
  <c r="BH179"/>
  <c r="BG179"/>
  <c r="BF179"/>
  <c r="T179"/>
  <c r="R179"/>
  <c r="P179"/>
  <c r="J179"/>
  <c r="BE179" s="1"/>
  <c r="BK177"/>
  <c r="BI177"/>
  <c r="BH177"/>
  <c r="BG177"/>
  <c r="BF177"/>
  <c r="T177"/>
  <c r="R177"/>
  <c r="P177"/>
  <c r="J177"/>
  <c r="BE177" s="1"/>
  <c r="BK176"/>
  <c r="BI176"/>
  <c r="BH176"/>
  <c r="BG176"/>
  <c r="BF176"/>
  <c r="T176"/>
  <c r="R176"/>
  <c r="P176"/>
  <c r="J176"/>
  <c r="BE176" s="1"/>
  <c r="BK174"/>
  <c r="BI174"/>
  <c r="BH174"/>
  <c r="BG174"/>
  <c r="BF174"/>
  <c r="T174"/>
  <c r="R174"/>
  <c r="P174"/>
  <c r="J174"/>
  <c r="BE174" s="1"/>
  <c r="BK173"/>
  <c r="BI173"/>
  <c r="BH173"/>
  <c r="BG173"/>
  <c r="BF173"/>
  <c r="T173"/>
  <c r="R173"/>
  <c r="P173"/>
  <c r="J173"/>
  <c r="BE173" s="1"/>
  <c r="BK172"/>
  <c r="BI172"/>
  <c r="BH172"/>
  <c r="BG172"/>
  <c r="BF172"/>
  <c r="T172"/>
  <c r="R172"/>
  <c r="P172"/>
  <c r="J172"/>
  <c r="BE172" s="1"/>
  <c r="BK171"/>
  <c r="BI171"/>
  <c r="BH171"/>
  <c r="BG171"/>
  <c r="BF171"/>
  <c r="T171"/>
  <c r="R171"/>
  <c r="P171"/>
  <c r="J171"/>
  <c r="BE171" s="1"/>
  <c r="BK170"/>
  <c r="BI170"/>
  <c r="BH170"/>
  <c r="BG170"/>
  <c r="BF170"/>
  <c r="T170"/>
  <c r="R170"/>
  <c r="P170"/>
  <c r="J170"/>
  <c r="BE170" s="1"/>
  <c r="BK169"/>
  <c r="BI169"/>
  <c r="BH169"/>
  <c r="BG169"/>
  <c r="BF169"/>
  <c r="T169"/>
  <c r="R169"/>
  <c r="P169"/>
  <c r="J169"/>
  <c r="BE169" s="1"/>
  <c r="BK167"/>
  <c r="BI167"/>
  <c r="BH167"/>
  <c r="BG167"/>
  <c r="BF167"/>
  <c r="T167"/>
  <c r="R167"/>
  <c r="P167"/>
  <c r="J167"/>
  <c r="BE167" s="1"/>
  <c r="BK165"/>
  <c r="BI165"/>
  <c r="BH165"/>
  <c r="BG165"/>
  <c r="BF165"/>
  <c r="T165"/>
  <c r="R165"/>
  <c r="P165"/>
  <c r="J165"/>
  <c r="BE165" s="1"/>
  <c r="BK163"/>
  <c r="BI163"/>
  <c r="BH163"/>
  <c r="BG163"/>
  <c r="BF163"/>
  <c r="T163"/>
  <c r="R163"/>
  <c r="P163"/>
  <c r="J163"/>
  <c r="BE163" s="1"/>
  <c r="BK162"/>
  <c r="BI162"/>
  <c r="BH162"/>
  <c r="BG162"/>
  <c r="BF162"/>
  <c r="T162"/>
  <c r="R162"/>
  <c r="P162"/>
  <c r="J162"/>
  <c r="BE162" s="1"/>
  <c r="BK161"/>
  <c r="BI161"/>
  <c r="BH161"/>
  <c r="BG161"/>
  <c r="BF161"/>
  <c r="T161"/>
  <c r="R161"/>
  <c r="R160" s="1"/>
  <c r="P161"/>
  <c r="J161"/>
  <c r="BE161" s="1"/>
  <c r="BK160"/>
  <c r="T160"/>
  <c r="P160"/>
  <c r="J160"/>
  <c r="BK159"/>
  <c r="BI159"/>
  <c r="BH159"/>
  <c r="BG159"/>
  <c r="BF159"/>
  <c r="T159"/>
  <c r="R159"/>
  <c r="P159"/>
  <c r="J159"/>
  <c r="BE159" s="1"/>
  <c r="BK158"/>
  <c r="BI158"/>
  <c r="BH158"/>
  <c r="BG158"/>
  <c r="BF158"/>
  <c r="T158"/>
  <c r="R158"/>
  <c r="P158"/>
  <c r="J158"/>
  <c r="BE158" s="1"/>
  <c r="BK157"/>
  <c r="BI157"/>
  <c r="BH157"/>
  <c r="BG157"/>
  <c r="BF157"/>
  <c r="T157"/>
  <c r="R157"/>
  <c r="P157"/>
  <c r="J157"/>
  <c r="BE157" s="1"/>
  <c r="BK156"/>
  <c r="BI156"/>
  <c r="BH156"/>
  <c r="BG156"/>
  <c r="BF156"/>
  <c r="T156"/>
  <c r="R156"/>
  <c r="P156"/>
  <c r="J156"/>
  <c r="BE156" s="1"/>
  <c r="BK155"/>
  <c r="BI155"/>
  <c r="BH155"/>
  <c r="BG155"/>
  <c r="BF155"/>
  <c r="T155"/>
  <c r="R155"/>
  <c r="P155"/>
  <c r="J155"/>
  <c r="BE155" s="1"/>
  <c r="BK154"/>
  <c r="BI154"/>
  <c r="BH154"/>
  <c r="BG154"/>
  <c r="BF154"/>
  <c r="T154"/>
  <c r="R154"/>
  <c r="P154"/>
  <c r="J154"/>
  <c r="BE154" s="1"/>
  <c r="BK153"/>
  <c r="BI153"/>
  <c r="BH153"/>
  <c r="BG153"/>
  <c r="BF153"/>
  <c r="T153"/>
  <c r="R153"/>
  <c r="P153"/>
  <c r="J153"/>
  <c r="BE153" s="1"/>
  <c r="BK152"/>
  <c r="BI152"/>
  <c r="BH152"/>
  <c r="BG152"/>
  <c r="BF152"/>
  <c r="T152"/>
  <c r="R152"/>
  <c r="P152"/>
  <c r="J152"/>
  <c r="BE152" s="1"/>
  <c r="BK151"/>
  <c r="BI151"/>
  <c r="BH151"/>
  <c r="BG151"/>
  <c r="BF151"/>
  <c r="T151"/>
  <c r="R151"/>
  <c r="P151"/>
  <c r="J151"/>
  <c r="BE151" s="1"/>
  <c r="BK150"/>
  <c r="BI150"/>
  <c r="BH150"/>
  <c r="BG150"/>
  <c r="BF150"/>
  <c r="T150"/>
  <c r="R150"/>
  <c r="P150"/>
  <c r="J150"/>
  <c r="BE150" s="1"/>
  <c r="BK149"/>
  <c r="BI149"/>
  <c r="BH149"/>
  <c r="BG149"/>
  <c r="BF149"/>
  <c r="T149"/>
  <c r="R149"/>
  <c r="P149"/>
  <c r="J149"/>
  <c r="BE149" s="1"/>
  <c r="BK148"/>
  <c r="BI148"/>
  <c r="BH148"/>
  <c r="BG148"/>
  <c r="BF148"/>
  <c r="T148"/>
  <c r="R148"/>
  <c r="P148"/>
  <c r="J148"/>
  <c r="BE148" s="1"/>
  <c r="BK147"/>
  <c r="BI147"/>
  <c r="BH147"/>
  <c r="BG147"/>
  <c r="BF147"/>
  <c r="T147"/>
  <c r="R147"/>
  <c r="P147"/>
  <c r="J147"/>
  <c r="BE147" s="1"/>
  <c r="BK146"/>
  <c r="BI146"/>
  <c r="BH146"/>
  <c r="BG146"/>
  <c r="BF146"/>
  <c r="T146"/>
  <c r="R146"/>
  <c r="P146"/>
  <c r="J146"/>
  <c r="BE146" s="1"/>
  <c r="BK145"/>
  <c r="BI145"/>
  <c r="BH145"/>
  <c r="BG145"/>
  <c r="BF145"/>
  <c r="T145"/>
  <c r="R145"/>
  <c r="P145"/>
  <c r="J145"/>
  <c r="BE145" s="1"/>
  <c r="BK144"/>
  <c r="BI144"/>
  <c r="BH144"/>
  <c r="BG144"/>
  <c r="BF144"/>
  <c r="T144"/>
  <c r="R144"/>
  <c r="P144"/>
  <c r="J144"/>
  <c r="BE144" s="1"/>
  <c r="BK143"/>
  <c r="BI143"/>
  <c r="BH143"/>
  <c r="BG143"/>
  <c r="BF143"/>
  <c r="T143"/>
  <c r="R143"/>
  <c r="P143"/>
  <c r="J143"/>
  <c r="BE143" s="1"/>
  <c r="BK142"/>
  <c r="BI142"/>
  <c r="BH142"/>
  <c r="BG142"/>
  <c r="BF142"/>
  <c r="T142"/>
  <c r="R142"/>
  <c r="P142"/>
  <c r="J142"/>
  <c r="BE142" s="1"/>
  <c r="BK141"/>
  <c r="BI141"/>
  <c r="BH141"/>
  <c r="BG141"/>
  <c r="BF141"/>
  <c r="T141"/>
  <c r="R141"/>
  <c r="P141"/>
  <c r="J141"/>
  <c r="BE141" s="1"/>
  <c r="BK140"/>
  <c r="BI140"/>
  <c r="BH140"/>
  <c r="BG140"/>
  <c r="BF140"/>
  <c r="T140"/>
  <c r="R140"/>
  <c r="P140"/>
  <c r="J140"/>
  <c r="BE140" s="1"/>
  <c r="BK139"/>
  <c r="BK138" s="1"/>
  <c r="J138" s="1"/>
  <c r="J99" s="1"/>
  <c r="BI139"/>
  <c r="BH139"/>
  <c r="BG139"/>
  <c r="BF139"/>
  <c r="T139"/>
  <c r="T138" s="1"/>
  <c r="R139"/>
  <c r="P139"/>
  <c r="J139"/>
  <c r="BE139" s="1"/>
  <c r="R138"/>
  <c r="BK137"/>
  <c r="BI137"/>
  <c r="BH137"/>
  <c r="BG137"/>
  <c r="BF137"/>
  <c r="T137"/>
  <c r="R137"/>
  <c r="P137"/>
  <c r="J137"/>
  <c r="BE137" s="1"/>
  <c r="BK136"/>
  <c r="BI136"/>
  <c r="BH136"/>
  <c r="BG136"/>
  <c r="BF136"/>
  <c r="T136"/>
  <c r="R136"/>
  <c r="P136"/>
  <c r="J136"/>
  <c r="BE136" s="1"/>
  <c r="BK135"/>
  <c r="BI135"/>
  <c r="BH135"/>
  <c r="BG135"/>
  <c r="BF135"/>
  <c r="T135"/>
  <c r="R135"/>
  <c r="P135"/>
  <c r="J135"/>
  <c r="BE135" s="1"/>
  <c r="BK134"/>
  <c r="BI134"/>
  <c r="BH134"/>
  <c r="BG134"/>
  <c r="BF134"/>
  <c r="T134"/>
  <c r="R134"/>
  <c r="P134"/>
  <c r="J134"/>
  <c r="BE134" s="1"/>
  <c r="BK133"/>
  <c r="BI133"/>
  <c r="BH133"/>
  <c r="BG133"/>
  <c r="BF133"/>
  <c r="T133"/>
  <c r="R133"/>
  <c r="P133"/>
  <c r="J133"/>
  <c r="BE133" s="1"/>
  <c r="BK132"/>
  <c r="BI132"/>
  <c r="BH132"/>
  <c r="BG132"/>
  <c r="BF132"/>
  <c r="T132"/>
  <c r="R132"/>
  <c r="P132"/>
  <c r="J132"/>
  <c r="BE132" s="1"/>
  <c r="BK131"/>
  <c r="BI131"/>
  <c r="BH131"/>
  <c r="BG131"/>
  <c r="BF131"/>
  <c r="T131"/>
  <c r="R131"/>
  <c r="P131"/>
  <c r="J131"/>
  <c r="BE131" s="1"/>
  <c r="BK130"/>
  <c r="T130"/>
  <c r="P130"/>
  <c r="J130"/>
  <c r="BK129"/>
  <c r="BI129"/>
  <c r="BH129"/>
  <c r="BG129"/>
  <c r="BF129"/>
  <c r="T129"/>
  <c r="R129"/>
  <c r="P129"/>
  <c r="J129"/>
  <c r="BE129" s="1"/>
  <c r="BK128"/>
  <c r="BI128"/>
  <c r="BH128"/>
  <c r="BG128"/>
  <c r="BF128"/>
  <c r="T128"/>
  <c r="R128"/>
  <c r="P128"/>
  <c r="J128"/>
  <c r="BE128" s="1"/>
  <c r="BK127"/>
  <c r="BI127"/>
  <c r="BH127"/>
  <c r="BG127"/>
  <c r="BF127"/>
  <c r="T127"/>
  <c r="R127"/>
  <c r="P127"/>
  <c r="J127"/>
  <c r="BE127" s="1"/>
  <c r="BK126"/>
  <c r="BI126"/>
  <c r="BH126"/>
  <c r="BG126"/>
  <c r="BF126"/>
  <c r="T126"/>
  <c r="R126"/>
  <c r="P126"/>
  <c r="J126"/>
  <c r="BE126" s="1"/>
  <c r="BK125"/>
  <c r="BI125"/>
  <c r="BH125"/>
  <c r="BG125"/>
  <c r="BF125"/>
  <c r="J34" s="1"/>
  <c r="T125"/>
  <c r="R125"/>
  <c r="R124" s="1"/>
  <c r="P125"/>
  <c r="J125"/>
  <c r="BE125" s="1"/>
  <c r="J120"/>
  <c r="J119"/>
  <c r="J117"/>
  <c r="F117"/>
  <c r="E115"/>
  <c r="J103"/>
  <c r="J102"/>
  <c r="J101"/>
  <c r="J100"/>
  <c r="J98"/>
  <c r="J92"/>
  <c r="J91"/>
  <c r="J89"/>
  <c r="F89"/>
  <c r="E87"/>
  <c r="J37"/>
  <c r="J36"/>
  <c r="J35"/>
  <c r="F120" s="1"/>
  <c r="F119" s="1"/>
  <c r="BK119" i="27"/>
  <c r="BI119"/>
  <c r="F37" s="1"/>
  <c r="BH119"/>
  <c r="BG119"/>
  <c r="F35" s="1"/>
  <c r="BF119"/>
  <c r="T119"/>
  <c r="R119"/>
  <c r="R118" s="1"/>
  <c r="R117" s="1"/>
  <c r="P119"/>
  <c r="J119"/>
  <c r="BE119" s="1"/>
  <c r="F33" s="1"/>
  <c r="BK118"/>
  <c r="T118"/>
  <c r="T117" s="1"/>
  <c r="P118"/>
  <c r="P117" s="1"/>
  <c r="J118"/>
  <c r="BK117"/>
  <c r="J117"/>
  <c r="J96" s="1"/>
  <c r="F114"/>
  <c r="J113"/>
  <c r="F113"/>
  <c r="F111"/>
  <c r="E109"/>
  <c r="E107"/>
  <c r="J97"/>
  <c r="F92"/>
  <c r="J91"/>
  <c r="F91"/>
  <c r="F89"/>
  <c r="E87"/>
  <c r="E85"/>
  <c r="J37"/>
  <c r="J36"/>
  <c r="F36"/>
  <c r="J35"/>
  <c r="J34"/>
  <c r="F34"/>
  <c r="J33"/>
  <c r="BK126" i="26"/>
  <c r="BI126"/>
  <c r="BH126"/>
  <c r="BG126"/>
  <c r="BF126"/>
  <c r="T126"/>
  <c r="T125" s="1"/>
  <c r="R126"/>
  <c r="P126"/>
  <c r="P125" s="1"/>
  <c r="J126"/>
  <c r="BE126" s="1"/>
  <c r="BK125"/>
  <c r="R125"/>
  <c r="J125"/>
  <c r="J98" s="1"/>
  <c r="BK124"/>
  <c r="BI124"/>
  <c r="BH124"/>
  <c r="BG124"/>
  <c r="BF124"/>
  <c r="T124"/>
  <c r="R124"/>
  <c r="P124"/>
  <c r="J124"/>
  <c r="BE124" s="1"/>
  <c r="BK123"/>
  <c r="BI123"/>
  <c r="BH123"/>
  <c r="BG123"/>
  <c r="BF123"/>
  <c r="T123"/>
  <c r="R123"/>
  <c r="P123"/>
  <c r="J123"/>
  <c r="BE123" s="1"/>
  <c r="BK122"/>
  <c r="BI122"/>
  <c r="BH122"/>
  <c r="BG122"/>
  <c r="BF122"/>
  <c r="T122"/>
  <c r="R122"/>
  <c r="P122"/>
  <c r="J122"/>
  <c r="BE122" s="1"/>
  <c r="BK121"/>
  <c r="BI121"/>
  <c r="BH121"/>
  <c r="BG121"/>
  <c r="BF121"/>
  <c r="T121"/>
  <c r="R121"/>
  <c r="P121"/>
  <c r="J121"/>
  <c r="BE121" s="1"/>
  <c r="BK120"/>
  <c r="BI120"/>
  <c r="BH120"/>
  <c r="BG120"/>
  <c r="BF120"/>
  <c r="T120"/>
  <c r="R120"/>
  <c r="R119" s="1"/>
  <c r="P120"/>
  <c r="J120"/>
  <c r="BE120" s="1"/>
  <c r="BK119"/>
  <c r="T119"/>
  <c r="T118" s="1"/>
  <c r="P119"/>
  <c r="J119"/>
  <c r="BK118"/>
  <c r="J118" s="1"/>
  <c r="R118"/>
  <c r="J114"/>
  <c r="F114"/>
  <c r="F112"/>
  <c r="E110"/>
  <c r="E108"/>
  <c r="J97"/>
  <c r="J92"/>
  <c r="J91"/>
  <c r="J89"/>
  <c r="F89"/>
  <c r="E87"/>
  <c r="J37"/>
  <c r="F37"/>
  <c r="J36"/>
  <c r="J35"/>
  <c r="F35"/>
  <c r="F34"/>
  <c r="J115" s="1"/>
  <c r="F92" s="1"/>
  <c r="F91" s="1"/>
  <c r="J112" s="1"/>
  <c r="E85" s="1"/>
  <c r="BK144" i="25"/>
  <c r="BI144"/>
  <c r="BH144"/>
  <c r="BG144"/>
  <c r="BF144"/>
  <c r="T144"/>
  <c r="R144"/>
  <c r="P144"/>
  <c r="J144"/>
  <c r="BE144" s="1"/>
  <c r="BK143"/>
  <c r="BI143"/>
  <c r="BH143"/>
  <c r="BG143"/>
  <c r="BF143"/>
  <c r="T143"/>
  <c r="R143"/>
  <c r="P143"/>
  <c r="J143"/>
  <c r="BE143" s="1"/>
  <c r="BK142"/>
  <c r="BI142"/>
  <c r="BH142"/>
  <c r="BG142"/>
  <c r="BF142"/>
  <c r="T142"/>
  <c r="R142"/>
  <c r="P142"/>
  <c r="J142"/>
  <c r="BE142" s="1"/>
  <c r="BK141"/>
  <c r="BI141"/>
  <c r="BH141"/>
  <c r="BG141"/>
  <c r="BF141"/>
  <c r="T141"/>
  <c r="R141"/>
  <c r="P141"/>
  <c r="J141"/>
  <c r="BE141" s="1"/>
  <c r="BK140"/>
  <c r="BI140"/>
  <c r="BH140"/>
  <c r="BG140"/>
  <c r="BF140"/>
  <c r="T140"/>
  <c r="R140"/>
  <c r="P140"/>
  <c r="J140"/>
  <c r="BE140" s="1"/>
  <c r="BK139"/>
  <c r="BI139"/>
  <c r="BH139"/>
  <c r="BG139"/>
  <c r="BF139"/>
  <c r="T139"/>
  <c r="R139"/>
  <c r="P139"/>
  <c r="J139"/>
  <c r="BE139" s="1"/>
  <c r="BK138"/>
  <c r="BI138"/>
  <c r="BH138"/>
  <c r="BG138"/>
  <c r="BF138"/>
  <c r="T138"/>
  <c r="R138"/>
  <c r="P138"/>
  <c r="J138"/>
  <c r="BE138" s="1"/>
  <c r="BK137"/>
  <c r="BI137"/>
  <c r="BH137"/>
  <c r="BG137"/>
  <c r="BF137"/>
  <c r="T137"/>
  <c r="R137"/>
  <c r="P137"/>
  <c r="J137"/>
  <c r="BE137" s="1"/>
  <c r="BK135"/>
  <c r="BI135"/>
  <c r="BH135"/>
  <c r="BG135"/>
  <c r="BF135"/>
  <c r="T135"/>
  <c r="R135"/>
  <c r="P135"/>
  <c r="J135"/>
  <c r="BE135" s="1"/>
  <c r="BK134"/>
  <c r="BI134"/>
  <c r="BH134"/>
  <c r="BG134"/>
  <c r="BF134"/>
  <c r="T134"/>
  <c r="R134"/>
  <c r="P134"/>
  <c r="J134"/>
  <c r="BE134" s="1"/>
  <c r="BK132"/>
  <c r="BI132"/>
  <c r="BH132"/>
  <c r="BG132"/>
  <c r="BF132"/>
  <c r="T132"/>
  <c r="R132"/>
  <c r="P132"/>
  <c r="J132"/>
  <c r="BE132" s="1"/>
  <c r="BK130"/>
  <c r="BI130"/>
  <c r="BH130"/>
  <c r="BG130"/>
  <c r="BF130"/>
  <c r="T130"/>
  <c r="R130"/>
  <c r="P130"/>
  <c r="J130"/>
  <c r="BE130" s="1"/>
  <c r="BK129"/>
  <c r="BI129"/>
  <c r="BH129"/>
  <c r="BG129"/>
  <c r="BF129"/>
  <c r="T129"/>
  <c r="R129"/>
  <c r="P129"/>
  <c r="J129"/>
  <c r="BE129" s="1"/>
  <c r="BK128"/>
  <c r="T128"/>
  <c r="P128"/>
  <c r="J128"/>
  <c r="BK127"/>
  <c r="BI127"/>
  <c r="BH127"/>
  <c r="BG127"/>
  <c r="BF127"/>
  <c r="T127"/>
  <c r="R127"/>
  <c r="P127"/>
  <c r="J127"/>
  <c r="BE127" s="1"/>
  <c r="BK126"/>
  <c r="BI126"/>
  <c r="BH126"/>
  <c r="BG126"/>
  <c r="BF126"/>
  <c r="T126"/>
  <c r="R126"/>
  <c r="P126"/>
  <c r="J126"/>
  <c r="BE126" s="1"/>
  <c r="BK125"/>
  <c r="BI125"/>
  <c r="BH125"/>
  <c r="BG125"/>
  <c r="BF125"/>
  <c r="T125"/>
  <c r="R125"/>
  <c r="P125"/>
  <c r="J125"/>
  <c r="BE125" s="1"/>
  <c r="BK124"/>
  <c r="BI124"/>
  <c r="BH124"/>
  <c r="BG124"/>
  <c r="BF124"/>
  <c r="T124"/>
  <c r="R124"/>
  <c r="P124"/>
  <c r="J124"/>
  <c r="BE124" s="1"/>
  <c r="BK123"/>
  <c r="BI123"/>
  <c r="BH123"/>
  <c r="BG123"/>
  <c r="BF123"/>
  <c r="T123"/>
  <c r="R123"/>
  <c r="P123"/>
  <c r="J123"/>
  <c r="BE123" s="1"/>
  <c r="BK122"/>
  <c r="BI122"/>
  <c r="BH122"/>
  <c r="BG122"/>
  <c r="BF122"/>
  <c r="T122"/>
  <c r="R122"/>
  <c r="P122"/>
  <c r="J122"/>
  <c r="BE122" s="1"/>
  <c r="BK121"/>
  <c r="BI121"/>
  <c r="BH121"/>
  <c r="BG121"/>
  <c r="BF121"/>
  <c r="T121"/>
  <c r="R121"/>
  <c r="P121"/>
  <c r="J121"/>
  <c r="BE121" s="1"/>
  <c r="BK120"/>
  <c r="BI120"/>
  <c r="BH120"/>
  <c r="BG120"/>
  <c r="BF120"/>
  <c r="T120"/>
  <c r="T119" s="1"/>
  <c r="T118" s="1"/>
  <c r="R120"/>
  <c r="P120"/>
  <c r="J120"/>
  <c r="BE120" s="1"/>
  <c r="BK119"/>
  <c r="BK118" s="1"/>
  <c r="J118" s="1"/>
  <c r="J30" s="1"/>
  <c r="R119"/>
  <c r="J114"/>
  <c r="J112"/>
  <c r="F112"/>
  <c r="E110"/>
  <c r="J98"/>
  <c r="F92"/>
  <c r="J91"/>
  <c r="F89"/>
  <c r="E87"/>
  <c r="E85"/>
  <c r="J37"/>
  <c r="J36"/>
  <c r="J35"/>
  <c r="J92" s="1"/>
  <c r="F115" s="1"/>
  <c r="F114" s="1"/>
  <c r="J89" s="1"/>
  <c r="E108" s="1"/>
  <c r="M66" i="15"/>
  <c r="F37" i="28" l="1"/>
  <c r="F37" i="29"/>
  <c r="F37" i="25"/>
  <c r="J34" i="26"/>
  <c r="F36"/>
  <c r="F34" i="28"/>
  <c r="BK124"/>
  <c r="J124" s="1"/>
  <c r="J97" s="1"/>
  <c r="F35"/>
  <c r="F35" i="29"/>
  <c r="H14" i="16"/>
  <c r="H18"/>
  <c r="H128" i="24"/>
  <c r="H13"/>
  <c r="H179" s="1"/>
  <c r="J33" i="26"/>
  <c r="F33"/>
  <c r="F33" i="28"/>
  <c r="J96" i="26"/>
  <c r="J30"/>
  <c r="J39" s="1"/>
  <c r="BK123" i="28"/>
  <c r="J123" s="1"/>
  <c r="J96" i="25"/>
  <c r="F34"/>
  <c r="J111" i="27"/>
  <c r="J89"/>
  <c r="J114"/>
  <c r="J92"/>
  <c r="P124" i="28"/>
  <c r="P123" s="1"/>
  <c r="R118" i="29"/>
  <c r="F33" i="25"/>
  <c r="J33"/>
  <c r="F91"/>
  <c r="J119"/>
  <c r="J97" s="1"/>
  <c r="P119"/>
  <c r="P118" s="1"/>
  <c r="F115" i="26"/>
  <c r="F36" i="28"/>
  <c r="P138"/>
  <c r="J96" i="29"/>
  <c r="J30"/>
  <c r="J33" i="28"/>
  <c r="J34" i="25"/>
  <c r="J115"/>
  <c r="F36"/>
  <c r="R128"/>
  <c r="R118" s="1"/>
  <c r="F35"/>
  <c r="P118" i="26"/>
  <c r="J30" i="27"/>
  <c r="J39" s="1"/>
  <c r="E113" i="28"/>
  <c r="E85"/>
  <c r="T124"/>
  <c r="T123" s="1"/>
  <c r="R130"/>
  <c r="R123" s="1"/>
  <c r="J33" i="29"/>
  <c r="F33"/>
  <c r="F91"/>
  <c r="F92" i="28"/>
  <c r="J112" i="29"/>
  <c r="J115"/>
  <c r="F91" i="28"/>
  <c r="I66" i="15"/>
  <c r="J40"/>
  <c r="I40"/>
  <c r="H40"/>
  <c r="G40"/>
  <c r="F40"/>
  <c r="J39"/>
  <c r="G38"/>
  <c r="F38"/>
  <c r="H32"/>
  <c r="J28"/>
  <c r="J27"/>
  <c r="J26"/>
  <c r="E26"/>
  <c r="J25"/>
  <c r="J24"/>
  <c r="E24"/>
  <c r="J23"/>
  <c r="U161" i="14"/>
  <c r="Q161"/>
  <c r="Q160" s="1"/>
  <c r="O161"/>
  <c r="O160" s="1"/>
  <c r="M161"/>
  <c r="M160" s="1"/>
  <c r="K161"/>
  <c r="K160" s="1"/>
  <c r="I161"/>
  <c r="I160" s="1"/>
  <c r="U160"/>
  <c r="G160"/>
  <c r="M79" i="15" s="1"/>
  <c r="U159" i="14"/>
  <c r="U158" s="1"/>
  <c r="Q159"/>
  <c r="Q158" s="1"/>
  <c r="O159"/>
  <c r="O158" s="1"/>
  <c r="M159"/>
  <c r="M158" s="1"/>
  <c r="K159"/>
  <c r="K158" s="1"/>
  <c r="I159"/>
  <c r="I158" s="1"/>
  <c r="G158"/>
  <c r="M78" i="15" s="1"/>
  <c r="BA157" i="14"/>
  <c r="U156"/>
  <c r="U155" s="1"/>
  <c r="Q156"/>
  <c r="Q155" s="1"/>
  <c r="O156"/>
  <c r="O155" s="1"/>
  <c r="M156"/>
  <c r="M155" s="1"/>
  <c r="K156"/>
  <c r="K155" s="1"/>
  <c r="I156"/>
  <c r="I155" s="1"/>
  <c r="G155"/>
  <c r="M77" i="15" s="1"/>
  <c r="U152" i="14"/>
  <c r="U151" s="1"/>
  <c r="Q152"/>
  <c r="Q151" s="1"/>
  <c r="O152"/>
  <c r="O151" s="1"/>
  <c r="M152"/>
  <c r="M151" s="1"/>
  <c r="K152"/>
  <c r="K151" s="1"/>
  <c r="I152"/>
  <c r="I151" s="1"/>
  <c r="G151"/>
  <c r="M75" i="15" s="1"/>
  <c r="I75" s="1"/>
  <c r="U150" i="14"/>
  <c r="Q150"/>
  <c r="O150"/>
  <c r="O147" s="1"/>
  <c r="M150"/>
  <c r="K150"/>
  <c r="I150"/>
  <c r="U148"/>
  <c r="Q148"/>
  <c r="O148"/>
  <c r="M148"/>
  <c r="K148"/>
  <c r="I148"/>
  <c r="G147"/>
  <c r="M74" i="15" s="1"/>
  <c r="I74" s="1"/>
  <c r="U146" i="14"/>
  <c r="Q146"/>
  <c r="O146"/>
  <c r="M146"/>
  <c r="K146"/>
  <c r="I146"/>
  <c r="BA144"/>
  <c r="BA143"/>
  <c r="U142"/>
  <c r="Q142"/>
  <c r="O142"/>
  <c r="M142"/>
  <c r="K142"/>
  <c r="I142"/>
  <c r="BA140"/>
  <c r="U139"/>
  <c r="Q139"/>
  <c r="O139"/>
  <c r="M139"/>
  <c r="K139"/>
  <c r="I139"/>
  <c r="U137"/>
  <c r="Q137"/>
  <c r="O137"/>
  <c r="M137"/>
  <c r="K137"/>
  <c r="I137"/>
  <c r="G136"/>
  <c r="M73" i="15" s="1"/>
  <c r="I73" s="1"/>
  <c r="U135" i="14"/>
  <c r="Q135"/>
  <c r="O135"/>
  <c r="M135"/>
  <c r="K135"/>
  <c r="I135"/>
  <c r="BA133"/>
  <c r="U132"/>
  <c r="Q132"/>
  <c r="O132"/>
  <c r="M132"/>
  <c r="K132"/>
  <c r="I132"/>
  <c r="G131"/>
  <c r="M72" i="15" s="1"/>
  <c r="I72" s="1"/>
  <c r="U130" i="14"/>
  <c r="Q130"/>
  <c r="O130"/>
  <c r="M130"/>
  <c r="K130"/>
  <c r="I130"/>
  <c r="U128"/>
  <c r="Q128"/>
  <c r="O128"/>
  <c r="M128"/>
  <c r="K128"/>
  <c r="I128"/>
  <c r="G127"/>
  <c r="M68" i="15" s="1"/>
  <c r="U126" i="14"/>
  <c r="U125" s="1"/>
  <c r="Q125"/>
  <c r="O125"/>
  <c r="M125"/>
  <c r="K125"/>
  <c r="I125"/>
  <c r="G125"/>
  <c r="U124"/>
  <c r="U123" s="1"/>
  <c r="Q124"/>
  <c r="Q123" s="1"/>
  <c r="O124"/>
  <c r="O123" s="1"/>
  <c r="K124"/>
  <c r="K123" s="1"/>
  <c r="I124"/>
  <c r="I123" s="1"/>
  <c r="U122"/>
  <c r="Q122"/>
  <c r="O122"/>
  <c r="M122"/>
  <c r="K122"/>
  <c r="I122"/>
  <c r="U120"/>
  <c r="Q120"/>
  <c r="O120"/>
  <c r="M120"/>
  <c r="K120"/>
  <c r="I120"/>
  <c r="BA118"/>
  <c r="BA117"/>
  <c r="U116"/>
  <c r="Q116"/>
  <c r="O116"/>
  <c r="M116"/>
  <c r="K116"/>
  <c r="I116"/>
  <c r="U114"/>
  <c r="Q114"/>
  <c r="O114"/>
  <c r="M114"/>
  <c r="M113" s="1"/>
  <c r="K114"/>
  <c r="I114"/>
  <c r="G113"/>
  <c r="M64" i="15" s="1"/>
  <c r="U112" i="14"/>
  <c r="Q112"/>
  <c r="O112"/>
  <c r="M112"/>
  <c r="K112"/>
  <c r="I112"/>
  <c r="BA110"/>
  <c r="U109"/>
  <c r="Q109"/>
  <c r="O109"/>
  <c r="M109"/>
  <c r="K109"/>
  <c r="I109"/>
  <c r="U107"/>
  <c r="Q107"/>
  <c r="O107"/>
  <c r="M107"/>
  <c r="K107"/>
  <c r="I107"/>
  <c r="U105"/>
  <c r="Q105"/>
  <c r="O105"/>
  <c r="M105"/>
  <c r="K105"/>
  <c r="I105"/>
  <c r="G104"/>
  <c r="M62" i="15" s="1"/>
  <c r="U102" i="14"/>
  <c r="Q102"/>
  <c r="O102"/>
  <c r="M102"/>
  <c r="K102"/>
  <c r="I102"/>
  <c r="U100"/>
  <c r="U99" s="1"/>
  <c r="Q100"/>
  <c r="O100"/>
  <c r="M100"/>
  <c r="K100"/>
  <c r="I100"/>
  <c r="G99"/>
  <c r="M61" i="15" s="1"/>
  <c r="U97" i="14"/>
  <c r="Q97"/>
  <c r="O97"/>
  <c r="M97"/>
  <c r="K97"/>
  <c r="I97"/>
  <c r="U95"/>
  <c r="Q95"/>
  <c r="O95"/>
  <c r="M95"/>
  <c r="K95"/>
  <c r="I95"/>
  <c r="U94"/>
  <c r="Q94"/>
  <c r="O94"/>
  <c r="M94"/>
  <c r="K94"/>
  <c r="I94"/>
  <c r="U92"/>
  <c r="Q92"/>
  <c r="O92"/>
  <c r="M92"/>
  <c r="K92"/>
  <c r="I92"/>
  <c r="U90"/>
  <c r="Q90"/>
  <c r="O90"/>
  <c r="M90"/>
  <c r="K90"/>
  <c r="I90"/>
  <c r="U89"/>
  <c r="Q89"/>
  <c r="O89"/>
  <c r="M89"/>
  <c r="K89"/>
  <c r="I89"/>
  <c r="U87"/>
  <c r="Q87"/>
  <c r="O87"/>
  <c r="M87"/>
  <c r="K87"/>
  <c r="I87"/>
  <c r="G86"/>
  <c r="M60" i="15" s="1"/>
  <c r="U83" i="14"/>
  <c r="Q83"/>
  <c r="O83"/>
  <c r="M83"/>
  <c r="K83"/>
  <c r="I83"/>
  <c r="U81"/>
  <c r="Q81"/>
  <c r="O81"/>
  <c r="M81"/>
  <c r="K81"/>
  <c r="I81"/>
  <c r="U79"/>
  <c r="Q79"/>
  <c r="O79"/>
  <c r="M79"/>
  <c r="K79"/>
  <c r="I79"/>
  <c r="U77"/>
  <c r="Q77"/>
  <c r="O77"/>
  <c r="M77"/>
  <c r="K77"/>
  <c r="I77"/>
  <c r="U76"/>
  <c r="Q76"/>
  <c r="O76"/>
  <c r="M76"/>
  <c r="K76"/>
  <c r="I76"/>
  <c r="U73"/>
  <c r="Q73"/>
  <c r="O73"/>
  <c r="M73"/>
  <c r="K73"/>
  <c r="I73"/>
  <c r="G72"/>
  <c r="M59" i="15" s="1"/>
  <c r="U71" i="14"/>
  <c r="U70" s="1"/>
  <c r="Q71"/>
  <c r="Q70" s="1"/>
  <c r="O71"/>
  <c r="O70" s="1"/>
  <c r="M71"/>
  <c r="M70" s="1"/>
  <c r="K71"/>
  <c r="K70" s="1"/>
  <c r="I71"/>
  <c r="I70" s="1"/>
  <c r="G70"/>
  <c r="M57" i="15" s="1"/>
  <c r="U68" i="14"/>
  <c r="Q68"/>
  <c r="O68"/>
  <c r="M68"/>
  <c r="K68"/>
  <c r="I68"/>
  <c r="U64"/>
  <c r="Q64"/>
  <c r="O64"/>
  <c r="M64"/>
  <c r="K64"/>
  <c r="I64"/>
  <c r="U62"/>
  <c r="Q62"/>
  <c r="O62"/>
  <c r="M62"/>
  <c r="K62"/>
  <c r="I62"/>
  <c r="G61"/>
  <c r="M55" i="15" s="1"/>
  <c r="BA60" i="14"/>
  <c r="U59"/>
  <c r="U58" s="1"/>
  <c r="Q59"/>
  <c r="Q58" s="1"/>
  <c r="O59"/>
  <c r="O58" s="1"/>
  <c r="M59"/>
  <c r="M58" s="1"/>
  <c r="K59"/>
  <c r="K58" s="1"/>
  <c r="I59"/>
  <c r="I58" s="1"/>
  <c r="G58"/>
  <c r="M54" i="15" s="1"/>
  <c r="U55" i="14"/>
  <c r="Q55"/>
  <c r="O55"/>
  <c r="M55"/>
  <c r="K55"/>
  <c r="I55"/>
  <c r="U53"/>
  <c r="U52" s="1"/>
  <c r="Q53"/>
  <c r="O53"/>
  <c r="M53"/>
  <c r="K53"/>
  <c r="I53"/>
  <c r="G52"/>
  <c r="M53" i="15" s="1"/>
  <c r="U51" i="14"/>
  <c r="Q51"/>
  <c r="O51"/>
  <c r="M51"/>
  <c r="K51"/>
  <c r="I51"/>
  <c r="U50"/>
  <c r="Q50"/>
  <c r="O50"/>
  <c r="M50"/>
  <c r="K50"/>
  <c r="I50"/>
  <c r="U48"/>
  <c r="Q48"/>
  <c r="O48"/>
  <c r="M48"/>
  <c r="K48"/>
  <c r="I48"/>
  <c r="U46"/>
  <c r="Q46"/>
  <c r="O46"/>
  <c r="M46"/>
  <c r="K46"/>
  <c r="I46"/>
  <c r="U44"/>
  <c r="Q44"/>
  <c r="O44"/>
  <c r="M44"/>
  <c r="K44"/>
  <c r="I44"/>
  <c r="U42"/>
  <c r="Q42"/>
  <c r="O42"/>
  <c r="M42"/>
  <c r="K42"/>
  <c r="I42"/>
  <c r="U40"/>
  <c r="Q40"/>
  <c r="O40"/>
  <c r="M40"/>
  <c r="K40"/>
  <c r="I40"/>
  <c r="U38"/>
  <c r="Q38"/>
  <c r="O38"/>
  <c r="M38"/>
  <c r="K38"/>
  <c r="I38"/>
  <c r="U36"/>
  <c r="Q36"/>
  <c r="O36"/>
  <c r="M36"/>
  <c r="K36"/>
  <c r="I36"/>
  <c r="U34"/>
  <c r="Q34"/>
  <c r="O34"/>
  <c r="M34"/>
  <c r="K34"/>
  <c r="I34"/>
  <c r="U31"/>
  <c r="Q31"/>
  <c r="O31"/>
  <c r="M31"/>
  <c r="K31"/>
  <c r="I31"/>
  <c r="U29"/>
  <c r="Q29"/>
  <c r="O29"/>
  <c r="M29"/>
  <c r="K29"/>
  <c r="I29"/>
  <c r="G28"/>
  <c r="M52" i="15" s="1"/>
  <c r="I52" s="1"/>
  <c r="U26" i="14"/>
  <c r="Q26"/>
  <c r="O26"/>
  <c r="M26"/>
  <c r="K26"/>
  <c r="I26"/>
  <c r="U24"/>
  <c r="Q24"/>
  <c r="O24"/>
  <c r="M24"/>
  <c r="K24"/>
  <c r="I24"/>
  <c r="G23"/>
  <c r="M49" i="15" s="1"/>
  <c r="I49" s="1"/>
  <c r="U22" i="14"/>
  <c r="Q22"/>
  <c r="O22"/>
  <c r="M22"/>
  <c r="K22"/>
  <c r="I22"/>
  <c r="U21"/>
  <c r="Q21"/>
  <c r="O21"/>
  <c r="M21"/>
  <c r="K21"/>
  <c r="I21"/>
  <c r="U19"/>
  <c r="Q19"/>
  <c r="O19"/>
  <c r="M19"/>
  <c r="K19"/>
  <c r="I19"/>
  <c r="U16"/>
  <c r="Q16"/>
  <c r="O16"/>
  <c r="M16"/>
  <c r="K16"/>
  <c r="I16"/>
  <c r="U14"/>
  <c r="Q14"/>
  <c r="O14"/>
  <c r="M14"/>
  <c r="K14"/>
  <c r="I14"/>
  <c r="U12"/>
  <c r="Q12"/>
  <c r="O12"/>
  <c r="M12"/>
  <c r="K12"/>
  <c r="I12"/>
  <c r="G11"/>
  <c r="M48" i="15" s="1"/>
  <c r="I48" s="1"/>
  <c r="U9" i="14"/>
  <c r="U8" s="1"/>
  <c r="Q9"/>
  <c r="Q8" s="1"/>
  <c r="O9"/>
  <c r="O8" s="1"/>
  <c r="M9"/>
  <c r="M8" s="1"/>
  <c r="K9"/>
  <c r="K8" s="1"/>
  <c r="I9"/>
  <c r="I8" s="1"/>
  <c r="G8"/>
  <c r="M47" i="15" s="1"/>
  <c r="G8" i="13"/>
  <c r="K47" i="15" s="1"/>
  <c r="I9" i="13"/>
  <c r="K9"/>
  <c r="M9"/>
  <c r="O9"/>
  <c r="Q9"/>
  <c r="U9"/>
  <c r="I11"/>
  <c r="K11"/>
  <c r="M11"/>
  <c r="O11"/>
  <c r="Q11"/>
  <c r="U11"/>
  <c r="BA12"/>
  <c r="I15"/>
  <c r="K15"/>
  <c r="M15"/>
  <c r="O15"/>
  <c r="Q15"/>
  <c r="U15"/>
  <c r="I16"/>
  <c r="K16"/>
  <c r="M16"/>
  <c r="O16"/>
  <c r="Q16"/>
  <c r="U16"/>
  <c r="G17"/>
  <c r="K50" i="15" s="1"/>
  <c r="I50" s="1"/>
  <c r="I18" i="13"/>
  <c r="I17" s="1"/>
  <c r="K18"/>
  <c r="K17" s="1"/>
  <c r="M18"/>
  <c r="M17" s="1"/>
  <c r="O18"/>
  <c r="O17" s="1"/>
  <c r="Q18"/>
  <c r="Q17" s="1"/>
  <c r="U18"/>
  <c r="U17" s="1"/>
  <c r="BA19"/>
  <c r="G20"/>
  <c r="K51" i="15" s="1"/>
  <c r="I51" s="1"/>
  <c r="I21" i="13"/>
  <c r="K21"/>
  <c r="M21"/>
  <c r="O21"/>
  <c r="Q21"/>
  <c r="U21"/>
  <c r="I24"/>
  <c r="K24"/>
  <c r="M24"/>
  <c r="O24"/>
  <c r="Q24"/>
  <c r="U24"/>
  <c r="I27"/>
  <c r="K27"/>
  <c r="M27"/>
  <c r="O27"/>
  <c r="Q27"/>
  <c r="U27"/>
  <c r="I28"/>
  <c r="K28"/>
  <c r="M28"/>
  <c r="O28"/>
  <c r="Q28"/>
  <c r="U28"/>
  <c r="G30"/>
  <c r="K53" i="15" s="1"/>
  <c r="I31" i="13"/>
  <c r="I30" s="1"/>
  <c r="K31"/>
  <c r="K30" s="1"/>
  <c r="M31"/>
  <c r="M30" s="1"/>
  <c r="O31"/>
  <c r="O30" s="1"/>
  <c r="Q31"/>
  <c r="Q30" s="1"/>
  <c r="U31"/>
  <c r="U30" s="1"/>
  <c r="G32"/>
  <c r="K54" i="15" s="1"/>
  <c r="I33" i="13"/>
  <c r="K33"/>
  <c r="M33"/>
  <c r="O33"/>
  <c r="Q33"/>
  <c r="U33"/>
  <c r="I36"/>
  <c r="K36"/>
  <c r="M36"/>
  <c r="O36"/>
  <c r="Q36"/>
  <c r="U36"/>
  <c r="BA37"/>
  <c r="BA39"/>
  <c r="I41"/>
  <c r="K41"/>
  <c r="M41"/>
  <c r="O41"/>
  <c r="Q41"/>
  <c r="U41"/>
  <c r="BA42"/>
  <c r="BA44"/>
  <c r="I50"/>
  <c r="K50"/>
  <c r="M50"/>
  <c r="O50"/>
  <c r="Q50"/>
  <c r="U50"/>
  <c r="BA51"/>
  <c r="BA53"/>
  <c r="I56"/>
  <c r="K56"/>
  <c r="M56"/>
  <c r="O56"/>
  <c r="Q56"/>
  <c r="U56"/>
  <c r="I58"/>
  <c r="K58"/>
  <c r="M58"/>
  <c r="O58"/>
  <c r="Q58"/>
  <c r="U58"/>
  <c r="BA59"/>
  <c r="BA61"/>
  <c r="BA62"/>
  <c r="I69"/>
  <c r="K69"/>
  <c r="M69"/>
  <c r="O69"/>
  <c r="Q69"/>
  <c r="U69"/>
  <c r="BA70"/>
  <c r="BA72"/>
  <c r="BA73"/>
  <c r="I80"/>
  <c r="K80"/>
  <c r="M80"/>
  <c r="O80"/>
  <c r="Q80"/>
  <c r="U80"/>
  <c r="BA81"/>
  <c r="BA83"/>
  <c r="BA84"/>
  <c r="I88"/>
  <c r="K88"/>
  <c r="M88"/>
  <c r="O88"/>
  <c r="Q88"/>
  <c r="U88"/>
  <c r="I91"/>
  <c r="K91"/>
  <c r="M91"/>
  <c r="O91"/>
  <c r="Q91"/>
  <c r="U91"/>
  <c r="I92"/>
  <c r="K92"/>
  <c r="M92"/>
  <c r="O92"/>
  <c r="Q92"/>
  <c r="U92"/>
  <c r="I97"/>
  <c r="K97"/>
  <c r="M97"/>
  <c r="O97"/>
  <c r="Q97"/>
  <c r="U97"/>
  <c r="I102"/>
  <c r="K102"/>
  <c r="M102"/>
  <c r="O102"/>
  <c r="Q102"/>
  <c r="U102"/>
  <c r="I105"/>
  <c r="K105"/>
  <c r="M105"/>
  <c r="O105"/>
  <c r="Q105"/>
  <c r="U105"/>
  <c r="BA106"/>
  <c r="I109"/>
  <c r="K109"/>
  <c r="M109"/>
  <c r="O109"/>
  <c r="Q109"/>
  <c r="U109"/>
  <c r="I111"/>
  <c r="K111"/>
  <c r="M111"/>
  <c r="O111"/>
  <c r="Q111"/>
  <c r="U111"/>
  <c r="I115"/>
  <c r="K115"/>
  <c r="M115"/>
  <c r="O115"/>
  <c r="Q115"/>
  <c r="U115"/>
  <c r="I117"/>
  <c r="K117"/>
  <c r="M117"/>
  <c r="O117"/>
  <c r="Q117"/>
  <c r="U117"/>
  <c r="G118"/>
  <c r="K55" i="15" s="1"/>
  <c r="I119" i="13"/>
  <c r="K119"/>
  <c r="M119"/>
  <c r="O119"/>
  <c r="Q119"/>
  <c r="U119"/>
  <c r="BA120"/>
  <c r="I123"/>
  <c r="K123"/>
  <c r="M123"/>
  <c r="O123"/>
  <c r="Q123"/>
  <c r="U123"/>
  <c r="I125"/>
  <c r="K125"/>
  <c r="M125"/>
  <c r="O125"/>
  <c r="Q125"/>
  <c r="U125"/>
  <c r="I127"/>
  <c r="K127"/>
  <c r="M127"/>
  <c r="O127"/>
  <c r="Q127"/>
  <c r="U127"/>
  <c r="I129"/>
  <c r="K129"/>
  <c r="M129"/>
  <c r="O129"/>
  <c r="Q129"/>
  <c r="U129"/>
  <c r="G131"/>
  <c r="K56" i="15" s="1"/>
  <c r="I56" s="1"/>
  <c r="I132" i="13"/>
  <c r="K132"/>
  <c r="M132"/>
  <c r="O132"/>
  <c r="Q132"/>
  <c r="U132"/>
  <c r="BA133"/>
  <c r="I134"/>
  <c r="K134"/>
  <c r="M134"/>
  <c r="O134"/>
  <c r="Q134"/>
  <c r="U134"/>
  <c r="BA135"/>
  <c r="I136"/>
  <c r="K136"/>
  <c r="M136"/>
  <c r="O136"/>
  <c r="Q136"/>
  <c r="U136"/>
  <c r="BA137"/>
  <c r="I138"/>
  <c r="K138"/>
  <c r="M138"/>
  <c r="O138"/>
  <c r="Q138"/>
  <c r="U138"/>
  <c r="BA139"/>
  <c r="I140"/>
  <c r="K140"/>
  <c r="M140"/>
  <c r="O140"/>
  <c r="Q140"/>
  <c r="U140"/>
  <c r="BA141"/>
  <c r="G142"/>
  <c r="K57" i="15" s="1"/>
  <c r="I143" i="13"/>
  <c r="K143"/>
  <c r="M143"/>
  <c r="O143"/>
  <c r="Q143"/>
  <c r="U143"/>
  <c r="I144"/>
  <c r="K144"/>
  <c r="M144"/>
  <c r="O144"/>
  <c r="Q144"/>
  <c r="U144"/>
  <c r="I146"/>
  <c r="K146"/>
  <c r="M146"/>
  <c r="O146"/>
  <c r="Q146"/>
  <c r="U146"/>
  <c r="I148"/>
  <c r="K148"/>
  <c r="M148"/>
  <c r="O148"/>
  <c r="Q148"/>
  <c r="U148"/>
  <c r="I150"/>
  <c r="K150"/>
  <c r="M150"/>
  <c r="O150"/>
  <c r="Q150"/>
  <c r="U150"/>
  <c r="I151"/>
  <c r="K151"/>
  <c r="M151"/>
  <c r="O151"/>
  <c r="Q151"/>
  <c r="U151"/>
  <c r="I153"/>
  <c r="K153"/>
  <c r="M153"/>
  <c r="O153"/>
  <c r="Q153"/>
  <c r="U153"/>
  <c r="I154"/>
  <c r="K154"/>
  <c r="M154"/>
  <c r="O154"/>
  <c r="Q154"/>
  <c r="U154"/>
  <c r="I155"/>
  <c r="K155"/>
  <c r="M155"/>
  <c r="O155"/>
  <c r="Q155"/>
  <c r="U155"/>
  <c r="G156"/>
  <c r="K58" i="15" s="1"/>
  <c r="I58" s="1"/>
  <c r="I157" i="13"/>
  <c r="I156" s="1"/>
  <c r="K157"/>
  <c r="K156" s="1"/>
  <c r="M157"/>
  <c r="M156" s="1"/>
  <c r="O157"/>
  <c r="O156" s="1"/>
  <c r="Q157"/>
  <c r="Q156" s="1"/>
  <c r="U157"/>
  <c r="U156" s="1"/>
  <c r="G158"/>
  <c r="K59" i="15" s="1"/>
  <c r="I159" i="13"/>
  <c r="K159"/>
  <c r="M159"/>
  <c r="O159"/>
  <c r="Q159"/>
  <c r="U159"/>
  <c r="I163"/>
  <c r="K163"/>
  <c r="M163"/>
  <c r="O163"/>
  <c r="Q163"/>
  <c r="U163"/>
  <c r="I165"/>
  <c r="K165"/>
  <c r="M165"/>
  <c r="O165"/>
  <c r="Q165"/>
  <c r="U165"/>
  <c r="I167"/>
  <c r="K167"/>
  <c r="M167"/>
  <c r="O167"/>
  <c r="Q167"/>
  <c r="U167"/>
  <c r="I169"/>
  <c r="K169"/>
  <c r="M169"/>
  <c r="O169"/>
  <c r="Q169"/>
  <c r="U169"/>
  <c r="I171"/>
  <c r="K171"/>
  <c r="M171"/>
  <c r="O171"/>
  <c r="Q171"/>
  <c r="U171"/>
  <c r="I173"/>
  <c r="K173"/>
  <c r="M173"/>
  <c r="O173"/>
  <c r="Q173"/>
  <c r="U173"/>
  <c r="I175"/>
  <c r="K175"/>
  <c r="M175"/>
  <c r="O175"/>
  <c r="Q175"/>
  <c r="U175"/>
  <c r="I177"/>
  <c r="K177"/>
  <c r="M177"/>
  <c r="O177"/>
  <c r="Q177"/>
  <c r="U177"/>
  <c r="I179"/>
  <c r="K179"/>
  <c r="M179"/>
  <c r="O179"/>
  <c r="Q179"/>
  <c r="U179"/>
  <c r="G181"/>
  <c r="K60" i="15" s="1"/>
  <c r="I182" i="13"/>
  <c r="K182"/>
  <c r="M182"/>
  <c r="O182"/>
  <c r="Q182"/>
  <c r="U182"/>
  <c r="I184"/>
  <c r="K184"/>
  <c r="M184"/>
  <c r="O184"/>
  <c r="Q184"/>
  <c r="U184"/>
  <c r="I186"/>
  <c r="K186"/>
  <c r="M186"/>
  <c r="O186"/>
  <c r="Q186"/>
  <c r="U186"/>
  <c r="I187"/>
  <c r="K187"/>
  <c r="M187"/>
  <c r="O187"/>
  <c r="Q187"/>
  <c r="U187"/>
  <c r="I189"/>
  <c r="K189"/>
  <c r="M189"/>
  <c r="O189"/>
  <c r="Q189"/>
  <c r="U189"/>
  <c r="I192"/>
  <c r="K192"/>
  <c r="M192"/>
  <c r="O192"/>
  <c r="Q192"/>
  <c r="U192"/>
  <c r="I194"/>
  <c r="K194"/>
  <c r="M194"/>
  <c r="O194"/>
  <c r="Q194"/>
  <c r="U194"/>
  <c r="I195"/>
  <c r="K195"/>
  <c r="M195"/>
  <c r="O195"/>
  <c r="Q195"/>
  <c r="U195"/>
  <c r="I196"/>
  <c r="K196"/>
  <c r="M196"/>
  <c r="O196"/>
  <c r="Q196"/>
  <c r="U196"/>
  <c r="I197"/>
  <c r="K197"/>
  <c r="M197"/>
  <c r="O197"/>
  <c r="Q197"/>
  <c r="U197"/>
  <c r="I198"/>
  <c r="K198"/>
  <c r="M198"/>
  <c r="O198"/>
  <c r="Q198"/>
  <c r="U198"/>
  <c r="I199"/>
  <c r="K199"/>
  <c r="M199"/>
  <c r="O199"/>
  <c r="Q199"/>
  <c r="U199"/>
  <c r="I201"/>
  <c r="K201"/>
  <c r="M201"/>
  <c r="O201"/>
  <c r="Q201"/>
  <c r="U201"/>
  <c r="I203"/>
  <c r="K203"/>
  <c r="M203"/>
  <c r="O203"/>
  <c r="Q203"/>
  <c r="U203"/>
  <c r="I204"/>
  <c r="K204"/>
  <c r="M204"/>
  <c r="O204"/>
  <c r="Q204"/>
  <c r="U204"/>
  <c r="I206"/>
  <c r="K206"/>
  <c r="M206"/>
  <c r="O206"/>
  <c r="Q206"/>
  <c r="U206"/>
  <c r="I208"/>
  <c r="K208"/>
  <c r="M208"/>
  <c r="O208"/>
  <c r="Q208"/>
  <c r="U208"/>
  <c r="I209"/>
  <c r="K209"/>
  <c r="M209"/>
  <c r="O209"/>
  <c r="Q209"/>
  <c r="U209"/>
  <c r="I210"/>
  <c r="K210"/>
  <c r="M210"/>
  <c r="O210"/>
  <c r="Q210"/>
  <c r="U210"/>
  <c r="G212"/>
  <c r="K61" i="15" s="1"/>
  <c r="I213" i="13"/>
  <c r="K213"/>
  <c r="M213"/>
  <c r="O213"/>
  <c r="Q213"/>
  <c r="U213"/>
  <c r="I215"/>
  <c r="K215"/>
  <c r="M215"/>
  <c r="O215"/>
  <c r="Q215"/>
  <c r="U215"/>
  <c r="G216"/>
  <c r="K62" i="15" s="1"/>
  <c r="I217" i="13"/>
  <c r="K217"/>
  <c r="M217"/>
  <c r="O217"/>
  <c r="Q217"/>
  <c r="U217"/>
  <c r="I220"/>
  <c r="K220"/>
  <c r="M220"/>
  <c r="O220"/>
  <c r="Q220"/>
  <c r="U220"/>
  <c r="I223"/>
  <c r="K223"/>
  <c r="M223"/>
  <c r="O223"/>
  <c r="Q223"/>
  <c r="U223"/>
  <c r="BA224"/>
  <c r="I227"/>
  <c r="K227"/>
  <c r="M227"/>
  <c r="O227"/>
  <c r="Q227"/>
  <c r="U227"/>
  <c r="I230"/>
  <c r="K230"/>
  <c r="M230"/>
  <c r="O230"/>
  <c r="Q230"/>
  <c r="U230"/>
  <c r="BA231"/>
  <c r="I234"/>
  <c r="K234"/>
  <c r="M234"/>
  <c r="O234"/>
  <c r="Q234"/>
  <c r="U234"/>
  <c r="I237"/>
  <c r="K237"/>
  <c r="M237"/>
  <c r="O237"/>
  <c r="Q237"/>
  <c r="U237"/>
  <c r="I240"/>
  <c r="K240"/>
  <c r="M240"/>
  <c r="O240"/>
  <c r="Q240"/>
  <c r="U240"/>
  <c r="G241"/>
  <c r="K63" i="15" s="1"/>
  <c r="I63" s="1"/>
  <c r="I242" i="13"/>
  <c r="K242"/>
  <c r="M242"/>
  <c r="O242"/>
  <c r="Q242"/>
  <c r="U242"/>
  <c r="I247"/>
  <c r="K247"/>
  <c r="M247"/>
  <c r="O247"/>
  <c r="Q247"/>
  <c r="U247"/>
  <c r="I252"/>
  <c r="K252"/>
  <c r="M252"/>
  <c r="O252"/>
  <c r="Q252"/>
  <c r="U252"/>
  <c r="I253"/>
  <c r="K253"/>
  <c r="M253"/>
  <c r="O253"/>
  <c r="Q253"/>
  <c r="U253"/>
  <c r="I254"/>
  <c r="K254"/>
  <c r="M254"/>
  <c r="O254"/>
  <c r="Q254"/>
  <c r="U254"/>
  <c r="I262"/>
  <c r="K262"/>
  <c r="M262"/>
  <c r="O262"/>
  <c r="Q262"/>
  <c r="U262"/>
  <c r="I276"/>
  <c r="K276"/>
  <c r="M276"/>
  <c r="O276"/>
  <c r="Q276"/>
  <c r="U276"/>
  <c r="BA277"/>
  <c r="BA278"/>
  <c r="I286"/>
  <c r="K286"/>
  <c r="M286"/>
  <c r="O286"/>
  <c r="Q286"/>
  <c r="U286"/>
  <c r="I294"/>
  <c r="K294"/>
  <c r="M294"/>
  <c r="O294"/>
  <c r="Q294"/>
  <c r="U294"/>
  <c r="BA295"/>
  <c r="I303"/>
  <c r="K303"/>
  <c r="M303"/>
  <c r="O303"/>
  <c r="Q303"/>
  <c r="U303"/>
  <c r="BA304"/>
  <c r="I311"/>
  <c r="K311"/>
  <c r="M311"/>
  <c r="O311"/>
  <c r="Q311"/>
  <c r="U311"/>
  <c r="G312"/>
  <c r="K64" i="15" s="1"/>
  <c r="I313" i="13"/>
  <c r="K313"/>
  <c r="M313"/>
  <c r="O313"/>
  <c r="Q313"/>
  <c r="U313"/>
  <c r="I315"/>
  <c r="K315"/>
  <c r="M315"/>
  <c r="O315"/>
  <c r="Q315"/>
  <c r="U315"/>
  <c r="I316"/>
  <c r="K316"/>
  <c r="M316"/>
  <c r="O316"/>
  <c r="Q316"/>
  <c r="U316"/>
  <c r="I317"/>
  <c r="K317"/>
  <c r="M317"/>
  <c r="O317"/>
  <c r="Q317"/>
  <c r="U317"/>
  <c r="I323"/>
  <c r="K323"/>
  <c r="M323"/>
  <c r="O323"/>
  <c r="Q323"/>
  <c r="U323"/>
  <c r="I329"/>
  <c r="K329"/>
  <c r="M329"/>
  <c r="O329"/>
  <c r="Q329"/>
  <c r="U329"/>
  <c r="I332"/>
  <c r="K332"/>
  <c r="M332"/>
  <c r="O332"/>
  <c r="Q332"/>
  <c r="U332"/>
  <c r="I340"/>
  <c r="K340"/>
  <c r="M340"/>
  <c r="O340"/>
  <c r="Q340"/>
  <c r="U340"/>
  <c r="I343"/>
  <c r="K343"/>
  <c r="M343"/>
  <c r="O343"/>
  <c r="Q343"/>
  <c r="U343"/>
  <c r="I345"/>
  <c r="K345"/>
  <c r="M345"/>
  <c r="O345"/>
  <c r="Q345"/>
  <c r="U345"/>
  <c r="I347"/>
  <c r="K347"/>
  <c r="M347"/>
  <c r="O347"/>
  <c r="Q347"/>
  <c r="U347"/>
  <c r="I350"/>
  <c r="K350"/>
  <c r="M350"/>
  <c r="O350"/>
  <c r="Q350"/>
  <c r="U350"/>
  <c r="I353"/>
  <c r="K353"/>
  <c r="M353"/>
  <c r="O353"/>
  <c r="Q353"/>
  <c r="U353"/>
  <c r="G354"/>
  <c r="I355"/>
  <c r="K355"/>
  <c r="M355"/>
  <c r="O355"/>
  <c r="Q355"/>
  <c r="U355"/>
  <c r="I356"/>
  <c r="K356"/>
  <c r="M356"/>
  <c r="O356"/>
  <c r="Q356"/>
  <c r="U356"/>
  <c r="G357"/>
  <c r="I358"/>
  <c r="I357" s="1"/>
  <c r="K358"/>
  <c r="K357" s="1"/>
  <c r="M358"/>
  <c r="M357" s="1"/>
  <c r="O358"/>
  <c r="O357" s="1"/>
  <c r="Q358"/>
  <c r="Q357" s="1"/>
  <c r="U358"/>
  <c r="U357" s="1"/>
  <c r="G359"/>
  <c r="K67" i="15" s="1"/>
  <c r="I67" s="1"/>
  <c r="I360" i="13"/>
  <c r="K360"/>
  <c r="M360"/>
  <c r="O360"/>
  <c r="Q360"/>
  <c r="U360"/>
  <c r="I362"/>
  <c r="K362"/>
  <c r="M362"/>
  <c r="O362"/>
  <c r="Q362"/>
  <c r="U362"/>
  <c r="I367"/>
  <c r="K367"/>
  <c r="M367"/>
  <c r="O367"/>
  <c r="Q367"/>
  <c r="U367"/>
  <c r="I368"/>
  <c r="K368"/>
  <c r="M368"/>
  <c r="O368"/>
  <c r="Q368"/>
  <c r="U368"/>
  <c r="G369"/>
  <c r="K68" i="15" s="1"/>
  <c r="I370" i="13"/>
  <c r="K370"/>
  <c r="M370"/>
  <c r="O370"/>
  <c r="Q370"/>
  <c r="U370"/>
  <c r="I375"/>
  <c r="K375"/>
  <c r="M375"/>
  <c r="O375"/>
  <c r="Q375"/>
  <c r="U375"/>
  <c r="I377"/>
  <c r="K377"/>
  <c r="M377"/>
  <c r="O377"/>
  <c r="Q377"/>
  <c r="U377"/>
  <c r="I381"/>
  <c r="K381"/>
  <c r="M381"/>
  <c r="O381"/>
  <c r="Q381"/>
  <c r="U381"/>
  <c r="G382"/>
  <c r="K69" i="15" s="1"/>
  <c r="I69" s="1"/>
  <c r="I383" i="13"/>
  <c r="K383"/>
  <c r="M383"/>
  <c r="O383"/>
  <c r="Q383"/>
  <c r="U383"/>
  <c r="I385"/>
  <c r="K385"/>
  <c r="M385"/>
  <c r="O385"/>
  <c r="Q385"/>
  <c r="U385"/>
  <c r="I387"/>
  <c r="K387"/>
  <c r="M387"/>
  <c r="O387"/>
  <c r="Q387"/>
  <c r="U387"/>
  <c r="I390"/>
  <c r="K390"/>
  <c r="M390"/>
  <c r="O390"/>
  <c r="Q390"/>
  <c r="U390"/>
  <c r="I393"/>
  <c r="K393"/>
  <c r="M393"/>
  <c r="O393"/>
  <c r="Q393"/>
  <c r="U393"/>
  <c r="I394"/>
  <c r="K394"/>
  <c r="M394"/>
  <c r="O394"/>
  <c r="Q394"/>
  <c r="U394"/>
  <c r="I398"/>
  <c r="K398"/>
  <c r="M398"/>
  <c r="O398"/>
  <c r="Q398"/>
  <c r="U398"/>
  <c r="I401"/>
  <c r="K401"/>
  <c r="M401"/>
  <c r="O401"/>
  <c r="Q401"/>
  <c r="U401"/>
  <c r="I402"/>
  <c r="K402"/>
  <c r="M402"/>
  <c r="O402"/>
  <c r="Q402"/>
  <c r="U402"/>
  <c r="I405"/>
  <c r="K405"/>
  <c r="M405"/>
  <c r="O405"/>
  <c r="Q405"/>
  <c r="U405"/>
  <c r="I406"/>
  <c r="K406"/>
  <c r="M406"/>
  <c r="O406"/>
  <c r="Q406"/>
  <c r="U406"/>
  <c r="I407"/>
  <c r="K407"/>
  <c r="M407"/>
  <c r="O407"/>
  <c r="Q407"/>
  <c r="U407"/>
  <c r="BA408"/>
  <c r="I409"/>
  <c r="K409"/>
  <c r="M409"/>
  <c r="O409"/>
  <c r="Q409"/>
  <c r="U409"/>
  <c r="BA410"/>
  <c r="I411"/>
  <c r="K411"/>
  <c r="M411"/>
  <c r="O411"/>
  <c r="Q411"/>
  <c r="U411"/>
  <c r="BA412"/>
  <c r="I413"/>
  <c r="K413"/>
  <c r="M413"/>
  <c r="O413"/>
  <c r="Q413"/>
  <c r="U413"/>
  <c r="BA414"/>
  <c r="I415"/>
  <c r="K415"/>
  <c r="M415"/>
  <c r="O415"/>
  <c r="Q415"/>
  <c r="U415"/>
  <c r="BA416"/>
  <c r="I417"/>
  <c r="K417"/>
  <c r="M417"/>
  <c r="O417"/>
  <c r="Q417"/>
  <c r="U417"/>
  <c r="BA418"/>
  <c r="I419"/>
  <c r="K419"/>
  <c r="M419"/>
  <c r="O419"/>
  <c r="Q419"/>
  <c r="U419"/>
  <c r="BA420"/>
  <c r="I421"/>
  <c r="K421"/>
  <c r="M421"/>
  <c r="O421"/>
  <c r="Q421"/>
  <c r="U421"/>
  <c r="BA422"/>
  <c r="I423"/>
  <c r="K423"/>
  <c r="M423"/>
  <c r="O423"/>
  <c r="Q423"/>
  <c r="U423"/>
  <c r="BA424"/>
  <c r="I425"/>
  <c r="K425"/>
  <c r="M425"/>
  <c r="O425"/>
  <c r="Q425"/>
  <c r="U425"/>
  <c r="BA426"/>
  <c r="I427"/>
  <c r="K427"/>
  <c r="M427"/>
  <c r="O427"/>
  <c r="Q427"/>
  <c r="U427"/>
  <c r="BA428"/>
  <c r="I429"/>
  <c r="K429"/>
  <c r="M429"/>
  <c r="O429"/>
  <c r="Q429"/>
  <c r="U429"/>
  <c r="BA430"/>
  <c r="I431"/>
  <c r="K431"/>
  <c r="M431"/>
  <c r="O431"/>
  <c r="Q431"/>
  <c r="U431"/>
  <c r="BA432"/>
  <c r="I433"/>
  <c r="K433"/>
  <c r="M433"/>
  <c r="O433"/>
  <c r="Q433"/>
  <c r="U433"/>
  <c r="BA434"/>
  <c r="I435"/>
  <c r="K435"/>
  <c r="M435"/>
  <c r="O435"/>
  <c r="Q435"/>
  <c r="U435"/>
  <c r="BA436"/>
  <c r="I437"/>
  <c r="K437"/>
  <c r="M437"/>
  <c r="O437"/>
  <c r="Q437"/>
  <c r="U437"/>
  <c r="BA438"/>
  <c r="I439"/>
  <c r="K439"/>
  <c r="M439"/>
  <c r="O439"/>
  <c r="Q439"/>
  <c r="U439"/>
  <c r="BA440"/>
  <c r="I441"/>
  <c r="K441"/>
  <c r="M441"/>
  <c r="O441"/>
  <c r="Q441"/>
  <c r="U441"/>
  <c r="BA442"/>
  <c r="I443"/>
  <c r="K443"/>
  <c r="M443"/>
  <c r="O443"/>
  <c r="Q443"/>
  <c r="U443"/>
  <c r="BA444"/>
  <c r="I445"/>
  <c r="K445"/>
  <c r="M445"/>
  <c r="O445"/>
  <c r="Q445"/>
  <c r="U445"/>
  <c r="BA446"/>
  <c r="G447"/>
  <c r="K70" i="15" s="1"/>
  <c r="I70" s="1"/>
  <c r="I448" i="13"/>
  <c r="K448"/>
  <c r="M448"/>
  <c r="O448"/>
  <c r="Q448"/>
  <c r="U448"/>
  <c r="BA449"/>
  <c r="I450"/>
  <c r="K450"/>
  <c r="M450"/>
  <c r="O450"/>
  <c r="Q450"/>
  <c r="U450"/>
  <c r="BA451"/>
  <c r="I452"/>
  <c r="K452"/>
  <c r="M452"/>
  <c r="O452"/>
  <c r="Q452"/>
  <c r="U452"/>
  <c r="I454"/>
  <c r="K454"/>
  <c r="M454"/>
  <c r="O454"/>
  <c r="Q454"/>
  <c r="U454"/>
  <c r="I455"/>
  <c r="K455"/>
  <c r="M455"/>
  <c r="O455"/>
  <c r="Q455"/>
  <c r="U455"/>
  <c r="G456"/>
  <c r="K71" i="15" s="1"/>
  <c r="I71" s="1"/>
  <c r="I457" i="13"/>
  <c r="K457"/>
  <c r="M457"/>
  <c r="O457"/>
  <c r="Q457"/>
  <c r="U457"/>
  <c r="I460"/>
  <c r="K460"/>
  <c r="M460"/>
  <c r="O460"/>
  <c r="Q460"/>
  <c r="U460"/>
  <c r="I461"/>
  <c r="K461"/>
  <c r="M461"/>
  <c r="O461"/>
  <c r="Q461"/>
  <c r="U461"/>
  <c r="BA462"/>
  <c r="I463"/>
  <c r="K463"/>
  <c r="M463"/>
  <c r="O463"/>
  <c r="Q463"/>
  <c r="U463"/>
  <c r="I464"/>
  <c r="K464"/>
  <c r="M464"/>
  <c r="O464"/>
  <c r="Q464"/>
  <c r="U464"/>
  <c r="I465"/>
  <c r="K465"/>
  <c r="M465"/>
  <c r="O465"/>
  <c r="Q465"/>
  <c r="U465"/>
  <c r="I466"/>
  <c r="K466"/>
  <c r="M466"/>
  <c r="O466"/>
  <c r="Q466"/>
  <c r="U466"/>
  <c r="BA467"/>
  <c r="I468"/>
  <c r="K468"/>
  <c r="M468"/>
  <c r="O468"/>
  <c r="Q468"/>
  <c r="U468"/>
  <c r="BA469"/>
  <c r="I470"/>
  <c r="K470"/>
  <c r="M470"/>
  <c r="O470"/>
  <c r="Q470"/>
  <c r="U470"/>
  <c r="BA471"/>
  <c r="G472"/>
  <c r="K76" i="15" s="1"/>
  <c r="I76" s="1"/>
  <c r="I473" i="13"/>
  <c r="K473"/>
  <c r="M473"/>
  <c r="O473"/>
  <c r="Q473"/>
  <c r="U473"/>
  <c r="BA474"/>
  <c r="I475"/>
  <c r="K475"/>
  <c r="M475"/>
  <c r="O475"/>
  <c r="Q475"/>
  <c r="U475"/>
  <c r="BA476"/>
  <c r="G477"/>
  <c r="K77" i="15" s="1"/>
  <c r="I478" i="13"/>
  <c r="K478"/>
  <c r="M478"/>
  <c r="O478"/>
  <c r="Q478"/>
  <c r="U478"/>
  <c r="BA479"/>
  <c r="I480"/>
  <c r="K480"/>
  <c r="M480"/>
  <c r="O480"/>
  <c r="Q480"/>
  <c r="U480"/>
  <c r="BA481"/>
  <c r="I482"/>
  <c r="K482"/>
  <c r="M482"/>
  <c r="O482"/>
  <c r="Q482"/>
  <c r="U482"/>
  <c r="BA483"/>
  <c r="I484"/>
  <c r="K484"/>
  <c r="M484"/>
  <c r="O484"/>
  <c r="Q484"/>
  <c r="U484"/>
  <c r="BA485"/>
  <c r="I486"/>
  <c r="K486"/>
  <c r="M486"/>
  <c r="O486"/>
  <c r="Q486"/>
  <c r="U486"/>
  <c r="BA487"/>
  <c r="I488"/>
  <c r="K488"/>
  <c r="M488"/>
  <c r="O488"/>
  <c r="Q488"/>
  <c r="U488"/>
  <c r="BA489"/>
  <c r="I490"/>
  <c r="K490"/>
  <c r="M490"/>
  <c r="O490"/>
  <c r="Q490"/>
  <c r="U490"/>
  <c r="BA491"/>
  <c r="I492"/>
  <c r="K492"/>
  <c r="M492"/>
  <c r="O492"/>
  <c r="Q492"/>
  <c r="U492"/>
  <c r="BA493"/>
  <c r="I494"/>
  <c r="K494"/>
  <c r="M494"/>
  <c r="O494"/>
  <c r="Q494"/>
  <c r="U494"/>
  <c r="BA495"/>
  <c r="I496"/>
  <c r="K496"/>
  <c r="M496"/>
  <c r="O496"/>
  <c r="Q496"/>
  <c r="U496"/>
  <c r="BA497"/>
  <c r="G498"/>
  <c r="K78" i="15" s="1"/>
  <c r="I499" i="13"/>
  <c r="K499"/>
  <c r="M499"/>
  <c r="O499"/>
  <c r="Q499"/>
  <c r="U499"/>
  <c r="I500"/>
  <c r="K500"/>
  <c r="M500"/>
  <c r="O500"/>
  <c r="Q500"/>
  <c r="U500"/>
  <c r="G501"/>
  <c r="K79" i="15" s="1"/>
  <c r="I502" i="13"/>
  <c r="I501" s="1"/>
  <c r="K502"/>
  <c r="K501" s="1"/>
  <c r="M502"/>
  <c r="M501" s="1"/>
  <c r="O502"/>
  <c r="O501" s="1"/>
  <c r="Q502"/>
  <c r="Q501" s="1"/>
  <c r="U502"/>
  <c r="U501" s="1"/>
  <c r="G503"/>
  <c r="K80" i="15" s="1"/>
  <c r="I80" s="1"/>
  <c r="I19" s="1"/>
  <c r="I504" i="13"/>
  <c r="K504"/>
  <c r="M504"/>
  <c r="O504"/>
  <c r="Q504"/>
  <c r="U504"/>
  <c r="BA505"/>
  <c r="BA506"/>
  <c r="I507"/>
  <c r="K507"/>
  <c r="M507"/>
  <c r="O507"/>
  <c r="Q507"/>
  <c r="U507"/>
  <c r="BA508"/>
  <c r="BA509"/>
  <c r="BA510"/>
  <c r="BA511"/>
  <c r="BA512"/>
  <c r="BA513"/>
  <c r="I514"/>
  <c r="K514"/>
  <c r="M514"/>
  <c r="O514"/>
  <c r="Q514"/>
  <c r="U514"/>
  <c r="BA515"/>
  <c r="BA516"/>
  <c r="J39" i="25" l="1"/>
  <c r="I57" i="15"/>
  <c r="I55"/>
  <c r="O99" i="14"/>
  <c r="K99"/>
  <c r="U28"/>
  <c r="O52"/>
  <c r="M61"/>
  <c r="I72"/>
  <c r="Q72"/>
  <c r="I28"/>
  <c r="K72"/>
  <c r="U72"/>
  <c r="O72"/>
  <c r="K28"/>
  <c r="O127"/>
  <c r="I23"/>
  <c r="Q23"/>
  <c r="U23"/>
  <c r="M127"/>
  <c r="K23"/>
  <c r="K61"/>
  <c r="H13" i="16"/>
  <c r="H51" s="1"/>
  <c r="I78" i="15"/>
  <c r="J39" i="29"/>
  <c r="J96" i="28"/>
  <c r="J30"/>
  <c r="J39" s="1"/>
  <c r="O11" i="14"/>
  <c r="O28"/>
  <c r="K113"/>
  <c r="O113"/>
  <c r="U131"/>
  <c r="I11"/>
  <c r="Q11"/>
  <c r="Q28"/>
  <c r="I61"/>
  <c r="Q61"/>
  <c r="M86"/>
  <c r="I61" i="15"/>
  <c r="K104" i="14"/>
  <c r="U104"/>
  <c r="O104"/>
  <c r="M104"/>
  <c r="K136"/>
  <c r="U136"/>
  <c r="Q136"/>
  <c r="I147"/>
  <c r="Q147"/>
  <c r="M147"/>
  <c r="K52"/>
  <c r="M52"/>
  <c r="M11"/>
  <c r="I68" i="15"/>
  <c r="I62"/>
  <c r="I47"/>
  <c r="I53"/>
  <c r="I54"/>
  <c r="I59"/>
  <c r="I60"/>
  <c r="I77"/>
  <c r="K131" i="14"/>
  <c r="I136"/>
  <c r="K11"/>
  <c r="M72"/>
  <c r="I99"/>
  <c r="Q99"/>
  <c r="M99"/>
  <c r="I127"/>
  <c r="Q127"/>
  <c r="I64" i="15"/>
  <c r="U11" i="14"/>
  <c r="I79" i="15"/>
  <c r="I18" s="1"/>
  <c r="O23" i="14"/>
  <c r="M28"/>
  <c r="U61"/>
  <c r="K86"/>
  <c r="U86"/>
  <c r="O86"/>
  <c r="O131"/>
  <c r="I131"/>
  <c r="Q131"/>
  <c r="K65" i="15"/>
  <c r="U472" i="13"/>
  <c r="K472"/>
  <c r="Q118"/>
  <c r="I118"/>
  <c r="M503"/>
  <c r="M131"/>
  <c r="U456"/>
  <c r="K456"/>
  <c r="M212"/>
  <c r="Q212"/>
  <c r="I212"/>
  <c r="M118"/>
  <c r="O8"/>
  <c r="O503"/>
  <c r="M498"/>
  <c r="Q498"/>
  <c r="I498"/>
  <c r="M472"/>
  <c r="O354"/>
  <c r="U354"/>
  <c r="K354"/>
  <c r="U212"/>
  <c r="K212"/>
  <c r="O212"/>
  <c r="M136" i="14"/>
  <c r="I52"/>
  <c r="Q52"/>
  <c r="O61"/>
  <c r="O136"/>
  <c r="K147"/>
  <c r="U147"/>
  <c r="M23"/>
  <c r="I86"/>
  <c r="Q86"/>
  <c r="I104"/>
  <c r="Q104"/>
  <c r="I113"/>
  <c r="Q113"/>
  <c r="K127"/>
  <c r="U127"/>
  <c r="M131"/>
  <c r="U113"/>
  <c r="M312" i="13"/>
  <c r="I312"/>
  <c r="U503"/>
  <c r="K503"/>
  <c r="U477"/>
  <c r="K477"/>
  <c r="M447"/>
  <c r="O382"/>
  <c r="U382"/>
  <c r="K382"/>
  <c r="Q369"/>
  <c r="I369"/>
  <c r="M369"/>
  <c r="O241"/>
  <c r="U241"/>
  <c r="K241"/>
  <c r="M216"/>
  <c r="Q216"/>
  <c r="I216"/>
  <c r="M181"/>
  <c r="Q181"/>
  <c r="I181"/>
  <c r="O142"/>
  <c r="U142"/>
  <c r="K142"/>
  <c r="O131"/>
  <c r="U131"/>
  <c r="K131"/>
  <c r="O118"/>
  <c r="O32"/>
  <c r="U32"/>
  <c r="K32"/>
  <c r="O20"/>
  <c r="U20"/>
  <c r="K20"/>
  <c r="U8"/>
  <c r="K8"/>
  <c r="Q503"/>
  <c r="I503"/>
  <c r="O498"/>
  <c r="U498"/>
  <c r="K498"/>
  <c r="Q472"/>
  <c r="I472"/>
  <c r="O472"/>
  <c r="M456"/>
  <c r="Q456"/>
  <c r="I456"/>
  <c r="M382"/>
  <c r="Q382"/>
  <c r="I382"/>
  <c r="Q359"/>
  <c r="I359"/>
  <c r="M359"/>
  <c r="Q354"/>
  <c r="I354"/>
  <c r="M354"/>
  <c r="M241"/>
  <c r="Q241"/>
  <c r="I241"/>
  <c r="M158"/>
  <c r="Q158"/>
  <c r="I158"/>
  <c r="Q131"/>
  <c r="I131"/>
  <c r="U118"/>
  <c r="K118"/>
  <c r="M8"/>
  <c r="Q8"/>
  <c r="I8"/>
  <c r="O456"/>
  <c r="U158"/>
  <c r="K158"/>
  <c r="O158"/>
  <c r="O359"/>
  <c r="U359"/>
  <c r="K359"/>
  <c r="Q312"/>
  <c r="Q477"/>
  <c r="I477"/>
  <c r="O477"/>
  <c r="M477"/>
  <c r="U447"/>
  <c r="K447"/>
  <c r="Q447"/>
  <c r="I447"/>
  <c r="O447"/>
  <c r="U369"/>
  <c r="K369"/>
  <c r="O369"/>
  <c r="U312"/>
  <c r="K312"/>
  <c r="O312"/>
  <c r="O216"/>
  <c r="U216"/>
  <c r="K216"/>
  <c r="O181"/>
  <c r="U181"/>
  <c r="K181"/>
  <c r="Q142"/>
  <c r="I142"/>
  <c r="M142"/>
  <c r="Q32"/>
  <c r="I32"/>
  <c r="M32"/>
  <c r="Q20"/>
  <c r="I20"/>
  <c r="M20"/>
  <c r="M124" i="14" l="1"/>
  <c r="M123" s="1"/>
  <c r="G123"/>
  <c r="M65" i="15" s="1"/>
  <c r="M81" s="1"/>
  <c r="I16"/>
  <c r="K81"/>
  <c r="I65" l="1"/>
  <c r="I17" l="1"/>
  <c r="I21" s="1"/>
  <c r="G25" s="1"/>
  <c r="G26" s="1"/>
  <c r="G29" s="1"/>
  <c r="I8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<sst xmlns="http://schemas.openxmlformats.org/spreadsheetml/2006/main" count="5321" uniqueCount="1732">
  <si>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</si>
  <si>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</si>
  <si>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</si>
  <si>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</si>
  <si>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</si>
  <si>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</si>
  <si>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</si>
  <si>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</si>
  <si>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</si>
  <si>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</si>
  <si>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</si>
  <si>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</si>
  <si>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</si>
  <si>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</si>
  <si>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</si>
  <si>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</si>
  <si>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</si>
  <si>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</si>
  <si>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</si>
  <si>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</si>
  <si>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</si>
  <si>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</si>
  <si>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</si>
  <si>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</si>
  <si>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</si>
  <si>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</si>
  <si>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</si>
  <si>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</si>
  <si>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</si>
  <si>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</si>
  <si>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</si>
  <si>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</si>
  <si>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</si>
  <si>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</si>
  <si>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</si>
  <si>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</si>
  <si>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</si>
  <si>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</si>
  <si>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</si>
  <si>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</si>
  <si>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</si>
  <si>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</si>
  <si>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Lubina č.p. 199, Lubina</t>
  </si>
  <si>
    <t>Rozpočet:</t>
  </si>
  <si>
    <t>Misto</t>
  </si>
  <si>
    <t>Energetická opatření - MŠ Lubina</t>
  </si>
  <si>
    <t>Město Kopřivnice</t>
  </si>
  <si>
    <t>Štefánikova 1163/12</t>
  </si>
  <si>
    <t>Kopřivnice</t>
  </si>
  <si>
    <t>742 21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</si>
  <si>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</si>
  <si>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</si>
  <si>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</si>
  <si>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</si>
  <si>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</si>
  <si>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</si>
  <si>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</si>
  <si>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</si>
  <si>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</si>
  <si>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</si>
  <si>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</si>
  <si>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38</t>
  </si>
  <si>
    <t>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</si>
  <si>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</si>
  <si>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</si>
  <si>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</si>
  <si>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</si>
  <si>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</si>
  <si>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</si>
  <si>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</si>
  <si>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</si>
  <si>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</si>
  <si>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</si>
  <si>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</si>
  <si>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</si>
  <si>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</si>
  <si>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</si>
  <si>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</si>
  <si>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</si>
  <si>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</si>
  <si>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</si>
  <si>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</si>
  <si>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</si>
  <si>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</si>
  <si>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</si>
  <si>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</si>
  <si>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</si>
  <si>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</si>
  <si>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</si>
  <si>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</si>
  <si>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</si>
  <si>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720</t>
  </si>
  <si>
    <t>Zdravotechnická instalace</t>
  </si>
  <si>
    <t>730</t>
  </si>
  <si>
    <t>Ústřední vytápění</t>
  </si>
  <si>
    <t>762</t>
  </si>
  <si>
    <t>Konstrukce tesařské</t>
  </si>
  <si>
    <t>763</t>
  </si>
  <si>
    <t>Konstrukce suché výstavby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</si>
  <si>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</si>
  <si>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</si>
  <si>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</si>
  <si>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</si>
  <si>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</si>
  <si>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</si>
  <si>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</si>
  <si>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</si>
  <si>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777</t>
  </si>
  <si>
    <t>Podlahy ze syntetických hmot</t>
  </si>
  <si>
    <t>781</t>
  </si>
  <si>
    <t>Obklady keramické</t>
  </si>
  <si>
    <t>784</t>
  </si>
  <si>
    <t>Malby</t>
  </si>
  <si>
    <t>786</t>
  </si>
  <si>
    <t>Čalounické úpravy</t>
  </si>
  <si>
    <t>790</t>
  </si>
  <si>
    <t>Ostatní vybavení</t>
  </si>
  <si>
    <t>M21</t>
  </si>
  <si>
    <t>Elektromontáže</t>
  </si>
  <si>
    <t>M24</t>
  </si>
  <si>
    <t>Montáže vzduchotechnických zař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</si>
  <si>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</si>
  <si>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</si>
  <si>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</si>
  <si>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</si>
  <si>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</si>
  <si>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</si>
  <si>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</si>
  <si>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</si>
  <si>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</si>
  <si>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</si>
  <si>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</si>
  <si>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</si>
  <si>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</si>
  <si>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</si>
  <si>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</si>
  <si>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</si>
  <si>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</si>
  <si>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</si>
  <si>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</si>
  <si>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</si>
  <si>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</si>
  <si>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</si>
  <si>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</si>
  <si>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</si>
  <si>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</si>
  <si>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</si>
  <si>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</si>
  <si>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</si>
  <si>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</si>
  <si>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113106121R00</t>
  </si>
  <si>
    <t>Rozebrání dlažeb z betonových dlaždic na sucho</t>
  </si>
  <si>
    <t>m2</t>
  </si>
  <si>
    <t>POL1_0</t>
  </si>
  <si>
    <t>okapový chodník:2</t>
  </si>
  <si>
    <t>VV</t>
  </si>
  <si>
    <t>139601102R00</t>
  </si>
  <si>
    <t>Ruční výkop jam, rýh a šachet v hornině tř. 3</t>
  </si>
  <si>
    <t>m3</t>
  </si>
  <si>
    <t>s přehozením na vzdálenost do 5 m nebo s naložením na ruční dopravní prostředek</t>
  </si>
  <si>
    <t>POP</t>
  </si>
  <si>
    <t>výkop pro provedení zateplení základů a pro provedení drenáže:70*0,5*0,5</t>
  </si>
  <si>
    <t>patky pro dřevěné terénní schodiště 6ks:6*0,3*0,3*0,8</t>
  </si>
  <si>
    <t>162601102R00</t>
  </si>
  <si>
    <t>Vodorovné přemístění výkopku z hor.1-4 do 5000 m</t>
  </si>
  <si>
    <t>199000002R00</t>
  </si>
  <si>
    <t>Poplatek za skládku horniny 1- 4</t>
  </si>
  <si>
    <t>175101101RT9</t>
  </si>
  <si>
    <t>Obsyp potrubí bez prohození sypaniny, s dodáním kameniva teženého frakce 8 - 16 mm</t>
  </si>
  <si>
    <t>obsyp potrubí drenáže + okapový chodník:17,5</t>
  </si>
  <si>
    <t>273313511R00</t>
  </si>
  <si>
    <t xml:space="preserve">Beton základových desek prostý C 12/15 </t>
  </si>
  <si>
    <t>podkladní beton - skladby P1,P2 tl. 5cm:17,5*0,05</t>
  </si>
  <si>
    <t>275313711R00</t>
  </si>
  <si>
    <t>Beton základových patek prostý C 25/30</t>
  </si>
  <si>
    <t>273321311R00</t>
  </si>
  <si>
    <t>Železobeton základových desek C 16/20</t>
  </si>
  <si>
    <t>betonová deska - skladby P1,P2 tl. 10cm:17,5*0,1</t>
  </si>
  <si>
    <t>zesílení vrstvy pod stěnou v 1np o 5 cm:(2,25+1,15)*0,4*0,05</t>
  </si>
  <si>
    <t>273361921RT5</t>
  </si>
  <si>
    <t>Výztuž základových desek ze svařovaných sítí, průměr drátu  6,0, oka 150/150 mm KH20</t>
  </si>
  <si>
    <t>t</t>
  </si>
  <si>
    <t>betonová deska - skladby P1,P2 tl. 10cm:17,5*3,03/1000*1,3</t>
  </si>
  <si>
    <t>212753113R00</t>
  </si>
  <si>
    <t>Montáž ohebné dren. trubky do rýhy DN 80, bez lože</t>
  </si>
  <si>
    <t>m</t>
  </si>
  <si>
    <t>28611222.AR</t>
  </si>
  <si>
    <t>Trubka PVC drenážní flexibilní d 80 mm</t>
  </si>
  <si>
    <t>POL3_0</t>
  </si>
  <si>
    <t>342255024R00</t>
  </si>
  <si>
    <t>Příčky z desek porobetonových tl. 10 cm</t>
  </si>
  <si>
    <t>1np mč 1.19:2,3*3</t>
  </si>
  <si>
    <t>342255028R00</t>
  </si>
  <si>
    <t>Příčky z desek porobetonových tl. 15 cm</t>
  </si>
  <si>
    <t>1np mč 1.19:1,2*3</t>
  </si>
  <si>
    <t>385-5258.R05</t>
  </si>
  <si>
    <t>Úprava anglického dvorku, viz PD D.1.1-20</t>
  </si>
  <si>
    <t>ks</t>
  </si>
  <si>
    <t>zvýšení s doplněním větrací mřížky a zákrytové desky</t>
  </si>
  <si>
    <t>417321414R00</t>
  </si>
  <si>
    <t>Ztužující pásy a věnce z betonu železového C 25/30</t>
  </si>
  <si>
    <t>atika střechy S1:0,25*0,3*49</t>
  </si>
  <si>
    <t>atika střechy S2:0,15*0,3*22</t>
  </si>
  <si>
    <t>417351115R00</t>
  </si>
  <si>
    <t>Bednění ztužujících pásů a věnců - zřízení</t>
  </si>
  <si>
    <t>atika střechy S1:0,25*2*49</t>
  </si>
  <si>
    <t>atika střechy S2:0,15*2*22</t>
  </si>
  <si>
    <t>417351116R00</t>
  </si>
  <si>
    <t>Bednění ztužujících pásů a věnců - odstranění</t>
  </si>
  <si>
    <t>417361821R00</t>
  </si>
  <si>
    <t>Výztuž ztužujících pásů a věnců z oceli 10505(R)</t>
  </si>
  <si>
    <t>předpoklad vyztuženosti 180kg/m3, přesná hmotnost bude určena dle realizace:0,4</t>
  </si>
  <si>
    <t>596921112R00</t>
  </si>
  <si>
    <t>Kladení bet.veget. dlaždic,lože 30 mm,pl.do 100 m2</t>
  </si>
  <si>
    <t>skladba I:20+31</t>
  </si>
  <si>
    <t>59248301R</t>
  </si>
  <si>
    <t>Dlažba betonová zatravňovací 600x400x100 mm, šedá</t>
  </si>
  <si>
    <t>kus</t>
  </si>
  <si>
    <t>skladba I:(20+31)/(0,6*0,4)</t>
  </si>
  <si>
    <t>0,5</t>
  </si>
  <si>
    <t>596291115R00</t>
  </si>
  <si>
    <t xml:space="preserve">Řezání zámkové dlažby tl.100 mm </t>
  </si>
  <si>
    <t>11,2+4,5</t>
  </si>
  <si>
    <t>596921191R00</t>
  </si>
  <si>
    <t>Příplatek za výpl.spár veg.bet.dlaždic,bez dodávky</t>
  </si>
  <si>
    <t>skladba I:213*11*0,12*0,12*0,1</t>
  </si>
  <si>
    <t>583414034R</t>
  </si>
  <si>
    <t>Kamenivo drcené frakce  4/8  B</t>
  </si>
  <si>
    <t>skladba I:3,4*1,8</t>
  </si>
  <si>
    <t>567122111R00</t>
  </si>
  <si>
    <t>Podklad z kameniva zpev.cementem SC C8/10 tl.10 cm</t>
  </si>
  <si>
    <t>564851111RT2</t>
  </si>
  <si>
    <t>Podklad ze štěrkodrti po zhutnění tloušťky 15 cm, štěrkodrť frakce 0-32 mm</t>
  </si>
  <si>
    <t>568111111R00</t>
  </si>
  <si>
    <t>Zřízení vrstvy z geotextilie skl.do 1:5, š.do 3 m</t>
  </si>
  <si>
    <t>69365044R</t>
  </si>
  <si>
    <t xml:space="preserve">Geotextilie netkaná 500g </t>
  </si>
  <si>
    <t>skladba I:(20+31)*1,2</t>
  </si>
  <si>
    <t>215901101RT5</t>
  </si>
  <si>
    <t>Zhutnění podloží z hornin nesoudržných do 92% PS, vibrační deskou</t>
  </si>
  <si>
    <t>917862111R00</t>
  </si>
  <si>
    <t>Osazení stojat. obrub.bet. s opěrou,lože z C 12/15</t>
  </si>
  <si>
    <t>59217004R</t>
  </si>
  <si>
    <t>Obrubník parkový betonový 80x250x500 mm, přírodní</t>
  </si>
  <si>
    <t>612481211RT8</t>
  </si>
  <si>
    <t>Montáž výztužné sítě(perlinky)do stěrky-vnit.stěny, včetně výztužné sítě a stěrkového tmelu</t>
  </si>
  <si>
    <t>1np mč 1.19 - nové příčky:(2,15+1,1)*1+(2,3+1,2)*3</t>
  </si>
  <si>
    <t>602014144RT1</t>
  </si>
  <si>
    <t>Vápenocementová jednovrstvá štuková omítka, tloušťka vrstvy 2 mm</t>
  </si>
  <si>
    <t>1np mč 1.19 - strop:1,1*2,15</t>
  </si>
  <si>
    <t>612421331R00</t>
  </si>
  <si>
    <t>Oprava vápen.omítek stěn do 30 % pl. - štukových</t>
  </si>
  <si>
    <t>620991121R00</t>
  </si>
  <si>
    <t>Zakrývání výplní vnějších otvorů z lešení</t>
  </si>
  <si>
    <t>skladba OS1:138</t>
  </si>
  <si>
    <t>skladba OS2:16</t>
  </si>
  <si>
    <t>622325523RV1</t>
  </si>
  <si>
    <t>Zateplovací systém, sokl, XPS tl. 120 mm, zakončený stěrkou s výztužnou tkaninou</t>
  </si>
  <si>
    <t>lepeno na asfaltový pás !!!</t>
  </si>
  <si>
    <t/>
  </si>
  <si>
    <t>nanesení lepicího tmelu na izolační desky, nalepení desek, zajištění talířovými hmoždinkami (6 ks/m2), natažení stěrky, vtlačení výztužné tkaniny (1,15 m2/m2), přehlazení stěrky</t>
  </si>
  <si>
    <t>skladba OS5, OS6 - východ, západ, sever, jih:7+1,5+1,5+4+2,5+6</t>
  </si>
  <si>
    <t>622325526RV1</t>
  </si>
  <si>
    <t>Zateplovací systém, sokl, XPS tl. 180 mm, zakončený stěrkou s výztužnou tkaninou</t>
  </si>
  <si>
    <t>skladba OS3, OS4:</t>
  </si>
  <si>
    <t>východ:20</t>
  </si>
  <si>
    <t>západ:6+7,5</t>
  </si>
  <si>
    <t>sever:3+4</t>
  </si>
  <si>
    <t>jih:11+7</t>
  </si>
  <si>
    <t>622325730RV1</t>
  </si>
  <si>
    <t>Zatepl.systém, fasáda, miner.desky KV 50 mm, zakončený stěrkou s výztužnou tkaninou</t>
  </si>
  <si>
    <t>tepelná izolace ve standardu čedičová vlna ( ?=0,041 W/m.K)</t>
  </si>
  <si>
    <t>skladba OS9 hlavní budova:0,9*3,75+2*0,2</t>
  </si>
  <si>
    <t>skladba OS9 garáž:0,8*3,8+2*0,2</t>
  </si>
  <si>
    <t>622325764RT8</t>
  </si>
  <si>
    <t>Zatepl.systém parapet, miner.desky KV ve spádu, min. 50 mm, s minerální vlnou</t>
  </si>
  <si>
    <t>venkovní parapety:(3+13+6,5+17,5+17,5)*0,4</t>
  </si>
  <si>
    <t>622325833RV2</t>
  </si>
  <si>
    <t>Zatepl.systém, fasáda, miner.desky PV 120 mm, zakončený stěrkou s výztužnou tkaninou</t>
  </si>
  <si>
    <t>Položky zateplení fasád obsahují: nanesení lepicího tmelu na izolační desky, nalepení desek, zajištění talířovými hmoždinkami (6 ks/m2), natažení stěrky, vtlačení výztužné tkaniny (1,15 m2/m2), přehlazení stěrky. Položky obsahují rohové lišty. Položky pro zateplení minerální deskou obsahují navíc kašírovací stěrku na minerální desky.</t>
  </si>
  <si>
    <t>tepelná izolace ve standardu čedičová vlna</t>
  </si>
  <si>
    <t>(pevnost v tahu TR 10 kPa, ?=0,036 W/m.K),</t>
  </si>
  <si>
    <t>skladba OS2 - plochy včetně ovorů:</t>
  </si>
  <si>
    <t>východ:21</t>
  </si>
  <si>
    <t>západ:17</t>
  </si>
  <si>
    <t>sever:32</t>
  </si>
  <si>
    <t>jih:15</t>
  </si>
  <si>
    <t>skladba OS2 - odečet plochy otvorů (oproti rozměru okna zmenšeno na každé straně o 5cm na špaley):-14</t>
  </si>
  <si>
    <t>622325836RV2</t>
  </si>
  <si>
    <t>Zatepl.systém, fasáda, miner.desky PV 180 mm, zakončený stěrkou s výztužnou tkaninou</t>
  </si>
  <si>
    <t>skladba OS1 - plochy včetně ovorů:</t>
  </si>
  <si>
    <t>východ:208</t>
  </si>
  <si>
    <t>západ:232</t>
  </si>
  <si>
    <t>sever:146</t>
  </si>
  <si>
    <t>jih:162</t>
  </si>
  <si>
    <t>skladba OS1 - odečet plochy otvorů 1,2,3 np (oproti rozměru okna zmenšeno na každé straně o 5cm na špaley):-44-40-40</t>
  </si>
  <si>
    <t>622325854RV9</t>
  </si>
  <si>
    <t>Zatepl.systém ostění, miner.desky PV 50 mm,  zakončený stěrkou s výztužnou tkaninou</t>
  </si>
  <si>
    <t>skladba OS1 1,2,3 np:27,5+28,5+28,5</t>
  </si>
  <si>
    <t>skladba OS2 1np:11</t>
  </si>
  <si>
    <t>skladba S1 - ukončení střechy u okapu:18*0,35</t>
  </si>
  <si>
    <t>622391113R00</t>
  </si>
  <si>
    <t>Příplatek za počet hmoždinek 10 ks/m2</t>
  </si>
  <si>
    <t>skladba OS1:624</t>
  </si>
  <si>
    <t>skladba OS2:71</t>
  </si>
  <si>
    <t>622391123R00</t>
  </si>
  <si>
    <t>Příplatek za zapuštěné hmoždinky (STR) 10 ks/m2</t>
  </si>
  <si>
    <t>602011193R00</t>
  </si>
  <si>
    <t>Kontaktní nátěr pod omítky bílý</t>
  </si>
  <si>
    <t>skladba OS1 - plocha + špalety:624+84,5</t>
  </si>
  <si>
    <t>skladba OS2 - plocha + špalety:71+11</t>
  </si>
  <si>
    <t>skladba OS9:7,25</t>
  </si>
  <si>
    <t>602011180RT6</t>
  </si>
  <si>
    <t>Stěrka na stěnách , bílá, zatíraná, zrnitost 1,5 mm</t>
  </si>
  <si>
    <t>602011195R00</t>
  </si>
  <si>
    <t>Kontaktní nátěr stěn pod mozaikové omítky</t>
  </si>
  <si>
    <t>skladba OS3, OS4:58,5</t>
  </si>
  <si>
    <t>skladba OS5, OS6:22,5</t>
  </si>
  <si>
    <t>602011189R00</t>
  </si>
  <si>
    <t>Stěrka na stěnách mozaiková, tl. 3 mm</t>
  </si>
  <si>
    <t>akrylátová mozaiková dekorativní omítkovina, paropropustná, velmi nízká smáčivost, vodoodpudivá, trvalá odolnost proti vnějším vlivům</t>
  </si>
  <si>
    <t>622904112R00</t>
  </si>
  <si>
    <t>Očištění fasád tlakovou vodou složitost 1 - 2</t>
  </si>
  <si>
    <t>624+71+59+22,5+60+17+7,2</t>
  </si>
  <si>
    <t>622422311R00</t>
  </si>
  <si>
    <t>Oprava vnějších omítek vápen.cem. hladk. II, do 30 %</t>
  </si>
  <si>
    <t>úprava rozsahu:-300</t>
  </si>
  <si>
    <t>622421121R00</t>
  </si>
  <si>
    <t>Omítka vnější stěn, MVC, hrubá zatřená</t>
  </si>
  <si>
    <t>ostatní skladby OS:59+22,5+60+17+7,2</t>
  </si>
  <si>
    <t>622422311R0X</t>
  </si>
  <si>
    <t>Penetrace podkladu pod KZS</t>
  </si>
  <si>
    <t>627452641RT4</t>
  </si>
  <si>
    <t>Oprava spárování komínového zdiva plochy do 40 %, spárovací maltou</t>
  </si>
  <si>
    <t>spárovací hmotou včetně vysekání a vyčištění spár, bez pomocného lešení</t>
  </si>
  <si>
    <t>632451024R00</t>
  </si>
  <si>
    <t>Vyrovnávací potěr MC 15, v pásu, tl. 50 mm, penetrace, bednění</t>
  </si>
  <si>
    <t>skladba S3 - spádová vrstva 2-5 cm:2*4*0,8</t>
  </si>
  <si>
    <t>632451034R00</t>
  </si>
  <si>
    <t>Vyrovnávací potěr MC 15, v ploše, tl. 50 mm</t>
  </si>
  <si>
    <t>Rovinnost podkladu musí splňovat podmínku max nerovností – odchylky 5 mm při měření dvoumetrovou latí. Prohlubně větší než 3 mm budou vyplněny a výčnělky vyšší než 3 mm budou zbroušeny.</t>
  </si>
  <si>
    <t>skladba S1 - podklad pod hydroizolaci:237</t>
  </si>
  <si>
    <t>skladba S2 - podklad pod hydroizolaci:41</t>
  </si>
  <si>
    <t>631361921RT1</t>
  </si>
  <si>
    <t>Výztuž mazanin svařovanou sítí, průměr drátu  4,0, oka 100/100 mm KA16</t>
  </si>
  <si>
    <t>skladba S2 - vyztužení podkladu pod hydroizolaci:41*2,02/1000*1,3</t>
  </si>
  <si>
    <t>413941011R00</t>
  </si>
  <si>
    <t>Tupý svar výztuže do podložky nosníku, D do 16 mm</t>
  </si>
  <si>
    <t>skladba S2 - přivaření sítě do nosníku stropu:40</t>
  </si>
  <si>
    <t>632922922R00</t>
  </si>
  <si>
    <t>Kladení dlaždic 40 x 40 cm na podložky pryžové, včetně podložky</t>
  </si>
  <si>
    <t>střecha nad 3np - kotvení jímací soustavy:18*0,4*0,4</t>
  </si>
  <si>
    <t>592468030R</t>
  </si>
  <si>
    <t>Dlažba betonová 400x400x40 mm hladká</t>
  </si>
  <si>
    <t>střecha nad 3np - kotvení jímací soustavy:18</t>
  </si>
  <si>
    <t>631416211RT1</t>
  </si>
  <si>
    <t>Mazanina betonová, tloušťka 5 - 8 cm, pevnost v tlaku 25 MPa</t>
  </si>
  <si>
    <t>skladba P1 tl. 65mm:2,5*0,065</t>
  </si>
  <si>
    <t>skladba P2 tl. 60-80mm - spádováno k vpusti:6*0,07</t>
  </si>
  <si>
    <t>skladba P2a tl. 170mm:8,6*0,17</t>
  </si>
  <si>
    <t>skladba P1,P2:17,5*2,02/1000*1,3</t>
  </si>
  <si>
    <t>1H</t>
  </si>
  <si>
    <t>Hliníkové vnější dveře s nadsvětlíkem, 960x2740mm</t>
  </si>
  <si>
    <t>Kompletní specifikace je uvedena v projektové dokumentaci D.1.1-18 PRVKY PSV</t>
  </si>
  <si>
    <t>2H</t>
  </si>
  <si>
    <t>Hliníkové vnější dveře, 980x2040mm</t>
  </si>
  <si>
    <t>3H</t>
  </si>
  <si>
    <t>Hliníková dvoukřídlová vrata, 2690x2680mm</t>
  </si>
  <si>
    <t>1P</t>
  </si>
  <si>
    <t>Plastové okno, 880x1480mm</t>
  </si>
  <si>
    <t>2P</t>
  </si>
  <si>
    <t>Větrací plastové okno, 570x380mm</t>
  </si>
  <si>
    <t>941941032RT4</t>
  </si>
  <si>
    <t>Montáž lešení leh.řad.s podlahami,š.do 1 m, H 30 m, lešení rámové pronajaté</t>
  </si>
  <si>
    <t>941941111R00</t>
  </si>
  <si>
    <t>Pronájem lešení za den</t>
  </si>
  <si>
    <t>1265*31</t>
  </si>
  <si>
    <t>941941192RT4</t>
  </si>
  <si>
    <t>Příplatek za každý měsíc použití lešení k pol.1032, lešení rámové pronajaté</t>
  </si>
  <si>
    <t>další 2 měsíce:2*1265</t>
  </si>
  <si>
    <t>941941502R00</t>
  </si>
  <si>
    <t xml:space="preserve">Doprava lešení pronaj-dovoz a odvoz sady do 250m2 </t>
  </si>
  <si>
    <t>km</t>
  </si>
  <si>
    <t>dovoz a odvoz, 5 sad:2*10*5</t>
  </si>
  <si>
    <t>944944013R00</t>
  </si>
  <si>
    <t>Montáž ochr.sítě z umělých vláken - stínění do 70%</t>
  </si>
  <si>
    <t>944944033R00</t>
  </si>
  <si>
    <t>Příplatek za každý měsíc použití sítí k pol. 4013</t>
  </si>
  <si>
    <t>2*1265</t>
  </si>
  <si>
    <t>941941832RT4</t>
  </si>
  <si>
    <t>Demontáž lešení leh.řad.s podlahami,š.1 m, H 30 m, lešení rámové pronajaté</t>
  </si>
  <si>
    <t>944944083R00</t>
  </si>
  <si>
    <t>Demontáž ochr.sítě z umělých vláken,stínění do 70%</t>
  </si>
  <si>
    <t>941940039RAW</t>
  </si>
  <si>
    <t>Stavební výtah, výška do 20 m, montáž, demontáž, doprava, pronájem 5 měsíců</t>
  </si>
  <si>
    <t>měsíc</t>
  </si>
  <si>
    <t>POL2_0</t>
  </si>
  <si>
    <t>941955002R00</t>
  </si>
  <si>
    <t>Lešení lehké pomocné, výška podlahy do 1,9 m</t>
  </si>
  <si>
    <t>952901111R00</t>
  </si>
  <si>
    <t>Vyčištění budov o výšce podlaží do 4 m</t>
  </si>
  <si>
    <t>962032231R00</t>
  </si>
  <si>
    <t>Bourání zdiva z cihel pálených na MVC</t>
  </si>
  <si>
    <t>střecha nad 3 np - zvětralá hlava atikového zdiva:26*0,3*0,35</t>
  </si>
  <si>
    <t>(11,5+11)*0,3*0,2</t>
  </si>
  <si>
    <t>střecha jednoplášťová nad 1np - zvětralá hlava atikového zdiva:(13+3,5)*0,3*0,2</t>
  </si>
  <si>
    <t>962032551R00</t>
  </si>
  <si>
    <t>Bourání zdiva z pórobetonových tvárnic</t>
  </si>
  <si>
    <t>střecha jednoplášťová nad 1np - plynosilikátové tvárnice tl. 10 cm:41*0,1</t>
  </si>
  <si>
    <t>965042141R00</t>
  </si>
  <si>
    <t>Bourání mazanin betonových tl. 10 cm, nad 4 m2</t>
  </si>
  <si>
    <t>podlaha kotelna A1:9,5*0,1</t>
  </si>
  <si>
    <t>podlaha kotelna A2:2*0,1</t>
  </si>
  <si>
    <t>střecha jednoplášťová nad 1np - cementový potěr 3-5 cm:41*0,05</t>
  </si>
  <si>
    <t>965049111RT1</t>
  </si>
  <si>
    <t>Příplatek, bourání mazanin se svař. síťí tl. 10 cm, jednostranná výztuž svařovanou sítí</t>
  </si>
  <si>
    <t>965042241RT2</t>
  </si>
  <si>
    <t>Bourání mazanin betonových tl. nad 10 cm, nad 4 m2, ručně tl. mazaniny 15 - 20 cm</t>
  </si>
  <si>
    <t>plocha před vjezdem do garáže - tl. 20cm:29*0,2</t>
  </si>
  <si>
    <t>113107520R00</t>
  </si>
  <si>
    <t>Odstranění podkladu pl. 50 m2,kam.drcené tl.20 cm</t>
  </si>
  <si>
    <t>plocha před vjezdem do garáže - tl. 20cm - vstva pod odstraňovaným bet potěrem:29</t>
  </si>
  <si>
    <t>113107320R00</t>
  </si>
  <si>
    <t>Odstranění podkladu pl. 50 m2,kam.těžené tl.20 cm</t>
  </si>
  <si>
    <t>plocha vjezdu do garáže - výkop do hloubky 400 mm - předpoklad kamenivo:25</t>
  </si>
  <si>
    <t>965082933R00</t>
  </si>
  <si>
    <t>Odstranění násypu tl. do 20 cm, plocha nad 2 m2</t>
  </si>
  <si>
    <t>podlaha kotelna A1:9,5*0,25</t>
  </si>
  <si>
    <t>podlaha kotelna A2:2*0,35</t>
  </si>
  <si>
    <t>střecha jednoplášťová nad 1np - násyp škváry:1,8*6</t>
  </si>
  <si>
    <t>967031734R00</t>
  </si>
  <si>
    <t>Přisekání plošné zdiva cihelného na MVC tl. 30 cm</t>
  </si>
  <si>
    <t>vybourání parapetu pro dveře s nadsvětlíkem-úprava ostění:2*1,32*0,3</t>
  </si>
  <si>
    <t>968061113R00</t>
  </si>
  <si>
    <t>Vyvěšení dřevěných okenních křídel pl. nad 1,5 m2</t>
  </si>
  <si>
    <t>kotelna:5</t>
  </si>
  <si>
    <t>968061126R00</t>
  </si>
  <si>
    <t>Vyvěšení dřevěných dveřních křídel pl. nad 2 m2</t>
  </si>
  <si>
    <t>kotelna:2</t>
  </si>
  <si>
    <t>968062245R00</t>
  </si>
  <si>
    <t>Vybourání dřevěných rámů oken jednoduch. pl. 2 m2</t>
  </si>
  <si>
    <t>kotelna:5*1,5</t>
  </si>
  <si>
    <t>968072455R00</t>
  </si>
  <si>
    <t>Vybourání kovových dveřních zárubní pl. do 2 m2</t>
  </si>
  <si>
    <t>kotelna:2*2</t>
  </si>
  <si>
    <t>968072559R00</t>
  </si>
  <si>
    <t>Vybourání kovových vrat plochy nad 5 m2, včetně rámu</t>
  </si>
  <si>
    <t>Vrata do garáže:8</t>
  </si>
  <si>
    <t>970031200R00</t>
  </si>
  <si>
    <t>Vrtání jádrové do zdiva cihelného do D 200 mm, doprava pily a pracovníků</t>
  </si>
  <si>
    <t>nevý ventilační otvor - kotelna:2*0,3</t>
  </si>
  <si>
    <t>970033200R00</t>
  </si>
  <si>
    <t>Příp. za jádr. vrt. ve H nad 1,5m cihel do D 200mm</t>
  </si>
  <si>
    <t>971033541R00</t>
  </si>
  <si>
    <t>Vybourání otv. zeď cihel. pl.1 m2, tl.30 cm, MVC</t>
  </si>
  <si>
    <t>vybourání parapetu pro dveře s nadsvětlíkem:0,9*1,32*0,3</t>
  </si>
  <si>
    <t>978059631R00</t>
  </si>
  <si>
    <t>Odsekání vnějších obkladů stěn nad 2 m2</t>
  </si>
  <si>
    <t>odstranění soklu - kabřincový obklad:1,5+2,5+1,5+1+3,5+5,5</t>
  </si>
  <si>
    <t>978068958RT0</t>
  </si>
  <si>
    <t xml:space="preserve">Prostupy vzt , obvodové zdivo </t>
  </si>
  <si>
    <t>979011311R00</t>
  </si>
  <si>
    <t>Svislá doprava suti a vybouraných hmot shozem</t>
  </si>
  <si>
    <t>atikové zdivo střecha nad 3np:8</t>
  </si>
  <si>
    <t>978036131R00</t>
  </si>
  <si>
    <t>Otlučení omítek břízolitových v rozsahu 20 %</t>
  </si>
  <si>
    <t>OS1:624</t>
  </si>
  <si>
    <t>OS2:71</t>
  </si>
  <si>
    <t>978036171R00</t>
  </si>
  <si>
    <t>Otlučení omítek břízolitových v rozsahu 65 %</t>
  </si>
  <si>
    <t>979011321R00</t>
  </si>
  <si>
    <t>Montáž a demontáž shozu za 2.NP</t>
  </si>
  <si>
    <t>979011329R00</t>
  </si>
  <si>
    <t>Přípl. k mont.a dem. shozu za každé další podlaží</t>
  </si>
  <si>
    <t>podlaž</t>
  </si>
  <si>
    <t>979011331R00</t>
  </si>
  <si>
    <t>Pronájem shozu  (za metr)</t>
  </si>
  <si>
    <t>den</t>
  </si>
  <si>
    <t>979011332R00</t>
  </si>
  <si>
    <t>Pronájem násypky  (za kus)</t>
  </si>
  <si>
    <t>979011336R00</t>
  </si>
  <si>
    <t>Pronájem rukávu proti prachu délky 20 m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</si>
  <si>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</si>
  <si>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</si>
  <si>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</si>
  <si>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</si>
  <si>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</si>
  <si>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</si>
  <si>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</si>
  <si>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</t>
  </si>
  <si>
    <t>979990101R00</t>
  </si>
  <si>
    <t>Poplatek za sklád.suti-směs bet.a cihel do 30x30cm</t>
  </si>
  <si>
    <t>979990161R00</t>
  </si>
  <si>
    <t>Poplatek za skládku suti - dřevo</t>
  </si>
  <si>
    <t>979990121R00</t>
  </si>
  <si>
    <t>Poplatek za skládku suti - asfaltové pásy</t>
  </si>
  <si>
    <t>979990143R00</t>
  </si>
  <si>
    <t>Poplatek za skládku suti - polystyren</t>
  </si>
  <si>
    <t>heraklit:2,9</t>
  </si>
  <si>
    <t>998011002R00</t>
  </si>
  <si>
    <t>Přesun hmot pro budovy zděné výšky do 12 m</t>
  </si>
  <si>
    <t>998223011R00</t>
  </si>
  <si>
    <t>Přesun hmot, pozemní komunikace, kryt dlážděný</t>
  </si>
  <si>
    <t>51,2</t>
  </si>
  <si>
    <t>998009101R00</t>
  </si>
  <si>
    <t>Přesun hmot lešení samostatně budovaného</t>
  </si>
  <si>
    <t>711111001RZ1</t>
  </si>
  <si>
    <t>Izolace proti vlhkosti vodor. nátěr ALP za studena, 1x nátěr - včetně dodávky penetračního laku</t>
  </si>
  <si>
    <t>skladba P1,P2:18</t>
  </si>
  <si>
    <t>711112001RZ1</t>
  </si>
  <si>
    <t>Izolace proti vlhkosti svis. nátěr ALP, za studena, 1x nátěr - včetně dodávky asfaltového laku</t>
  </si>
  <si>
    <t>711141559RT1</t>
  </si>
  <si>
    <t>Izolace proti vlhk. vodorovná pásy přitavením, 1 vrstva - materiál ve specifikaci</t>
  </si>
  <si>
    <t>711142559RT1</t>
  </si>
  <si>
    <t>Izolace proti vlhkosti svislá pásy přitavením, 1 vrstva - materiál ve specifikaci</t>
  </si>
  <si>
    <t>62852265R</t>
  </si>
  <si>
    <t xml:space="preserve">Pás modifikovaný asfalt </t>
  </si>
  <si>
    <t>hydroizolační elastomerbitumenový pás (SBS) s vložkou polyesterové rohože</t>
  </si>
  <si>
    <t>skladba OS3, OS4:58,5*1,25</t>
  </si>
  <si>
    <t>skladba OS5, OS6:22,5*1,25</t>
  </si>
  <si>
    <t>skladba P1,P2:18*1,15</t>
  </si>
  <si>
    <t>711823121RT1</t>
  </si>
  <si>
    <t>Montáž nopové fólie svisle, bez dodávky fólie</t>
  </si>
  <si>
    <t>skladba OS4 sever,jih,západ:4+7+7,5</t>
  </si>
  <si>
    <t>skladba OS6 sever,západ:2,5+1,5</t>
  </si>
  <si>
    <t>28323142R</t>
  </si>
  <si>
    <t>Fólie nopová nop 8mm tl. 0,6 mm 2,0x20 m</t>
  </si>
  <si>
    <t>Ochrana nopovou fólií s nakašírovanou filtrační textilií</t>
  </si>
  <si>
    <t>skladba OS4 sever,jih,západ:(4+7+7,5)*1,15</t>
  </si>
  <si>
    <t>skladba OS6 sever,západ:(2,5+1,5)*1,15</t>
  </si>
  <si>
    <t>711823129RT1</t>
  </si>
  <si>
    <t>Montáž ukončovací lišty k nopové fólii, bez dodávky lišty</t>
  </si>
  <si>
    <t>skladba OS4 sever,jih,západ:10+15+21</t>
  </si>
  <si>
    <t>skladba OS6 sever,západ:9+4,5</t>
  </si>
  <si>
    <t>28342406R</t>
  </si>
  <si>
    <t>Ukončovací lišta N8 PVC, l = 2 m</t>
  </si>
  <si>
    <t>skladba OS4 sever,jih,západ:(10+15+21)/2</t>
  </si>
  <si>
    <t>skladba OS6 sever,západ:(9+4,5)/2+0,25</t>
  </si>
  <si>
    <t>998711102R00</t>
  </si>
  <si>
    <t>Přesun hmot pro izolace proti vodě, výšky do 12 m</t>
  </si>
  <si>
    <t>712300831RT3</t>
  </si>
  <si>
    <t>Odstranění povlakové krytiny střech do 10° 1vrstvé, z ploch jednotlivě nad 20 m2</t>
  </si>
  <si>
    <t>střecha nad 3 np - živičná hydroizolace s posypem:231</t>
  </si>
  <si>
    <t>svislá část:21</t>
  </si>
  <si>
    <t>střecha jednoplášťová nad 1np - živičná hydroizolace s posypem:41</t>
  </si>
  <si>
    <t>svislá část:2*3,5+0,3*4,5</t>
  </si>
  <si>
    <t>712300833RT3</t>
  </si>
  <si>
    <t>Odstranění povlakové krytiny střech do 10° 3vrstvé, z ploch jednotlivě nad 20 m2</t>
  </si>
  <si>
    <t>střecha nad 3 np - 3x IPA:231</t>
  </si>
  <si>
    <t>střecha jednoplášťová nad 1np -  3x IPA:41</t>
  </si>
  <si>
    <t>979011211R00</t>
  </si>
  <si>
    <t>Svislá doprava suti a vybour. hmot za 2.NP nošením</t>
  </si>
  <si>
    <t>979011219R00</t>
  </si>
  <si>
    <t>Přípl.k svislé dopr.suti za každé další NP nošením</t>
  </si>
  <si>
    <t>712311101RZ1</t>
  </si>
  <si>
    <t>Povlaková krytina střech do 10°, za studena ALP, 1 x nátěr - včetně dodávky ALP</t>
  </si>
  <si>
    <t>skladba S1:</t>
  </si>
  <si>
    <t>izolace na potěru - vodorovná část:237</t>
  </si>
  <si>
    <t>izolace na potěru - vytážení na atiku:49*1,5</t>
  </si>
  <si>
    <t>skladba S2:</t>
  </si>
  <si>
    <t>izolace na potěru - vodorovná část:41</t>
  </si>
  <si>
    <t>izolace na potěru - vytážení na atiku:22*1</t>
  </si>
  <si>
    <t>skladba S3:6,4</t>
  </si>
  <si>
    <t>712341559RT1</t>
  </si>
  <si>
    <t>Povlaková krytina střech do 10°, NAIP přitavením, 1 vrstva - materiál ve specifikaci</t>
  </si>
  <si>
    <t>sklaba S1 parozábrana/pojistná hydroizolace - popis viz. Skladby konstrukcí:</t>
  </si>
  <si>
    <t>sklaba S2 parozábrana/pojistná hydroizolace - popis viz. Skladby konstrukcí:</t>
  </si>
  <si>
    <t>skladba S1 - vrchní vrstva hydroizolace střechy:</t>
  </si>
  <si>
    <t>vodorovná část:237</t>
  </si>
  <si>
    <t>vytážení na atiku:49*1,5</t>
  </si>
  <si>
    <t>skladba S2 - vrchní vrstva hydroizolace střechy:</t>
  </si>
  <si>
    <t>vodorovná část:41</t>
  </si>
  <si>
    <t>vytážení na atiku:22*1</t>
  </si>
  <si>
    <t>skladba S3 pojistná hydroizolace:6,4</t>
  </si>
  <si>
    <t>628522691R</t>
  </si>
  <si>
    <t>Pás modifikovaný asfalt AL mineral, tl. 4mm</t>
  </si>
  <si>
    <t>parozábrana - asfaltový pás (µ = 375.000), 4 mm</t>
  </si>
  <si>
    <t>Pás z SBS modifikovaného asfaltu s hliníkovou vložkou a jemnozrnným posypem, parotěsnící, vzduchotěsnící a provizorní hydroizolační vrstva</t>
  </si>
  <si>
    <t>izolace na potěru - vodorovná část:237*1,15</t>
  </si>
  <si>
    <t>izolace na potěru - vytážení na atiku:49*1,5*1,15</t>
  </si>
  <si>
    <t>izolace na potěru - vodorovná část:41*1,15</t>
  </si>
  <si>
    <t>izolace na potěru - vytážení na atiku:22*1*1,15</t>
  </si>
  <si>
    <t>skladba S3 pojistná hydroizolace:6,4*1,15</t>
  </si>
  <si>
    <t>712351111RT1</t>
  </si>
  <si>
    <t>Povlaková krytina střech do 10°,samolepicím pásem, 1 vrstva - materiál ve specifikaci</t>
  </si>
  <si>
    <t>skladba S1 - spodní vrstva hydroizolace střechy:</t>
  </si>
  <si>
    <t>vytažení na atiku:73,5</t>
  </si>
  <si>
    <t>skladba S2 - spodní vrstva hydroizolace střechy:</t>
  </si>
  <si>
    <t>skladba S3:7</t>
  </si>
  <si>
    <t>628522699R</t>
  </si>
  <si>
    <t>Pás modif. asfalt samolep skelná tkanina 200g/m2, tl. 3mm, minerální posyp jemnozrnný</t>
  </si>
  <si>
    <t>1x samolepící pás z SBS modifikovaného asfaltu s jemnozrnným posypem asfaltový pás tl. 3 mm</t>
  </si>
  <si>
    <t>vodorovná část:237*1,15</t>
  </si>
  <si>
    <t>vytažení na atiku:73,5*1,15</t>
  </si>
  <si>
    <t>vodorovná část:41*1,15</t>
  </si>
  <si>
    <t>vytážení na atiku:22*1*1,15</t>
  </si>
  <si>
    <t>skladba S3:7*1,15</t>
  </si>
  <si>
    <t>628522530R</t>
  </si>
  <si>
    <t>Pás modifikovaný asfalt firestop, modroz</t>
  </si>
  <si>
    <t>hydroizolace - 1 x hydroizolační asfaltový pás z SBS modifikovaného asfaltu s retardéry hoření a břidličným posypem, tl. 5,2 mm</t>
  </si>
  <si>
    <t>vytážení na atiku:49*1,5*1,15</t>
  </si>
  <si>
    <t>998712102R00</t>
  </si>
  <si>
    <t>Přesun hmot pro povlakové krytiny, výšky do 12 m</t>
  </si>
  <si>
    <t>713100824R00</t>
  </si>
  <si>
    <t>Odstr. tepelné izolace, kombidesky 1str. nad 5 cm</t>
  </si>
  <si>
    <t>střecha nad 3 np - heraklit 5cm:231</t>
  </si>
  <si>
    <t>713131131R00</t>
  </si>
  <si>
    <t>Izolace tepelná lepením, polyuretan</t>
  </si>
  <si>
    <t>skladba OS7:49*1,2</t>
  </si>
  <si>
    <t>skladba OS8:22*0,75</t>
  </si>
  <si>
    <t>koruna atiky střechy S1 tl. 5cm:49*0,3</t>
  </si>
  <si>
    <t>koruna atiky střechy S2 tl. 5cm:22*0,3</t>
  </si>
  <si>
    <t>skladba S1 - ukončení střechy u okapu:18*0,6</t>
  </si>
  <si>
    <t>713141131R00</t>
  </si>
  <si>
    <t>Izolace tepelná střech plně lep.za studena,1vrstvá</t>
  </si>
  <si>
    <t>skladba S1 - spádové klíny:237</t>
  </si>
  <si>
    <t>skladba S2 - spádové klíny:41</t>
  </si>
  <si>
    <t>skladba S1 - 2 vrstvy po 100mm, lepené:2*237</t>
  </si>
  <si>
    <t>skladba S2 - 2 vrstvy po 80mm, lepené:2*41</t>
  </si>
  <si>
    <t>28375971R</t>
  </si>
  <si>
    <t>Deska spádová EPS 100</t>
  </si>
  <si>
    <t>skladba S1 - spádové klíny tl. 40-450 mm:(237*0,04+237*0,205)*1,07</t>
  </si>
  <si>
    <t>skladba S2 - spádové klíny tl. 40-260 mm:(41*0,04+41*0,11)*1,07</t>
  </si>
  <si>
    <t>28375704R</t>
  </si>
  <si>
    <t>Deska izolační stabilizov. EPS 100  1000 x 500 mm</t>
  </si>
  <si>
    <t>skladba S1 - 1 vrstva tl. 100mm, lepené:237*0,1*1,07</t>
  </si>
  <si>
    <t>skladba S2 - 1 vrstva tl. 80mm, lepené:41*0,08*1,07</t>
  </si>
  <si>
    <t>skkladba S3 - 1 vrstva tl. 50mm, lepená:6,4*0,05*1,15</t>
  </si>
  <si>
    <t>skladba OS7 - 1 vstva tl. 100mm, lepená:49*1,2*0,1*1,15</t>
  </si>
  <si>
    <t>skladba OS8 - 1 vstva tl. 50mm, lepená:22*0,75*0,05*1,15</t>
  </si>
  <si>
    <t>koruna atiky střechy S1 tl. 5cm:49*0,3*0,05*1,07</t>
  </si>
  <si>
    <t>koruna atiky střechy S2 tl. 5cm:22*0,3*0,05*1,07</t>
  </si>
  <si>
    <t>28375705R</t>
  </si>
  <si>
    <t>Deska izolační stabilizov. EPS 150  1000 x 500 mm</t>
  </si>
  <si>
    <t>283754924R</t>
  </si>
  <si>
    <t>Deska polystyrenová XPS 300 tl. 60 až 70 mm, vroubkovaná, 1250 x 600 mm</t>
  </si>
  <si>
    <t>skladba S1 - ukončení střechy u okapu:18*0,3*1,2</t>
  </si>
  <si>
    <t>283754921R</t>
  </si>
  <si>
    <t>Deska polystyrenová XPS 300 tl. 30 mm, vroubkovaná, 1250 x 600 mm</t>
  </si>
  <si>
    <t>713191221R0S</t>
  </si>
  <si>
    <t>Montáž atikových klínů</t>
  </si>
  <si>
    <t>skladba OS7:49</t>
  </si>
  <si>
    <t>skladba OS8:22</t>
  </si>
  <si>
    <t>28375980R</t>
  </si>
  <si>
    <t>Klín atikový EPS 50 x 50 x 1000 mm</t>
  </si>
  <si>
    <t>skladba OS7:49*1,1</t>
  </si>
  <si>
    <t>skladba OS8:22*1,1</t>
  </si>
  <si>
    <t>713121111RT1</t>
  </si>
  <si>
    <t>Izolace tepelná podlah na sucho, jednovrstvá, materiál ve specifikaci</t>
  </si>
  <si>
    <t>28376545R</t>
  </si>
  <si>
    <t>Deska izolační PIR 40mm</t>
  </si>
  <si>
    <t>tepelná izolace na PIR (lambda = 0,022 W/m.K) 	40 mm</t>
  </si>
  <si>
    <t>Pevnost v tlaku při stlačení 10% - 150kPa</t>
  </si>
  <si>
    <t>skladba P1,P2:18*1,1</t>
  </si>
  <si>
    <t>713191100RT9</t>
  </si>
  <si>
    <t>Položení separační fólie, včetně dodávky PE fólie 0,05mm</t>
  </si>
  <si>
    <t>998713102R00</t>
  </si>
  <si>
    <t>Přesun hmot pro izolace tepelné, výšky do 12 m</t>
  </si>
  <si>
    <t>soubor</t>
  </si>
  <si>
    <t>Demontáž odfuku plynového potrubí, včetně likvidace</t>
  </si>
  <si>
    <t>762341811R00</t>
  </si>
  <si>
    <t>Demontáž bednění střech rovných z prken hrubých</t>
  </si>
  <si>
    <t>střecha nad 3 np - prkenné bednění tl. 24 mm:231</t>
  </si>
  <si>
    <t>762331811R00</t>
  </si>
  <si>
    <t>Demontáž konstrukcí krovů z hranolů do 120 cm2</t>
  </si>
  <si>
    <t>střecha nad 3 np - krokve 10/12 cm:11*11,5</t>
  </si>
  <si>
    <t>9*14,5</t>
  </si>
  <si>
    <t>ostatní prvky:4*19,5</t>
  </si>
  <si>
    <t>sloupky:60*0,9</t>
  </si>
  <si>
    <t>763615231R0S</t>
  </si>
  <si>
    <t>M.obložení desky plošné, lepení, kotvení hmoždinky</t>
  </si>
  <si>
    <t>atika střechy S1:49*0,6</t>
  </si>
  <si>
    <t>atika střechy S2:22*0,6</t>
  </si>
  <si>
    <t>skladba S1 - ukončení u okapu (2 vrstvy):2*18*0,4</t>
  </si>
  <si>
    <t>60623353R</t>
  </si>
  <si>
    <t>Překližka vodovzd. bříza multi tl. 15 mm j. BB/CP, 11 vrstev, 2500x1250 mm</t>
  </si>
  <si>
    <t>skladba S1 - ukončení u okapu (2 vrstvy):2*18*0,4*1,2</t>
  </si>
  <si>
    <t>60623355R</t>
  </si>
  <si>
    <t>Překližka vodovzd. bříza multi tl. 21 mm j. BB/CP, 15 vrstev, 2500x1250 mm</t>
  </si>
  <si>
    <t>skladba S3:6,4*1,2</t>
  </si>
  <si>
    <t>atika střechy S1:49*0,6*1,2</t>
  </si>
  <si>
    <t>atika střechy S2:22*0,6*1,2</t>
  </si>
  <si>
    <t>347013123R00</t>
  </si>
  <si>
    <t>Předstěna SDK,tl.55mm,1xoc.kce C,1xRBI 12,5mm</t>
  </si>
  <si>
    <t>1np mč 1.19 - předstěna u wc:1*3</t>
  </si>
  <si>
    <t>998763101R00</t>
  </si>
  <si>
    <t>Přesun hmot pro suchou výstavbu, výšky do 12 m</t>
  </si>
  <si>
    <t>764311821R00</t>
  </si>
  <si>
    <t>Demontáž krytiny, tabule 2 x 1 m, do 25 m2, do 30°</t>
  </si>
  <si>
    <t>oplechování markýz 2x:3+2,5</t>
  </si>
  <si>
    <t>764331830R00</t>
  </si>
  <si>
    <t>Demontáž lemování zdí, rš 250 a 330 mm, do 30°</t>
  </si>
  <si>
    <t>lemování pergoly ke zdi:11</t>
  </si>
  <si>
    <t>764351836R00</t>
  </si>
  <si>
    <t>Demontáž háků, sklon do 30°</t>
  </si>
  <si>
    <t>hlavní budova:19</t>
  </si>
  <si>
    <t>kotelna:7</t>
  </si>
  <si>
    <t>764352810R00</t>
  </si>
  <si>
    <t>Demontáž žlabů půlkruh. rovných, rš 330 mm, do 30°</t>
  </si>
  <si>
    <t>hlavní budova:18</t>
  </si>
  <si>
    <t>kotelna:6</t>
  </si>
  <si>
    <t>764359810R00</t>
  </si>
  <si>
    <t>Demontáž kotlíku kónického, sklon do 30°</t>
  </si>
  <si>
    <t>764410850R00</t>
  </si>
  <si>
    <t>Demontáž oplechování parapetů,rš od 100 do 330 mm</t>
  </si>
  <si>
    <t>1np:2,05+5*2,35+2,07+2,07+0,56+5*0,56+4*0,9</t>
  </si>
  <si>
    <t>2np:2,05+6*2,35+3*2,06+8*0,56</t>
  </si>
  <si>
    <t>3np:2,05+6*2,35+3*2,06+8*0,56</t>
  </si>
  <si>
    <t>764430840R00</t>
  </si>
  <si>
    <t>Demontáž oplechování zdí,rš od 330 do 500 mm</t>
  </si>
  <si>
    <t>atika hlavní budovy:49</t>
  </si>
  <si>
    <t>atika kotelny:12,7+3,5</t>
  </si>
  <si>
    <t>764453844R00</t>
  </si>
  <si>
    <t>Demontáž kolen horních dvojitých,120 a 150 mm</t>
  </si>
  <si>
    <t>764454803R00</t>
  </si>
  <si>
    <t>Demontáž odpadních trub kruhových,D 150 mm</t>
  </si>
  <si>
    <t>hlavní budova:24</t>
  </si>
  <si>
    <t>kotelna:4,5</t>
  </si>
  <si>
    <t>1K</t>
  </si>
  <si>
    <t>Oplechování parapetu, r.š. 250mm dl 0,9m</t>
  </si>
  <si>
    <t>2K</t>
  </si>
  <si>
    <t>Oplechování parapetu, r.š. 470mm dl 0,56m</t>
  </si>
  <si>
    <t>3K</t>
  </si>
  <si>
    <t>Oplechování parapetu, r.š. 470mm dl 2,05m</t>
  </si>
  <si>
    <t>4K</t>
  </si>
  <si>
    <t>Oplechování parapetu, r.š. 470mm dl 2,07m</t>
  </si>
  <si>
    <t>5K</t>
  </si>
  <si>
    <t>Oplechování parapetu, r.š. 470mm dl 2,35m</t>
  </si>
  <si>
    <t>6K</t>
  </si>
  <si>
    <t>Podokapní žlab, kompletní příslušenství, r.š. 400mm d=200mm</t>
  </si>
  <si>
    <t>7K</t>
  </si>
  <si>
    <t>Podokapní žlab, kompletní příslušenství, r.š. 330mm d=150mm</t>
  </si>
  <si>
    <t>8K</t>
  </si>
  <si>
    <t>Dešťový svod, kompletní příslušenství, DN 120mm r.š. 400mm</t>
  </si>
  <si>
    <t>9K</t>
  </si>
  <si>
    <t>10K</t>
  </si>
  <si>
    <t>Dešťový svod, kompletní příslušenství, DN 100mm r.š. 333mm</t>
  </si>
  <si>
    <t>11K</t>
  </si>
  <si>
    <t xml:space="preserve">Okapní plech, r.š. 240mm </t>
  </si>
  <si>
    <t>12K</t>
  </si>
  <si>
    <t>13K</t>
  </si>
  <si>
    <t>Oplechování markýzy, r.š. 765+170mm</t>
  </si>
  <si>
    <t>14K</t>
  </si>
  <si>
    <t>Oplechování markýzy, r.š. 805+170mm</t>
  </si>
  <si>
    <t>15K</t>
  </si>
  <si>
    <t>Závětrná lišta boční, r.š. 165+180mm</t>
  </si>
  <si>
    <t>16K</t>
  </si>
  <si>
    <t>17K</t>
  </si>
  <si>
    <t>Krycí lišta, r.š. 170mm</t>
  </si>
  <si>
    <t>18K</t>
  </si>
  <si>
    <t>Oplechování atiky, r.š. 880+2x180mm</t>
  </si>
  <si>
    <t>19K</t>
  </si>
  <si>
    <t>Oplechování atiky, r.š. 760+2x180mm</t>
  </si>
  <si>
    <t>20K</t>
  </si>
  <si>
    <t>Lemování zdi, r.š. 250mm</t>
  </si>
  <si>
    <t>1T</t>
  </si>
  <si>
    <t>Vnitřní parapetní deska, 270x900mm</t>
  </si>
  <si>
    <t>2T</t>
  </si>
  <si>
    <t>Dveře vnitřní, 900x1970mm EI30DP1</t>
  </si>
  <si>
    <t>3T</t>
  </si>
  <si>
    <t>Kapotáž potrubí rekuperačních jednotek, podkonstrukce</t>
  </si>
  <si>
    <t>4*1,5</t>
  </si>
  <si>
    <t>766685236</t>
  </si>
  <si>
    <t>Úprava stávající střechy pergoly, detail 5</t>
  </si>
  <si>
    <t>766685237</t>
  </si>
  <si>
    <t>Posunutí dřevěných schodišť, včetně zábradlí</t>
  </si>
  <si>
    <t>767996803R00</t>
  </si>
  <si>
    <t>Demontáž atypických ocelových konstr. do 250 kg</t>
  </si>
  <si>
    <t>kg</t>
  </si>
  <si>
    <t>demontáž žebříku - hlavní budova:250</t>
  </si>
  <si>
    <t>demontáž žebříku - garáž:150</t>
  </si>
  <si>
    <t>767996899R00</t>
  </si>
  <si>
    <t>Demontáž pásové mřížky , odvětrání fasády</t>
  </si>
  <si>
    <t>767997788R02</t>
  </si>
  <si>
    <t>Úprava oplocení</t>
  </si>
  <si>
    <t>demontáž, zkrácení ocelového rámu o 25 cm, nové pletivo, osazení a nátěr</t>
  </si>
  <si>
    <t>767997888R03</t>
  </si>
  <si>
    <t>Demontáž a zpětná montáž držáků vlajky</t>
  </si>
  <si>
    <t>1Z</t>
  </si>
  <si>
    <t>Ocelová vnitřní zárubeň, 900x1970 EI30DP1 včetně osazení</t>
  </si>
  <si>
    <t>2Z</t>
  </si>
  <si>
    <t>Požární žebřík</t>
  </si>
  <si>
    <t>3Z</t>
  </si>
  <si>
    <t>Požární žebřík s ochranným košem</t>
  </si>
  <si>
    <t>771570014RA0</t>
  </si>
  <si>
    <t>Dlažba z dlaždic keramických 30 x 30 cm, spáry, silikon</t>
  </si>
  <si>
    <t>keramická dlažba glazovaná (třída A, úhel skluzu &gt; 12°)</t>
  </si>
  <si>
    <t>skladba P1:2,5</t>
  </si>
  <si>
    <t>998771102R00</t>
  </si>
  <si>
    <t>Přesun hmot pro podlahy z dlaždic, výšky do 12 m</t>
  </si>
  <si>
    <t>771100010RAB</t>
  </si>
  <si>
    <t>Vyrovnání podk.samoniv.hmotou, nivelační hmota tl. 5 mm, penetrace</t>
  </si>
  <si>
    <t>skladba P2:14,6</t>
  </si>
  <si>
    <t>777510011RA0</t>
  </si>
  <si>
    <t>Nátěr podlah betonových 2 x, šedý</t>
  </si>
  <si>
    <t>otěruvzdorný, protiskluzový epoxidový nátěr</t>
  </si>
  <si>
    <t>777610021RA0</t>
  </si>
  <si>
    <t>Nátěr podlah dřevěných, 2 x, penetrace</t>
  </si>
  <si>
    <t>- penetrační nátěr na dřevo (základový a uzavírací nátěr na dřevo)</t>
  </si>
  <si>
    <t>skladba P3:2,55*0,9</t>
  </si>
  <si>
    <t>998777102R00</t>
  </si>
  <si>
    <t>Přesun hmot pro podlahy syntetické, výšky do 12 m</t>
  </si>
  <si>
    <t>781470010RA0</t>
  </si>
  <si>
    <t>Obklad vnitřní keramický 20 x 20 cm, spáry, silikon</t>
  </si>
  <si>
    <t>1np mč 1.19:(2,15+2,15+1,1+1,1)*2</t>
  </si>
  <si>
    <t>998781102R00</t>
  </si>
  <si>
    <t>Přesun hmot pro obklady keramické, výšky do 12 m</t>
  </si>
  <si>
    <t>784450075RA0</t>
  </si>
  <si>
    <t xml:space="preserve">Malba disperzní, penetrace 1x, malba bílá 2x </t>
  </si>
  <si>
    <t>malba mč 1.19 - nové stěny,strop:18</t>
  </si>
  <si>
    <t>opravy maleb - předpoklad:350</t>
  </si>
  <si>
    <t>1OST</t>
  </si>
  <si>
    <t>Hlíníkové venkovní žaluzie 2050x1780mm</t>
  </si>
  <si>
    <t>2OST</t>
  </si>
  <si>
    <t>Hlíníkové venkovní žaluzie 2350x1780mm</t>
  </si>
  <si>
    <t>3OST</t>
  </si>
  <si>
    <t>Fasádní větrací mřížka s regulací, 250x250mm pr. 100mm,D+M</t>
  </si>
  <si>
    <t>4OST</t>
  </si>
  <si>
    <t>Fasádní větrací mřížka, 150x150mm pr. 100mm,D+M</t>
  </si>
  <si>
    <t>4aOST</t>
  </si>
  <si>
    <t>Úprava fasádní větrací  mřížky s ventilátorem</t>
  </si>
  <si>
    <t>5OST</t>
  </si>
  <si>
    <t>Fasádní větrací mřížka s regulací, 200x200mm pr. 125mm,D+M</t>
  </si>
  <si>
    <t>6OST</t>
  </si>
  <si>
    <t>Dřevěné terénní schodiště,D+M, cenová nabídka dodavatele</t>
  </si>
  <si>
    <t>7OST</t>
  </si>
  <si>
    <t>Fasádní revizní dvířka el. rozvaděče,D+M</t>
  </si>
  <si>
    <t>8OST</t>
  </si>
  <si>
    <t>Fasádní ventilační mřížka 460x110mm,D+M</t>
  </si>
  <si>
    <t>9OST</t>
  </si>
  <si>
    <t>Fasádní ventilační mřížka 220x220mm pr. 150mm,D+M</t>
  </si>
  <si>
    <t>10OST</t>
  </si>
  <si>
    <t>Fasádní ventilační mřížka pr. 60mm,D+M</t>
  </si>
  <si>
    <t>11OST</t>
  </si>
  <si>
    <t>Zákrytová deska 620x1200mm, D+M</t>
  </si>
  <si>
    <t>12OST</t>
  </si>
  <si>
    <t>Fasádní držák na vlajky 150x280mm,D+M</t>
  </si>
  <si>
    <t>Demontáž jímací soustavy</t>
  </si>
  <si>
    <t>VRN1</t>
  </si>
  <si>
    <t>Průzkumné, geodetické a projektové práce</t>
  </si>
  <si>
    <t>-Dokumentace stavby bez rozlišení - dílenská dokumentace, návrh kotvení prvků fasády, projekt lešení</t>
  </si>
  <si>
    <t>-Dokumentace skutečného provedení stavby  3 paré</t>
  </si>
  <si>
    <t>VRN2</t>
  </si>
  <si>
    <t>Zařízení staveniště</t>
  </si>
  <si>
    <t>- Zařízení staveniště vybavení staveniště - náklady na stavební buňku a mobilní toaletu</t>
  </si>
  <si>
    <t>- Zařízení staveniště vybavení staveniště - skládky na staveništi</t>
  </si>
  <si>
    <t>- Zařízení staveniště vybavení staveniště  - náklady na provoz a údržbu vybavení staveniště</t>
  </si>
  <si>
    <t>- Zařízení staveniště vybavení staveniště - oplocení staveniště</t>
  </si>
  <si>
    <t>- Zařízení staveniště zrušení zařízení staveniště - rozebrání, bourání a odvoz</t>
  </si>
  <si>
    <t>- Zařízení staveniště zrušení zařízení staveniště - úprava terénu</t>
  </si>
  <si>
    <t>VRN3</t>
  </si>
  <si>
    <t>- Inženýrská činnost, zkoušky, měření</t>
  </si>
  <si>
    <t>- Náklady vzniklé v souvislosti s realizací stavby - dočasné zakrytí kcí před klimatickými vlivy</t>
  </si>
  <si>
    <t>Položky povrchová úprava ostění obsahují: osazení okenních rohových lišt, natažení stěrky, vtlačení výztužné tkaniny, přehlazení stěrky. Položky obsahují rohové lišty a zakončovací lišty s okapničkou a výztužnou tkaninu.</t>
  </si>
  <si>
    <t>otěruvzdorný, protiskluzový nátěr pro vysoký provoz (na dřevo)</t>
  </si>
  <si>
    <t>END</t>
  </si>
  <si>
    <t>12,4+1,6+53,4+34,6+0,39+0,04</t>
  </si>
  <si>
    <t>0,3+33,06+15,13+14,8</t>
  </si>
  <si>
    <t>předpoklad 10km:9*79,97</t>
  </si>
  <si>
    <t>celkem 30m:4*79,97</t>
  </si>
  <si>
    <t>0,3+33,07+15,13+6,03+2,9+6,6+0,54+0,4+15</t>
  </si>
  <si>
    <t>43,35+0,03</t>
  </si>
  <si>
    <t>celkem 30m:4*43,38</t>
  </si>
  <si>
    <t>předpoklad 10km:9*43,38</t>
  </si>
  <si>
    <t>43,38</t>
  </si>
  <si>
    <t>29,75+8+0,92+0,09+0,157+4,76</t>
  </si>
  <si>
    <t>Celkem náklady</t>
  </si>
  <si>
    <t>ROZPOČET S VÝKAZEM VÝMĚR</t>
  </si>
  <si>
    <t>Stavba:   MŠ Kopřivnice -  Lubina</t>
  </si>
  <si>
    <t xml:space="preserve">Objekt:   Nezpůsobilé výdaje ZI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</si>
  <si>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</si>
  <si>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</si>
  <si>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</si>
  <si>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</si>
  <si>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20. 12. 2019</t>
  </si>
  <si>
    <t>Č.</t>
  </si>
  <si>
    <t>KCN</t>
  </si>
  <si>
    <t>Kód položky</t>
  </si>
  <si>
    <t>Popis</t>
  </si>
  <si>
    <t>Množství celkem</t>
  </si>
  <si>
    <t>Cena jednotková</t>
  </si>
  <si>
    <t>6</t>
  </si>
  <si>
    <t>7</t>
  </si>
  <si>
    <t>8</t>
  </si>
  <si>
    <t xml:space="preserve">Práce a dodávky PSV   </t>
  </si>
  <si>
    <t xml:space="preserve">Izolace tepelné   </t>
  </si>
  <si>
    <t>713463111</t>
  </si>
  <si>
    <t xml:space="preserve">Montáž izolace tepelné potrubí potrubními pouzdry bez úpravy staženými drátem 1x D do 100 mm   </t>
  </si>
  <si>
    <t>R</t>
  </si>
  <si>
    <t>R713000001</t>
  </si>
  <si>
    <t xml:space="preserve">izolace 20mm potrubí TV a SV k WC, D   </t>
  </si>
  <si>
    <t xml:space="preserve">komplet systém   </t>
  </si>
  <si>
    <t>721</t>
  </si>
  <si>
    <t xml:space="preserve">Zdravotechnika - vnitřní kanalizace   </t>
  </si>
  <si>
    <t>721173401</t>
  </si>
  <si>
    <t xml:space="preserve">Potrubí kanalizační z PVC SN 4 svodné DN 110   </t>
  </si>
  <si>
    <t xml:space="preserve">napojení závěsného WC a podlahové vpusti   </t>
  </si>
  <si>
    <t>721173722</t>
  </si>
  <si>
    <t xml:space="preserve">Potrubí kanalizační z PE připojovací DN 40   </t>
  </si>
  <si>
    <t xml:space="preserve">napojení umývátka na WC   </t>
  </si>
  <si>
    <t>7211737221</t>
  </si>
  <si>
    <t xml:space="preserve">připojení kondenzátu, zavedeno nad gulu, DN25   </t>
  </si>
  <si>
    <t>721194104</t>
  </si>
  <si>
    <t xml:space="preserve">Vyvedení a upevnění odpadních výpustek DN 40   </t>
  </si>
  <si>
    <t>721194109</t>
  </si>
  <si>
    <t xml:space="preserve">Vyvedení a upevnění odpadních výpustek DN 100   </t>
  </si>
  <si>
    <t>721211501</t>
  </si>
  <si>
    <t xml:space="preserve">Vpusť sklepní s vodorovným odtokem DN 110 mřížka plast 170x240   </t>
  </si>
  <si>
    <t xml:space="preserve">náhrada za stávající vpusť   </t>
  </si>
  <si>
    <t>721290111</t>
  </si>
  <si>
    <t xml:space="preserve">Zkouška těsnosti potrubí kanalizace vodou do DN 125   </t>
  </si>
  <si>
    <t>R721000001</t>
  </si>
  <si>
    <t xml:space="preserve">nutná demontáž stáv.rozvodu   </t>
  </si>
  <si>
    <t>h</t>
  </si>
  <si>
    <t>R7211734011</t>
  </si>
  <si>
    <t xml:space="preserve">napojení na stávající rozvod   </t>
  </si>
  <si>
    <t>722</t>
  </si>
  <si>
    <t xml:space="preserve">Zdravotechnika - vnitřní vodovod   </t>
  </si>
  <si>
    <t>722173103</t>
  </si>
  <si>
    <t xml:space="preserve">Potrubí vodovodní plastové PE-Xa spoj násuvnou objímkou plastovou D 20x2,8 mm   </t>
  </si>
  <si>
    <t xml:space="preserve">propojení WC, SV a TV, zahradního ventilu   </t>
  </si>
  <si>
    <t>722173303</t>
  </si>
  <si>
    <t xml:space="preserve">Příplatek k potrubí vodovodnímu plastovému s násuvnou objímkou plastovou za členitý rozvod D 20x2,8   </t>
  </si>
  <si>
    <t>722190401</t>
  </si>
  <si>
    <t xml:space="preserve">Vyvedení a upevnění výpustku do DN 25   </t>
  </si>
  <si>
    <t>722220111</t>
  </si>
  <si>
    <t xml:space="preserve">Nástěnka pro výtokový ventil G 1/2 s jedním závitem   </t>
  </si>
  <si>
    <t>722220121</t>
  </si>
  <si>
    <t xml:space="preserve">Nástěnka pro baterii G 1/2 s jedním závitem   </t>
  </si>
  <si>
    <t>pár</t>
  </si>
  <si>
    <t>722224115</t>
  </si>
  <si>
    <t xml:space="preserve">Kohout plnicí nebo vypouštěcí G 1/2 PN 10 s jedním závitem   </t>
  </si>
  <si>
    <t>722231072</t>
  </si>
  <si>
    <t xml:space="preserve">Ventil zpětný mosazný G 1/2 PN 10 do 110°C se dvěma závity   </t>
  </si>
  <si>
    <t>722290226</t>
  </si>
  <si>
    <t xml:space="preserve">Zkouška těsnosti vodovodního potrubí závitového do DN 50   </t>
  </si>
  <si>
    <t>722290234</t>
  </si>
  <si>
    <t xml:space="preserve">Proplach a dezinfekce vodovodního potrubí do DN 80   </t>
  </si>
  <si>
    <t>R722000004</t>
  </si>
  <si>
    <t xml:space="preserve">zahradní ventil samovypuštěcí, D+M   </t>
  </si>
  <si>
    <t>725</t>
  </si>
  <si>
    <t xml:space="preserve">Zdravotechnika - zařizovací předměty   </t>
  </si>
  <si>
    <t>725112022</t>
  </si>
  <si>
    <t xml:space="preserve">Klozet keramický, kombi   </t>
  </si>
  <si>
    <t>725211701</t>
  </si>
  <si>
    <t xml:space="preserve">Umývátko keramické stěnové 400 mm   </t>
  </si>
  <si>
    <t>725822611</t>
  </si>
  <si>
    <t xml:space="preserve">Baterie umyvadlová stojánková páková bez výpusti   </t>
  </si>
  <si>
    <t>930</t>
  </si>
  <si>
    <t xml:space="preserve">Stavební přípomoc TZB   </t>
  </si>
  <si>
    <t>R930000005</t>
  </si>
  <si>
    <t xml:space="preserve">práce bourací bez zapravení   </t>
  </si>
  <si>
    <t xml:space="preserve">drážky pro SV a TV v prostoru místnosti pro kotle a WC   </t>
  </si>
  <si>
    <t xml:space="preserve">Celkem   </t>
  </si>
  <si>
    <t>Celkem způsobilé náklady</t>
  </si>
  <si>
    <t>Celkem nezpůsobilé náklady</t>
  </si>
  <si>
    <t xml:space="preserve">Objekt:   Vytápění, rekonstrukce kotelny </t>
  </si>
  <si>
    <t xml:space="preserve">Montáž izolace tepelné potrubními pouzdry do 100mm   </t>
  </si>
  <si>
    <t xml:space="preserve">izolace 20mm potrubí TV a SV k WC, D+M   </t>
  </si>
  <si>
    <t>R713000002</t>
  </si>
  <si>
    <t xml:space="preserve">izolace 30mm potrubí ÚT do DN 40, D+M   </t>
  </si>
  <si>
    <t>R713000003</t>
  </si>
  <si>
    <t xml:space="preserve">izolace oprava st.rozvodů   </t>
  </si>
  <si>
    <t>722173105</t>
  </si>
  <si>
    <t xml:space="preserve">Potrubí vodovodní plastové PE-Xa spoj násuvnou objímkou plastovou D 32x4,4 mm   </t>
  </si>
  <si>
    <t xml:space="preserve">připojení SV k otopné soustavě, propojení nového ohřívače s el. boilerem   </t>
  </si>
  <si>
    <t>722231074</t>
  </si>
  <si>
    <t xml:space="preserve">Ventil zpětný mosazný G 1 PN 10 do 110°C se dvěma závity   </t>
  </si>
  <si>
    <t>722231142</t>
  </si>
  <si>
    <t xml:space="preserve">Ventil závitový pojistný rohový G 3/4   </t>
  </si>
  <si>
    <t>722232043</t>
  </si>
  <si>
    <t xml:space="preserve">Kohout kulový přímý G 1/2 PN 42 do 185°C vnitřní závit   </t>
  </si>
  <si>
    <t>722232045</t>
  </si>
  <si>
    <t xml:space="preserve">Kohout kulový přímý G 1 PN 42 do 185°C vnitřní závit   </t>
  </si>
  <si>
    <t xml:space="preserve">přípojka SV   </t>
  </si>
  <si>
    <t>722234265</t>
  </si>
  <si>
    <t xml:space="preserve">Filtr mosazný G 1 PN 16 do 120°C s 2x vnitřním závitem   </t>
  </si>
  <si>
    <t>722262301</t>
  </si>
  <si>
    <t xml:space="preserve">Vodoměr závitový vícevtokový mokroběžný do 40°C G 1 x 105 mm Qn 2,5 m3/h vertikální   </t>
  </si>
  <si>
    <t>R722000001</t>
  </si>
  <si>
    <t xml:space="preserve">demontáž stáv.rozvodu   </t>
  </si>
  <si>
    <t>R722000002</t>
  </si>
  <si>
    <t xml:space="preserve">pol.52,aut.doplňování , D+M   </t>
  </si>
  <si>
    <t xml:space="preserve">230V, včetně armatur a oddělovací armatury   </t>
  </si>
  <si>
    <t>R722000003</t>
  </si>
  <si>
    <t xml:space="preserve">revize stáv. boileru   </t>
  </si>
  <si>
    <t>R722000005</t>
  </si>
  <si>
    <t xml:space="preserve">autom.reg.ventil DN25 směšovací, D+M   </t>
  </si>
  <si>
    <t xml:space="preserve">hlídá teplotu výstupní vody na 50C   </t>
  </si>
  <si>
    <t>723</t>
  </si>
  <si>
    <t xml:space="preserve">Zdravotechnika - vnitřní plynovod   </t>
  </si>
  <si>
    <t>723111203</t>
  </si>
  <si>
    <t xml:space="preserve">Potrubí ocelové závitové černé bezešvé svařované běžné DN 20   </t>
  </si>
  <si>
    <t>723111204</t>
  </si>
  <si>
    <t xml:space="preserve">Potrubí ocelové závitové černé bezešvé svařované běžné DN 25   </t>
  </si>
  <si>
    <t>723111205</t>
  </si>
  <si>
    <t xml:space="preserve">Potrubí ocelové závitové černé bezešvé svařované běžné DN 32   </t>
  </si>
  <si>
    <t>723190203</t>
  </si>
  <si>
    <t xml:space="preserve">Přípojka plynovodní ocelová závitová černá bezešvá spojovaná na závit běžná DN 20   </t>
  </si>
  <si>
    <t>723231163</t>
  </si>
  <si>
    <t xml:space="preserve">Kohout kulový přímý G 3/4 PN 42 do 185°C plnoprůtokový vnitřní závit těžká řada   </t>
  </si>
  <si>
    <t>R723000001</t>
  </si>
  <si>
    <t xml:space="preserve">nutná(minimální) demontáž pl.rozvodů   </t>
  </si>
  <si>
    <t>R723000002</t>
  </si>
  <si>
    <t xml:space="preserve">aut.hav.ventil (babka) DN 32, D+M   </t>
  </si>
  <si>
    <t>R723000003</t>
  </si>
  <si>
    <t xml:space="preserve">revize rozvodu plynu komplet   </t>
  </si>
  <si>
    <t xml:space="preserve">ukončeno zápisem   </t>
  </si>
  <si>
    <t>R723000011</t>
  </si>
  <si>
    <t xml:space="preserve">nátěr pl.rozvodů do DN 32   </t>
  </si>
  <si>
    <t xml:space="preserve">dvojnásobný vrchní, žlutý   </t>
  </si>
  <si>
    <t>731</t>
  </si>
  <si>
    <t xml:space="preserve">Ústřední vytápění - kotelny   </t>
  </si>
  <si>
    <t>731200826</t>
  </si>
  <si>
    <t xml:space="preserve">Demontáž kotle ocelového na plynná nebo kapalná paliva výkon do 60 kW   </t>
  </si>
  <si>
    <t xml:space="preserve">Demontáž kotlů Destila DPL 50 do sběru, odvoz mimo objekt   </t>
  </si>
  <si>
    <t>731391815</t>
  </si>
  <si>
    <t xml:space="preserve">Vypuštění vody z kotle samospádem plocha kotle do 100 m2   </t>
  </si>
  <si>
    <t xml:space="preserve">Před zahájením demontáže   </t>
  </si>
  <si>
    <t>R731000001</t>
  </si>
  <si>
    <t xml:space="preserve">pol.1, Kondenzační kotel 49 kW, D   </t>
  </si>
  <si>
    <t xml:space="preserve">Nástěnný, 49 kW   </t>
  </si>
  <si>
    <t>R7310000011</t>
  </si>
  <si>
    <t xml:space="preserve">pol.2, sada sifonu, D   </t>
  </si>
  <si>
    <t xml:space="preserve">dodávka s kotlem   </t>
  </si>
  <si>
    <t>R7310000012</t>
  </si>
  <si>
    <t xml:space="preserve">pol.3, sada prřipojovacích kohoutů, 1", D   </t>
  </si>
  <si>
    <t>731244494</t>
  </si>
  <si>
    <t xml:space="preserve">Montáž kotle ocelového závěsného na plyn kondenzačního o výkonu do 50 kW   </t>
  </si>
  <si>
    <t xml:space="preserve">montáž položek1,2,3   </t>
  </si>
  <si>
    <t>731191945</t>
  </si>
  <si>
    <t xml:space="preserve">Napuštění kotle po opravě plocha kotle do 100 m2   </t>
  </si>
  <si>
    <t xml:space="preserve">napuštění kotle (systému) pro rekonstrukci   </t>
  </si>
  <si>
    <t>7312444941</t>
  </si>
  <si>
    <t xml:space="preserve">Oživení kotlů   </t>
  </si>
  <si>
    <t xml:space="preserve">specialistou dané firmy, včetně dopravy, ořživení musí být po montáži všech komponentů a
elektrického propojení   </t>
  </si>
  <si>
    <t>R7310000014</t>
  </si>
  <si>
    <t xml:space="preserve">pol.4, termohydraulický rozdělovač 5000l/h, D   </t>
  </si>
  <si>
    <t xml:space="preserve">včetně izolace, dodávka s kotlem   </t>
  </si>
  <si>
    <t>R7310000015</t>
  </si>
  <si>
    <t xml:space="preserve">pol.5, neutralizační zaízení, vč.granulátu, D   </t>
  </si>
  <si>
    <t>R7310000016</t>
  </si>
  <si>
    <t xml:space="preserve">pol.6, regulace ekvitermní, D   </t>
  </si>
  <si>
    <t xml:space="preserve">včetně venkovního čidla, reguluje i TV, dodávka s kotlem   </t>
  </si>
  <si>
    <t>R7310000017</t>
  </si>
  <si>
    <t xml:space="preserve">pol.7, kaskádový modul, vč. čidla na THR, D   </t>
  </si>
  <si>
    <t>R7310000018</t>
  </si>
  <si>
    <t xml:space="preserve">pol.8, modul pro směšovaný okruh, D   </t>
  </si>
  <si>
    <t>R731000002</t>
  </si>
  <si>
    <t xml:space="preserve">pol.9, zásobník TV 120l, D   </t>
  </si>
  <si>
    <t>R7310000021</t>
  </si>
  <si>
    <t xml:space="preserve">pol10, sada čidla TV, D   </t>
  </si>
  <si>
    <t>R731000003</t>
  </si>
  <si>
    <t xml:space="preserve">pol.11, demineralizační sada, D   </t>
  </si>
  <si>
    <t xml:space="preserve">platí pro daný typ kotle, dodávka skotlem, včetně náhrádní náplně, připojovací sady s měřičem vodivost, vodoměr, izolaci, konzolui   </t>
  </si>
  <si>
    <t>R731000011</t>
  </si>
  <si>
    <t xml:space="preserve">montáž ostatních komponentů dodaných s kotlem   </t>
  </si>
  <si>
    <t xml:space="preserve">montáž položek 4,5,6,7,8,9,10,11   </t>
  </si>
  <si>
    <t>R731000031</t>
  </si>
  <si>
    <t xml:space="preserve">pol.12, adaptér pro dělené odkouření, 2x80, D   </t>
  </si>
  <si>
    <t>R731000032</t>
  </si>
  <si>
    <t xml:space="preserve">pol.13, sada pro dva kotle pro společné sání DN 110, D   </t>
  </si>
  <si>
    <t>R731000033</t>
  </si>
  <si>
    <t xml:space="preserve">pol.14, trubka DN110, 1m, D   </t>
  </si>
  <si>
    <t>R731000034</t>
  </si>
  <si>
    <t xml:space="preserve">pol.15, trubka DN 110, 2m, D   </t>
  </si>
  <si>
    <t>R731000035</t>
  </si>
  <si>
    <t xml:space="preserve">pol.16, sada pro odkouření pro dva kotle DN 125, D   </t>
  </si>
  <si>
    <t>R731000036</t>
  </si>
  <si>
    <t xml:space="preserve">pol.17, koleno DN 125, 87, D   </t>
  </si>
  <si>
    <t>R731000037</t>
  </si>
  <si>
    <t xml:space="preserve">pol.18, trubka revizní DN 125   </t>
  </si>
  <si>
    <t>R731000038</t>
  </si>
  <si>
    <t xml:space="preserve">pol.19, trubka DN 125, 2m, D   </t>
  </si>
  <si>
    <t>R731000039</t>
  </si>
  <si>
    <t xml:space="preserve">pol.20, trubka DN 125, 0,5m, D   </t>
  </si>
  <si>
    <t>R731000040</t>
  </si>
  <si>
    <t xml:space="preserve">pol.21, sada šachty DN 125, vč,patn.kolena a hlavice, D   </t>
  </si>
  <si>
    <t>R731000012</t>
  </si>
  <si>
    <t xml:space="preserve">montáž komponentů odkouření dodaných s kotlem   </t>
  </si>
  <si>
    <t xml:space="preserve">montáž položek 12-21
přívod spalovacího vzduchu a odkouření
nutno doměřit na stavbě   </t>
  </si>
  <si>
    <t xml:space="preserve">Ústřední vytápění - vyregulování ot.systému   </t>
  </si>
  <si>
    <t>R734000041</t>
  </si>
  <si>
    <t xml:space="preserve">demontáž a montáž krytů   </t>
  </si>
  <si>
    <t xml:space="preserve">zpřístupnění ventilů   </t>
  </si>
  <si>
    <t>734430831</t>
  </si>
  <si>
    <t xml:space="preserve">Demontáž termostatické hlavice   </t>
  </si>
  <si>
    <t xml:space="preserve">nutná demontáž termostatické hlavice   </t>
  </si>
  <si>
    <t>734291911</t>
  </si>
  <si>
    <t xml:space="preserve">Přenastavení regulace na ventilu závitového regulačního nebo kohoutu závitového do G 1/2   </t>
  </si>
  <si>
    <t xml:space="preserve">přenastavení regulace na ventilu radiátorovém   </t>
  </si>
  <si>
    <t>734291951</t>
  </si>
  <si>
    <t xml:space="preserve">Zpětná montáž hlavice ručního a termostatického ovládání   </t>
  </si>
  <si>
    <t>R731000089</t>
  </si>
  <si>
    <t>732</t>
  </si>
  <si>
    <t xml:space="preserve">Ústřední vytápění - strojovny   </t>
  </si>
  <si>
    <t>732293810</t>
  </si>
  <si>
    <t xml:space="preserve">Rozřezání konstrukcí podpěrných nádrží a nádob   </t>
  </si>
  <si>
    <t xml:space="preserve">demontáž expanzní nádoby ČKD á 280l, přesun před objekt   </t>
  </si>
  <si>
    <t>732420812</t>
  </si>
  <si>
    <t xml:space="preserve">Demontáž čerpadla oběhového spirálního DN 40   </t>
  </si>
  <si>
    <t>732199100</t>
  </si>
  <si>
    <t xml:space="preserve">Montáž orientačních štítků, D+M   </t>
  </si>
  <si>
    <t>R732000001</t>
  </si>
  <si>
    <t xml:space="preserve">pol.33, čerpadlo TV, D   </t>
  </si>
  <si>
    <t xml:space="preserve">při 4,0m3/h dá 6,1m v.sl., 230V/128W/1,03A   </t>
  </si>
  <si>
    <t>732429122</t>
  </si>
  <si>
    <t xml:space="preserve">Montáž čerpadla oběhového suchoběžného přírubového DN 32 monoblokové   </t>
  </si>
  <si>
    <t>R732000002</t>
  </si>
  <si>
    <t xml:space="preserve">pol.31, čerpadlo topné vody, D   </t>
  </si>
  <si>
    <t xml:space="preserve">čerpadlo v napojovacím uzlu topné vody, při 4,0m3/h dá 5,6m v.sl., 230V/194W/1,56A   </t>
  </si>
  <si>
    <t>732429123</t>
  </si>
  <si>
    <t xml:space="preserve">Montáž čerpadla oběhového suchoběžného přírubového DN 40 monoblokové   </t>
  </si>
  <si>
    <t>R732000003</t>
  </si>
  <si>
    <t xml:space="preserve">pol.32, tlaková expanzní nádoba, N200/6,D   </t>
  </si>
  <si>
    <t>R7320000031</t>
  </si>
  <si>
    <t xml:space="preserve">spec.uzav.ventil MK 1", D   </t>
  </si>
  <si>
    <t>R732000021</t>
  </si>
  <si>
    <t xml:space="preserve">montáž expanzní nádoby   </t>
  </si>
  <si>
    <t>733</t>
  </si>
  <si>
    <t xml:space="preserve">Ústřední vytápění - rozvodné potrubí   </t>
  </si>
  <si>
    <t>733110806</t>
  </si>
  <si>
    <t xml:space="preserve">Demontáž potrubí ocelového závitového do DN 32   </t>
  </si>
  <si>
    <t>733110808</t>
  </si>
  <si>
    <t xml:space="preserve">Demontáž potrubí ocelového závitového do DN 50   </t>
  </si>
  <si>
    <t>733110810</t>
  </si>
  <si>
    <t xml:space="preserve">Demontáž potrubí ocelového závitového do DN 80   </t>
  </si>
  <si>
    <t>733190801</t>
  </si>
  <si>
    <t xml:space="preserve">Odřezání objímky dvojité do DN 50   </t>
  </si>
  <si>
    <t>733223204</t>
  </si>
  <si>
    <t xml:space="preserve">Potrubí měděné tvrdé spojované tvrdým pájením do D 22x1   </t>
  </si>
  <si>
    <t>733223205</t>
  </si>
  <si>
    <t xml:space="preserve">Potrubí měděné tvrdé spojované tvrdým pájením D 28x1,5   </t>
  </si>
  <si>
    <t>733223207</t>
  </si>
  <si>
    <t xml:space="preserve">Potrubí měděné tvrdé spojované tvrdým pájením D 42x1,5   </t>
  </si>
  <si>
    <t>733191928</t>
  </si>
  <si>
    <t xml:space="preserve">Navaření odbočky na potrubí ocelové závitové DN 50   </t>
  </si>
  <si>
    <t>733190108</t>
  </si>
  <si>
    <t xml:space="preserve">Zkouška těsnosti potrubí ocelové závitové do DN 50   </t>
  </si>
  <si>
    <t xml:space="preserve">kontrola topného systému celé školky   </t>
  </si>
  <si>
    <t>734</t>
  </si>
  <si>
    <t xml:space="preserve">Ústřední vytápění - armatury   </t>
  </si>
  <si>
    <t>734100811</t>
  </si>
  <si>
    <t xml:space="preserve">Demontáž armatury přírubové se dvěma přírubami do DN 50   </t>
  </si>
  <si>
    <t xml:space="preserve">včetně teploměrů, manometrů ap.   </t>
  </si>
  <si>
    <t>734291124</t>
  </si>
  <si>
    <t xml:space="preserve">Kohout plnící a vypouštěcí G 3/4 PN 10 do 90°C závitový   </t>
  </si>
  <si>
    <t xml:space="preserve">v nejnižším místě otopné soustavy   </t>
  </si>
  <si>
    <t>734291244</t>
  </si>
  <si>
    <t xml:space="preserve">Filtr závitový přímý G 1 PN 16 do 130°C s vnitřními závity   </t>
  </si>
  <si>
    <t xml:space="preserve">Na větvi k ohřívači vody   </t>
  </si>
  <si>
    <t>734291246</t>
  </si>
  <si>
    <t xml:space="preserve">Filtr závitový přímý G 1 1/2 PN 16 do 130°C s vnitřními závity   </t>
  </si>
  <si>
    <t xml:space="preserve">na topné větvi   </t>
  </si>
  <si>
    <t>734292765</t>
  </si>
  <si>
    <t xml:space="preserve">Kohout kulový přímý G 1 PN 42 do 185°C vnější a vnitřní závit   </t>
  </si>
  <si>
    <t xml:space="preserve">k ohřívači TV   </t>
  </si>
  <si>
    <t>734292767</t>
  </si>
  <si>
    <t xml:space="preserve">Kohout kulový přímý G 1 1/2 PN 42 do 185°C vnější a vnitřní závit   </t>
  </si>
  <si>
    <t xml:space="preserve">na větvi topení   </t>
  </si>
  <si>
    <t>734411101</t>
  </si>
  <si>
    <t xml:space="preserve">Teploměr technický s pevným stonkem a jímkou zadní připojení průměr 63 mm délky 50 mm   </t>
  </si>
  <si>
    <t xml:space="preserve">teploměr příložný do 100C   </t>
  </si>
  <si>
    <t>734421101</t>
  </si>
  <si>
    <t xml:space="preserve">Tlakoměr s pevným stonkem a zpětnou klapkou tlak 0-16 bar průměr 50 mm spodní připojení   </t>
  </si>
  <si>
    <t xml:space="preserve">tlakoměr na potrubí k expanzní nádobě   </t>
  </si>
  <si>
    <t>R734000001</t>
  </si>
  <si>
    <t xml:space="preserve">Automatický odvzdušňovací ventil D+M   </t>
  </si>
  <si>
    <t xml:space="preserve">v nejvyšších místech soustavy   </t>
  </si>
  <si>
    <t>R734000002</t>
  </si>
  <si>
    <t xml:space="preserve">Směšovací ventil DN 32, kv=4,4m3/h, D+M   </t>
  </si>
  <si>
    <t xml:space="preserve">včetně servopohonu 230V   </t>
  </si>
  <si>
    <t>741</t>
  </si>
  <si>
    <t xml:space="preserve">Elektroinstalace - silnoproud   </t>
  </si>
  <si>
    <t>R741000001</t>
  </si>
  <si>
    <t xml:space="preserve">elektrický přímotopný panel 1kW, D   </t>
  </si>
  <si>
    <t xml:space="preserve">včetně zabudovaného termostatu, temperování na +5C, montáž provede profese elektro   </t>
  </si>
  <si>
    <t>900</t>
  </si>
  <si>
    <t xml:space="preserve">Hodinová sazba TZB   </t>
  </si>
  <si>
    <t>R900000002</t>
  </si>
  <si>
    <t xml:space="preserve">Koordinace při stavbě   </t>
  </si>
  <si>
    <t xml:space="preserve">koordinace všech profesí, koordinace s uživatelem a investorem   </t>
  </si>
  <si>
    <t>R900000003</t>
  </si>
  <si>
    <t xml:space="preserve">topná zkouška   </t>
  </si>
  <si>
    <t xml:space="preserve">topná zkouška a doregulace objektu, v topné sezóně, ukončeno zápisem,
zároveň probíhá proškolení uživatele   </t>
  </si>
  <si>
    <t>R930000001</t>
  </si>
  <si>
    <t xml:space="preserve">demontáž stáv.odkouření   </t>
  </si>
  <si>
    <t>R930000002</t>
  </si>
  <si>
    <t xml:space="preserve">vyčištění a revize stávajícího komína   </t>
  </si>
  <si>
    <t>R930000003</t>
  </si>
  <si>
    <t xml:space="preserve">součinnost s vkládáním nové vložky DN 80   </t>
  </si>
  <si>
    <t xml:space="preserve">vložka (plast) je součástí  dodávky kotle   </t>
  </si>
  <si>
    <t>R930000004</t>
  </si>
  <si>
    <t xml:space="preserve">revize kouřových cest   </t>
  </si>
  <si>
    <t>R930000011</t>
  </si>
  <si>
    <t xml:space="preserve">odvoz materiálů TZB na skládku, či do šrotu   </t>
  </si>
  <si>
    <t xml:space="preserve">do 10km   </t>
  </si>
  <si>
    <t>Zdravotechnika, kanalizace, vodovod, plynovod, zařizovací předměty - samostatná záložka 1,2</t>
  </si>
  <si>
    <t>Ústřední vytápění - samostatná záložka 1,2</t>
  </si>
  <si>
    <t>{1e84f57e-f53c-4641-b285-eeb6d1bacc14}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</si>
  <si>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</si>
  <si>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</si>
  <si>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</si>
  <si>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</si>
  <si>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</si>
  <si>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01 - Vnější ochrana před bleskem</t>
  </si>
  <si>
    <t>KSO:</t>
  </si>
  <si>
    <t>CC-CZ:</t>
  </si>
  <si>
    <t>Místo:</t>
  </si>
  <si>
    <t>Lubina</t>
  </si>
  <si>
    <t>Datum:</t>
  </si>
  <si>
    <t>Zadavatel:</t>
  </si>
  <si>
    <t>Ing.Pavel Matura</t>
  </si>
  <si>
    <t>Zpracovatel:</t>
  </si>
  <si>
    <t>Poznámka:</t>
  </si>
  <si>
    <t>Cena bez DPH</t>
  </si>
  <si>
    <t>Základ daně</t>
  </si>
  <si>
    <t>Sazba daně</t>
  </si>
  <si>
    <t>Výše daně</t>
  </si>
  <si>
    <t>základní</t>
  </si>
  <si>
    <t>snížená</t>
  </si>
  <si>
    <t>zákl. přenesená</t>
  </si>
  <si>
    <t>sníž. přenesená</t>
  </si>
  <si>
    <t>nulová</t>
  </si>
  <si>
    <t>Cena s DPH</t>
  </si>
  <si>
    <t>Projektant</t>
  </si>
  <si>
    <t>Zpracovatel</t>
  </si>
  <si>
    <t>Datum a podpis:</t>
  </si>
  <si>
    <t>Razítko</t>
  </si>
  <si>
    <t>Objednavatel</t>
  </si>
  <si>
    <t>REKAPITULACE ČLENĚNÍ SOUPISU PRACÍ</t>
  </si>
  <si>
    <t>Kód dílu - Popis</t>
  </si>
  <si>
    <t>Cena celkem [CZK]</t>
  </si>
  <si>
    <t>Náklady ze soupisu prací</t>
  </si>
  <si>
    <t>-1</t>
  </si>
  <si>
    <t>01A - Napojení na stávající uzemnění</t>
  </si>
  <si>
    <t>01B - Jímací soustava</t>
  </si>
  <si>
    <t>SOUPIS PRACÍ</t>
  </si>
  <si>
    <t>PČ</t>
  </si>
  <si>
    <t>Typ</t>
  </si>
  <si>
    <t>Kód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</si>
  <si>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</si>
  <si>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</si>
  <si>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</si>
  <si>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</si>
  <si>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</si>
  <si>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</si>
  <si>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</si>
  <si>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</si>
  <si>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</si>
  <si>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</si>
  <si>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</si>
  <si>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D</t>
  </si>
  <si>
    <t>01A</t>
  </si>
  <si>
    <t>Napojení na stávající uzemnění</t>
  </si>
  <si>
    <t>0</t>
  </si>
  <si>
    <t>ROZPOCET</t>
  </si>
  <si>
    <t>K</t>
  </si>
  <si>
    <t>741420022</t>
  </si>
  <si>
    <t>Montáž svorka hromosvodná se 3 šrouby</t>
  </si>
  <si>
    <t>CS ÚRS 2019 01</t>
  </si>
  <si>
    <t>676083972</t>
  </si>
  <si>
    <t>M</t>
  </si>
  <si>
    <t>35442040</t>
  </si>
  <si>
    <t>svorka uzemnění nerez pro zemnící pásku a drát</t>
  </si>
  <si>
    <t>-880801363</t>
  </si>
  <si>
    <t>741420021</t>
  </si>
  <si>
    <t>Montáž svorka hromosvodná se 2 šrouby</t>
  </si>
  <si>
    <t>1526490697</t>
  </si>
  <si>
    <t>741420083</t>
  </si>
  <si>
    <t>Montáž vedení hromosvodné-štítek k označení svodu</t>
  </si>
  <si>
    <t>1109762442</t>
  </si>
  <si>
    <t>35442034</t>
  </si>
  <si>
    <t>svorka uzemnění nerez zkušební, 81 mm</t>
  </si>
  <si>
    <t>-1471505671</t>
  </si>
  <si>
    <t>741420051</t>
  </si>
  <si>
    <t>Montáž vedení hromosvodné-úhelník nebo trubka s držáky do zdiva</t>
  </si>
  <si>
    <t>-1167874342</t>
  </si>
  <si>
    <t>35441802</t>
  </si>
  <si>
    <t>úhelník ochranný na ochranu svodu - 1700 mm, nerez</t>
  </si>
  <si>
    <t>-1733194590</t>
  </si>
  <si>
    <t>35441838</t>
  </si>
  <si>
    <t>držák ochranného úhelníku středový s vrutem - 250 mm, Cu</t>
  </si>
  <si>
    <t>340298187</t>
  </si>
  <si>
    <t>01B</t>
  </si>
  <si>
    <t>Jímací soustava</t>
  </si>
  <si>
    <t>9</t>
  </si>
  <si>
    <t>741420001</t>
  </si>
  <si>
    <t>Montáž drát nebo lano hromosvodné svodové D do 10 mm s podpěrou</t>
  </si>
  <si>
    <t>1377610511</t>
  </si>
  <si>
    <t>10</t>
  </si>
  <si>
    <t>35441077</t>
  </si>
  <si>
    <t>drát D 8mm AlMgSi</t>
  </si>
  <si>
    <t>-2133859440</t>
  </si>
  <si>
    <t>P</t>
  </si>
  <si>
    <t>Poznámka k položce:_x000D_
Drát na jímací vedení na střeše</t>
  </si>
  <si>
    <t>11</t>
  </si>
  <si>
    <t>35441550</t>
  </si>
  <si>
    <t>podpěra vedení FeZn na lepenkovou krytinu a eternit 100 mm</t>
  </si>
  <si>
    <t>-1958407902</t>
  </si>
  <si>
    <t>Poznámka k položce:_x000D_
podpěra vedení na ploché střechy - beton FeZn - 1kg</t>
  </si>
  <si>
    <t>12</t>
  </si>
  <si>
    <t>-744779717</t>
  </si>
  <si>
    <t>13</t>
  </si>
  <si>
    <t>-1607177141</t>
  </si>
  <si>
    <t>Poznámka k položce:_x000D_
Drát použitý na svody</t>
  </si>
  <si>
    <t>14</t>
  </si>
  <si>
    <t>35441690</t>
  </si>
  <si>
    <t>podpěry vedení hromosvodu do zdiva, Cu</t>
  </si>
  <si>
    <t>-1838687306</t>
  </si>
  <si>
    <t>15</t>
  </si>
  <si>
    <t>-1807967619</t>
  </si>
  <si>
    <t>16</t>
  </si>
  <si>
    <t>35441885</t>
  </si>
  <si>
    <t>svorka spojovací pro lano D 8-10 mm</t>
  </si>
  <si>
    <t>1671729720</t>
  </si>
  <si>
    <t>17</t>
  </si>
  <si>
    <t>35441905</t>
  </si>
  <si>
    <t>svorka připojovací k připojení okapových žlabů</t>
  </si>
  <si>
    <t>1079932632</t>
  </si>
  <si>
    <t>18</t>
  </si>
  <si>
    <t>35441895</t>
  </si>
  <si>
    <t>svorka připojovací k připojení kovových částí</t>
  </si>
  <si>
    <t>-121721042</t>
  </si>
  <si>
    <t>19</t>
  </si>
  <si>
    <t>741430005</t>
  </si>
  <si>
    <t>Montáž tyč jímací délky do 3 m na stojan</t>
  </si>
  <si>
    <t>-1827570401</t>
  </si>
  <si>
    <t>20</t>
  </si>
  <si>
    <t>35441123</t>
  </si>
  <si>
    <t>tyč jímací s rovným koncem 2000 mm nerez</t>
  </si>
  <si>
    <t>-1864196230</t>
  </si>
  <si>
    <t>21</t>
  </si>
  <si>
    <t>35441124</t>
  </si>
  <si>
    <t>tyč jímací s rovným koncem 3000 mm nerez</t>
  </si>
  <si>
    <t>1869904961</t>
  </si>
  <si>
    <t>{0519a8ad-6365-4702-8164-e04207c11955}</t>
  </si>
  <si>
    <t>02 - Revize</t>
  </si>
  <si>
    <t>02A - Revize hromosvodu</t>
  </si>
  <si>
    <t>02B - Revize elektroinstalace</t>
  </si>
  <si>
    <t>02A</t>
  </si>
  <si>
    <t>Revize hromosvodu</t>
  </si>
  <si>
    <t>580105022</t>
  </si>
  <si>
    <t>Kontrola stavu ochrany před úderem blesku mřížové soustavy do 8 svodů</t>
  </si>
  <si>
    <t>svod</t>
  </si>
  <si>
    <t>-1413603821</t>
  </si>
  <si>
    <t>580105062</t>
  </si>
  <si>
    <t>Měření zemního odporu do 8 svodů</t>
  </si>
  <si>
    <t>měření</t>
  </si>
  <si>
    <t>-23738287</t>
  </si>
  <si>
    <t>580106010</t>
  </si>
  <si>
    <t>Měření zemního přechodového odporu uzemnění ochranného nebo pracovního</t>
  </si>
  <si>
    <t>-956677773</t>
  </si>
  <si>
    <t>580107015</t>
  </si>
  <si>
    <t>Demontáž a zpětná montáž zkušební svorky uzemnění</t>
  </si>
  <si>
    <t>1800642650</t>
  </si>
  <si>
    <t>HZS4211</t>
  </si>
  <si>
    <t>Hodinová zúčtovací sazba revizní technik</t>
  </si>
  <si>
    <t>hod</t>
  </si>
  <si>
    <t>586641891</t>
  </si>
  <si>
    <t>02B</t>
  </si>
  <si>
    <t>Revize elektroinstalace</t>
  </si>
  <si>
    <t>741810001</t>
  </si>
  <si>
    <t>Celková prohlídka elektrického rozvodu a zařízení do 100 000,- Kč</t>
  </si>
  <si>
    <t>-1211923711</t>
  </si>
  <si>
    <t>{99ba8407-b400-4582-a668-2f7202be02fc}</t>
  </si>
  <si>
    <t>03 - Připojení VZT jednotek v učebnách</t>
  </si>
  <si>
    <t>03A - Připojení jednotky do zásuvky 230V</t>
  </si>
  <si>
    <t>03A</t>
  </si>
  <si>
    <t>Připojení jednotky do zásuvky 230V</t>
  </si>
  <si>
    <t>HZS2222</t>
  </si>
  <si>
    <t>Hodinová zúčtovací sazba elektrikář odborný</t>
  </si>
  <si>
    <t>207094662</t>
  </si>
  <si>
    <t>{926f7ca5-993f-449e-ad30-741f6d50ac9e}</t>
  </si>
  <si>
    <t>04A - Elektroinstalace v kotelně - uznatelné</t>
  </si>
  <si>
    <t>04A - Hlavní přívod do kotelny</t>
  </si>
  <si>
    <t>04B - Demontáž stávající elektroinstalace</t>
  </si>
  <si>
    <t>04C - Elektromontážní práce</t>
  </si>
  <si>
    <t>04D - Zabezpečení kotelny dle ČSN 06 0310 Z2</t>
  </si>
  <si>
    <t>04E - Nastavení systému, oživení a uvedení do provozu</t>
  </si>
  <si>
    <t>04F - RK - Rozvaděč kotelny</t>
  </si>
  <si>
    <t>04G - Příprava pro instalaci přímotopu</t>
  </si>
  <si>
    <t>04A</t>
  </si>
  <si>
    <t>Hlavní přívod do kotelny</t>
  </si>
  <si>
    <t>741110511</t>
  </si>
  <si>
    <t>Montáž lišta a kanálek vkládací šířky do 60 mm s víčkem</t>
  </si>
  <si>
    <t>867910540</t>
  </si>
  <si>
    <t>34571008</t>
  </si>
  <si>
    <t>lišta elektroinstalační hranatá bílá 40 x 40</t>
  </si>
  <si>
    <t>32</t>
  </si>
  <si>
    <t>1951397327</t>
  </si>
  <si>
    <t>741122232</t>
  </si>
  <si>
    <t>Montáž kabel Cu plný kulatý žíla 5x4 až 6 mm2 uložený volně (CYKY)</t>
  </si>
  <si>
    <t>-1070495952</t>
  </si>
  <si>
    <t>34111098</t>
  </si>
  <si>
    <t>kabel silový s Cu jádrem 1 kV 5x4mm2</t>
  </si>
  <si>
    <t>-131310890</t>
  </si>
  <si>
    <t>741130003</t>
  </si>
  <si>
    <t>Ukončení vodič izolovaný do 4 mm2 v rozváděči nebo na přístroji</t>
  </si>
  <si>
    <t>1016238581</t>
  </si>
  <si>
    <t>04B</t>
  </si>
  <si>
    <t>Demontáž stávající elektroinstalace</t>
  </si>
  <si>
    <t>741112801</t>
  </si>
  <si>
    <t>Demontáž elektroinstalačních lišt nástěnných vkládacích uložených pevně</t>
  </si>
  <si>
    <t>1965992991</t>
  </si>
  <si>
    <t>741211833</t>
  </si>
  <si>
    <t>Demontáž rozvodnic kovových na povrchu s krytím do IPx4 plochou do 0,8 m2</t>
  </si>
  <si>
    <t>1766263284</t>
  </si>
  <si>
    <t>741213811</t>
  </si>
  <si>
    <t>Demontáž kabelu silového z rozvodnice průřezu žil do 4 mm2 bez zachování funkčnosti</t>
  </si>
  <si>
    <t>-441429200</t>
  </si>
  <si>
    <t>741311813</t>
  </si>
  <si>
    <t>Demontáž spínačů nástěnných normálních do 10 A šroubových bez zachování funkčnosti do 2 svorek</t>
  </si>
  <si>
    <t>1371151586</t>
  </si>
  <si>
    <t>741315853</t>
  </si>
  <si>
    <t>Demontáž zásuvek průmyslových nástěnných venkovních bezšroubových bez zachování funkčnosti 2P+PE</t>
  </si>
  <si>
    <t>-1693973280</t>
  </si>
  <si>
    <t>741371823</t>
  </si>
  <si>
    <t>Demontáž osvětlovacího modulového systému zářivkového délky přes 1100 mm bez zachováním funkčnosti</t>
  </si>
  <si>
    <t>-673540816</t>
  </si>
  <si>
    <t>HZS2221</t>
  </si>
  <si>
    <t>Hodinová zúčtovací sazba elektrikář</t>
  </si>
  <si>
    <t>-2016885351</t>
  </si>
  <si>
    <t>04C</t>
  </si>
  <si>
    <t>Elektromontážní práce</t>
  </si>
  <si>
    <t>741910411</t>
  </si>
  <si>
    <t>Montáž žlab kovový šířky do 50 mm bez víka</t>
  </si>
  <si>
    <t>1734940593</t>
  </si>
  <si>
    <t>34575491</t>
  </si>
  <si>
    <t>žlab kabelový pozinkovaný 2m/ks 50X62</t>
  </si>
  <si>
    <t>275599421</t>
  </si>
  <si>
    <t>741122611</t>
  </si>
  <si>
    <t>Montáž kabel Cu plný kulatý žíla 3x1,5 až 6 mm2 uložený pevně (CYKY)</t>
  </si>
  <si>
    <t>1025498614</t>
  </si>
  <si>
    <t>34111030</t>
  </si>
  <si>
    <t>kabel silový s Cu jádrem 1 kV 3x1,5mm2</t>
  </si>
  <si>
    <t>1485807594</t>
  </si>
  <si>
    <t>34111036</t>
  </si>
  <si>
    <t>kabel silový s Cu jádrem 1 kV 3x2,5mm2</t>
  </si>
  <si>
    <t>1896922556</t>
  </si>
  <si>
    <t>741124731</t>
  </si>
  <si>
    <t>Montáž kabel Cu stíněný ovládací žíly 2 až 19x0,8 mm2 uložený pevně (JYTY)</t>
  </si>
  <si>
    <t>-1165200820</t>
  </si>
  <si>
    <t>34121580</t>
  </si>
  <si>
    <t>kabel ovládací stíněný 2x0,8mm</t>
  </si>
  <si>
    <t>609443231</t>
  </si>
  <si>
    <t>34121582</t>
  </si>
  <si>
    <t>kabel ovládací stíněný 4x0,8mm</t>
  </si>
  <si>
    <t>650348980</t>
  </si>
  <si>
    <t>741120301</t>
  </si>
  <si>
    <t>Montáž vodič Cu izolovaný plný a laněný s PVC pláštěm žíla 0,55-16 mm2 pevně (CY, CHAH-R(V))</t>
  </si>
  <si>
    <t>26513693</t>
  </si>
  <si>
    <t>22</t>
  </si>
  <si>
    <t>34140826</t>
  </si>
  <si>
    <t>vodič silový s Cu jádrem 6mm2</t>
  </si>
  <si>
    <t>790874046</t>
  </si>
  <si>
    <t>23</t>
  </si>
  <si>
    <t>34142160</t>
  </si>
  <si>
    <t>vodič silový s Cu jádrem 25mm2</t>
  </si>
  <si>
    <t>1189573907</t>
  </si>
  <si>
    <t>24</t>
  </si>
  <si>
    <t>741112021</t>
  </si>
  <si>
    <t>Montáž krabice nástěnná plastová čtyřhranná do 100x100 mm</t>
  </si>
  <si>
    <t>-531226426</t>
  </si>
  <si>
    <t>25</t>
  </si>
  <si>
    <t>34571533</t>
  </si>
  <si>
    <t>krabice odbočná z polystyrénu D 9020/CR 88x88x53mm 4xEST 13,5 bez svorkovnice</t>
  </si>
  <si>
    <t>-85539643</t>
  </si>
  <si>
    <t>26</t>
  </si>
  <si>
    <t>741310042</t>
  </si>
  <si>
    <t>Montáž přepínač nástěnný 6-střídavý prostředí venkovní/mokré</t>
  </si>
  <si>
    <t>1883830666</t>
  </si>
  <si>
    <t>27</t>
  </si>
  <si>
    <t>34535552</t>
  </si>
  <si>
    <t>přepínač střídavý řazení 6 10A 3553-01289 bílý</t>
  </si>
  <si>
    <t>-1807870259</t>
  </si>
  <si>
    <t>741313082</t>
  </si>
  <si>
    <t>Montáž zásuvka chráněná v krabici šroubové připojení 2P+PE prostředí venkovní, mokré</t>
  </si>
  <si>
    <t>1533398797</t>
  </si>
  <si>
    <t>29</t>
  </si>
  <si>
    <t>35811077</t>
  </si>
  <si>
    <t>zásuvka nepropustná nástěnná 16A 220 V 3pólová</t>
  </si>
  <si>
    <t>-1242651547</t>
  </si>
  <si>
    <t>30</t>
  </si>
  <si>
    <t>741371004</t>
  </si>
  <si>
    <t>Montáž svítidlo zářivkové bytové stropní přisazené 2 zdroje s krytem</t>
  </si>
  <si>
    <t>628060616</t>
  </si>
  <si>
    <t>31</t>
  </si>
  <si>
    <t>34833110</t>
  </si>
  <si>
    <t>svítidlo zářivkové průmyslové prachotěsné IP66, čirí akrylát, elektronický předřadník, 2x35W, délka 1572 mm</t>
  </si>
  <si>
    <t>1385840286</t>
  </si>
  <si>
    <t>741372021</t>
  </si>
  <si>
    <t>Montáž svítidlo LED bytové přisazené nástěnné panelové do 0,09 m2</t>
  </si>
  <si>
    <t>1214724763</t>
  </si>
  <si>
    <t>33</t>
  </si>
  <si>
    <t>34838100</t>
  </si>
  <si>
    <t>svítidlo dočasné nouzové osvětlení, IP66  1x18W, 1h</t>
  </si>
  <si>
    <t>-486794441</t>
  </si>
  <si>
    <t>04D</t>
  </si>
  <si>
    <t>Zabezpečení kotelny dle ČSN 06 0310 Z2</t>
  </si>
  <si>
    <t>34</t>
  </si>
  <si>
    <t>360410017</t>
  </si>
  <si>
    <t>Montáž snímače teploty jednoduché, typ 112 27</t>
  </si>
  <si>
    <t>512</t>
  </si>
  <si>
    <t>1826930091</t>
  </si>
  <si>
    <t>35</t>
  </si>
  <si>
    <t>360410028</t>
  </si>
  <si>
    <t>Montáž snímače teploty příložné jednoduché, typ 112 64</t>
  </si>
  <si>
    <t>1502940207</t>
  </si>
  <si>
    <t>36</t>
  </si>
  <si>
    <t>SIE01</t>
  </si>
  <si>
    <t>Sada poruchové signalizace - poruchová signalizace, zdroj 24V DC, čidlo tlaku 0-10V, čidlo zaplavení, čidlo teploty prostoru NTC, čidlo teploty v systému NTC</t>
  </si>
  <si>
    <t>kpl</t>
  </si>
  <si>
    <t>1033522513</t>
  </si>
  <si>
    <t>Poznámka k položce:_x000D_
Poruchová signalizace bude namontována v rozváděči RK</t>
  </si>
  <si>
    <t>37</t>
  </si>
  <si>
    <t>SIE02</t>
  </si>
  <si>
    <t>Dvoustupňový detektor hořlavých plynů, napájení 230V AC, 2x relé 1P (montáž mimo rozváděč)</t>
  </si>
  <si>
    <t>-44475854</t>
  </si>
  <si>
    <t>Poznámka k položce:_x000D_
V projektové dokumentaci označené jako UG81</t>
  </si>
  <si>
    <t>SIE03</t>
  </si>
  <si>
    <t>Dvoustupňový detektor oxidu uhelnatého, napájení 230V AC, 2x relé 1P (montáž mimo rozváděč)</t>
  </si>
  <si>
    <t>1494585493</t>
  </si>
  <si>
    <t>Poznámka k položce:_x000D_
V projektové dokumentaci označené jako CO81</t>
  </si>
  <si>
    <t>39</t>
  </si>
  <si>
    <t>360410076</t>
  </si>
  <si>
    <t>Montáž snímače tlaku EC</t>
  </si>
  <si>
    <t>1503538724</t>
  </si>
  <si>
    <t>40</t>
  </si>
  <si>
    <t>360410181</t>
  </si>
  <si>
    <t>Montáž elektrodové zařízení, typ EZH-12V-T</t>
  </si>
  <si>
    <t>1930917723</t>
  </si>
  <si>
    <t>41</t>
  </si>
  <si>
    <t>741112353</t>
  </si>
  <si>
    <t>Otevření nebo uzavření krabice pancéřové víčkem na 4 šrouby</t>
  </si>
  <si>
    <t>2086869172</t>
  </si>
  <si>
    <t>42</t>
  </si>
  <si>
    <t>741130001</t>
  </si>
  <si>
    <t>Ukončení vodič izolovaný do 2,5mm2 v rozváděči nebo na přístroji</t>
  </si>
  <si>
    <t>1267547662</t>
  </si>
  <si>
    <t>43</t>
  </si>
  <si>
    <t>741330371</t>
  </si>
  <si>
    <t>Montáž ovladač tlačítkový ve skříni1 tlačítkový</t>
  </si>
  <si>
    <t>786359656</t>
  </si>
  <si>
    <t>44</t>
  </si>
  <si>
    <t>SAM46</t>
  </si>
  <si>
    <t>Tlačítko nouzového zastavení, 1 VYP/1ZAP kontakt, v krabici IP65, s areatací</t>
  </si>
  <si>
    <t>923938456</t>
  </si>
  <si>
    <t>Poznámka k položce:_x000D_
Kotelna - Bezpečnostní tlačítko nouzového zastavení -SB81</t>
  </si>
  <si>
    <t>45</t>
  </si>
  <si>
    <t>-377221280</t>
  </si>
  <si>
    <t>46</t>
  </si>
  <si>
    <t>SMS47</t>
  </si>
  <si>
    <t>Tmavě šedá skříňka, 1 zelená zapuš. tlač. O22 s návratem 1Z "Start"</t>
  </si>
  <si>
    <t>1032475960</t>
  </si>
  <si>
    <t>Poznámka k položce:_x000D_
Kotelna - Kvitovací tlačítko - SK81</t>
  </si>
  <si>
    <t>47</t>
  </si>
  <si>
    <t>-318215894</t>
  </si>
  <si>
    <t>48</t>
  </si>
  <si>
    <t>SMS48</t>
  </si>
  <si>
    <t>Elektronická jednotónová průmyslová houkačka se světelnou signalizací, záblesky výbojky, 100dB, 230V/50Hz, IP65</t>
  </si>
  <si>
    <t>-582683341</t>
  </si>
  <si>
    <t>Poznámka k položce:_x000D_
Kotelna - Výstražné svítidlo poruchy, stroboskopické - HL81</t>
  </si>
  <si>
    <t>04E</t>
  </si>
  <si>
    <t>Nastavení systému, oživení a uvedení do provozu</t>
  </si>
  <si>
    <t>49</t>
  </si>
  <si>
    <t>HZS3232</t>
  </si>
  <si>
    <t>Hodinová zúčtovací sazba montér měřících zařízení odborný</t>
  </si>
  <si>
    <t>1486796950</t>
  </si>
  <si>
    <t>04F</t>
  </si>
  <si>
    <t>RK - Rozvaděč kotelny</t>
  </si>
  <si>
    <t>50</t>
  </si>
  <si>
    <t>741210002</t>
  </si>
  <si>
    <t>Montáž rozvodnice oceloplechová nebo plastová běžná do 50 kg</t>
  </si>
  <si>
    <t>-1038633351</t>
  </si>
  <si>
    <t>51</t>
  </si>
  <si>
    <t>-1778124293</t>
  </si>
  <si>
    <t>52</t>
  </si>
  <si>
    <t>PVL7180101-KSZ-RH01</t>
  </si>
  <si>
    <t>Protokol o kusové zkoušce, výrobní dokumentace</t>
  </si>
  <si>
    <t>KS</t>
  </si>
  <si>
    <t>-822302007</t>
  </si>
  <si>
    <t>53</t>
  </si>
  <si>
    <t>SMS19</t>
  </si>
  <si>
    <t>Rozvodnice NA omítku IP65 pro venkovní použití, průhledné dveře, 3 řady, 54 modulů</t>
  </si>
  <si>
    <t>-754319291</t>
  </si>
  <si>
    <t>54</t>
  </si>
  <si>
    <t>SMS20</t>
  </si>
  <si>
    <t>Hlavní vypínač na DIN lištu, modulový, Ith=25A, 20A/AC-23A/415V, uzamykatelný na visací zámek</t>
  </si>
  <si>
    <t>-1929453997</t>
  </si>
  <si>
    <t>55</t>
  </si>
  <si>
    <t>SMS21</t>
  </si>
  <si>
    <t>L1-L2-L3-N - Modulový svodič přepětí třídy T2 (II, C) pro sítě TN-C-S 400V/230V/50Hz, Iimp=20kA (8/20 µs), Up(5kA)=1000V (8/20 µs), Imax=40kA</t>
  </si>
  <si>
    <t>-1132114698</t>
  </si>
  <si>
    <t>56</t>
  </si>
  <si>
    <t>SMS22</t>
  </si>
  <si>
    <t>Jistič modulový 4A/1/B, 1-pólový, In=4A, charakteristika B, Ik=10kA</t>
  </si>
  <si>
    <t>820512720</t>
  </si>
  <si>
    <t>57</t>
  </si>
  <si>
    <t>SMS23</t>
  </si>
  <si>
    <t>Stykač modulový 25A/440V, 4 ZAP, In=25A/AC1, 4kW/400V/AC3, napětí cívky 230V AC</t>
  </si>
  <si>
    <t>2105292324</t>
  </si>
  <si>
    <t>58</t>
  </si>
  <si>
    <t>SMS24</t>
  </si>
  <si>
    <t>Jistič modulový 10A/1/B, 1-pólový, In=10A, charakteristika B, Ik=10kA</t>
  </si>
  <si>
    <t>-1184443908</t>
  </si>
  <si>
    <t>59</t>
  </si>
  <si>
    <t>SMS25</t>
  </si>
  <si>
    <t xml:space="preserve">Proudový chránič s nadproudovou ochranou modulový, 1+N/6A/B/0,03/AC, 1+N-pólový, In=6A, IΔn=30mA, charakteristika B, typ AC, Iraz=250A/8/20 µs, Ik=10kA </t>
  </si>
  <si>
    <t>-1892686033</t>
  </si>
  <si>
    <t>60</t>
  </si>
  <si>
    <t>SMS26</t>
  </si>
  <si>
    <t xml:space="preserve">Proudový chránič s nadproudovou ochranou modulový, 1+N/16A/B/0,03/AC, 1+N-pólový, In=16A, IΔn=30mA, charakteristika B, typ AC, Iraz=250A/8/20 µs, Ik=10kA </t>
  </si>
  <si>
    <t>-770295697</t>
  </si>
  <si>
    <t>SMS27</t>
  </si>
  <si>
    <t>Přepínač modulový 16A/230V, 1 PŘEP I-0-II, In=16A/AC1, páčkový</t>
  </si>
  <si>
    <t>1849581362</t>
  </si>
  <si>
    <t>SMS28</t>
  </si>
  <si>
    <t>Časové relé multifunkce, 2 funkce, 7 Časových období, zatížitelný řídicí kontakt, napájecí napětí 24-240VAC/DC, 1 přepínací kontakt</t>
  </si>
  <si>
    <t>-1541784803</t>
  </si>
  <si>
    <t>FEN01</t>
  </si>
  <si>
    <t>Modulový termostat, 1P, 10(4)A/ 250V/ AC1, rozsah 0 AŽ +60°C, včetně teplotního čidla IP 65; rozsah -40...80°C</t>
  </si>
  <si>
    <t>70893563</t>
  </si>
  <si>
    <t>SIE_GSM</t>
  </si>
  <si>
    <t xml:space="preserve">Sada pro zadílání poruchových hlášení z poruchové signalizace  po GSM až na 4 telefonní čísla.Sada obsahuje:GSM modem,anténu, držák na DIN,propojovací kabel </t>
  </si>
  <si>
    <t>-1007108580</t>
  </si>
  <si>
    <t>65</t>
  </si>
  <si>
    <t>SMS29</t>
  </si>
  <si>
    <t>Řadová svornice pojistková, Pojistka G 5x20 mm, na DIN</t>
  </si>
  <si>
    <t>-692138846</t>
  </si>
  <si>
    <t>04G</t>
  </si>
  <si>
    <t>Příprava pro instalaci přímotopu</t>
  </si>
  <si>
    <t>66</t>
  </si>
  <si>
    <t>704360722</t>
  </si>
  <si>
    <t>67</t>
  </si>
  <si>
    <t>-2102503954</t>
  </si>
  <si>
    <t>{638b667c-2eef-40bf-a289-713706999b71}</t>
  </si>
  <si>
    <t>04B - Elektroinstalace v kotelně - neuznatelné</t>
  </si>
  <si>
    <t>04B-1 - VZT - Odtahový ventilátor na WC</t>
  </si>
  <si>
    <t>04B-2 - WC - Osvětlení a ovládání</t>
  </si>
  <si>
    <t>04B-1</t>
  </si>
  <si>
    <t>VZT - Odtahový ventilátor na WC</t>
  </si>
  <si>
    <t>460680186</t>
  </si>
  <si>
    <t>Vybourání otvorů ve zdivu cihelném plochy do 0,25 m2, tloušťky do 90 cm</t>
  </si>
  <si>
    <t>-1721383585</t>
  </si>
  <si>
    <t>HZS3211</t>
  </si>
  <si>
    <t>Hodinová zúčtovací sazba montér vzduchotechniky a chlazení</t>
  </si>
  <si>
    <t>-1377465546</t>
  </si>
  <si>
    <t>VZT01</t>
  </si>
  <si>
    <t>Tichý ventilátor s časovým spínačem a plastovou zpětnou klapkou Ø 100 mm, 230VAC, IP25, příkon 8,4W, hlučnost 25dB/3m</t>
  </si>
  <si>
    <t>1218747240</t>
  </si>
  <si>
    <t>VZT02</t>
  </si>
  <si>
    <t>Plastové vzduchotechnické potrubí o průměru 100 mm a délce 0,5 m</t>
  </si>
  <si>
    <t>1690911316</t>
  </si>
  <si>
    <t>VZT03</t>
  </si>
  <si>
    <t>PVC větrací mřížka 154x154 mm se síťkou a přírubou Ø 100 mm v bílé barvě, pevné horizontální žaluzie se sklonem</t>
  </si>
  <si>
    <t>395795148</t>
  </si>
  <si>
    <t>04B-2</t>
  </si>
  <si>
    <t>WC - Osvětlení a ovládání</t>
  </si>
  <si>
    <t>1031001678</t>
  </si>
  <si>
    <t>34818210</t>
  </si>
  <si>
    <t>svítidlo bytové nástěnné plastové IP 42  109, 1x9 W</t>
  </si>
  <si>
    <t>-1374552944</t>
  </si>
  <si>
    <t>741311004</t>
  </si>
  <si>
    <t>Montáž čidlo pohybu nástěnné se zapojením vodičů</t>
  </si>
  <si>
    <t>-2058674144</t>
  </si>
  <si>
    <t>34535900</t>
  </si>
  <si>
    <t>spínač schodišťový časový SA-10E-230</t>
  </si>
  <si>
    <t>703994929</t>
  </si>
  <si>
    <t>-73573924</t>
  </si>
  <si>
    <t>-1744837230</t>
  </si>
  <si>
    <t>Elektroinstalace - samostatná záložka 3</t>
  </si>
  <si>
    <t>Vzduchotechnika - samostatná záložka 4</t>
  </si>
  <si>
    <t>Objekt:   Větrání</t>
  </si>
  <si>
    <t>751</t>
  </si>
  <si>
    <t xml:space="preserve">Vzduchotechnika   </t>
  </si>
  <si>
    <t>R751000001</t>
  </si>
  <si>
    <t xml:space="preserve">Rekuperační jednotka lokální stojatá a příslušenství   </t>
  </si>
  <si>
    <t>R7510000011</t>
  </si>
  <si>
    <t xml:space="preserve">doprava jednotek do místa plnění   </t>
  </si>
  <si>
    <t>R7510000012</t>
  </si>
  <si>
    <t xml:space="preserve">doprava jednotek na stavbě   </t>
  </si>
  <si>
    <t>R7510000013</t>
  </si>
  <si>
    <t xml:space="preserve">montáž 4ks jednotek   </t>
  </si>
  <si>
    <t>R7510000014</t>
  </si>
  <si>
    <t xml:space="preserve">oživení 4ks jednotek   </t>
  </si>
  <si>
    <t xml:space="preserve">specialistou na daný typ jednotky   </t>
  </si>
  <si>
    <t>R7510000015</t>
  </si>
  <si>
    <t xml:space="preserve">odzkoušení 4ks jednotek, proškolení uživatele   </t>
  </si>
  <si>
    <t xml:space="preserve">ukončit zápisem   </t>
  </si>
  <si>
    <t>R7510000016</t>
  </si>
  <si>
    <t xml:space="preserve">atyp. propojení DN 280, D   </t>
  </si>
  <si>
    <t xml:space="preserve">odskoky, ohyby (nutno doměřit)   </t>
  </si>
  <si>
    <t>751398044</t>
  </si>
  <si>
    <t xml:space="preserve">Mtž protidešťové žaluzie potrubí D do 600 mm   </t>
  </si>
  <si>
    <t xml:space="preserve">montáž venkovních vertikálních výustek, dodávka dodavatele jednotky
   </t>
  </si>
  <si>
    <t>751511183</t>
  </si>
  <si>
    <t xml:space="preserve">Mtž potrubí plech skupiny I kruh bez příruby tloušťky plechu 0,6 mm D do 300 mm   </t>
  </si>
  <si>
    <t xml:space="preserve">montáž potrubí od dodavatele   </t>
  </si>
  <si>
    <t>751510043</t>
  </si>
  <si>
    <t xml:space="preserve">Vzduchotechnické potrubí pozink kruhové spirálně vinuté D do 300 mm   </t>
  </si>
  <si>
    <t xml:space="preserve">potrubí DN 280   </t>
  </si>
  <si>
    <t>751511184</t>
  </si>
  <si>
    <t xml:space="preserve">Mtž potrubí plech skupiny I kruh bez příruby tloušťky plechu 0,6 mm D do 400 mm   </t>
  </si>
  <si>
    <t xml:space="preserve">doplnění stáv.rozvodů přes tepelnou izolaci, nutno doměřit   </t>
  </si>
  <si>
    <t>7515111841</t>
  </si>
  <si>
    <t xml:space="preserve">komplikovaná montáž - příplatek   </t>
  </si>
  <si>
    <t xml:space="preserve">Hodinová sazba   </t>
  </si>
  <si>
    <t xml:space="preserve">koordinace při stavbě   </t>
  </si>
  <si>
    <t xml:space="preserve">se stavbou, s jednotlivými profesemi   </t>
  </si>
  <si>
    <t xml:space="preserve">Stavební přípomoce   </t>
  </si>
  <si>
    <t xml:space="preserve">otvory pro přívod a odvod vzduchu DN 280 od jednotek   </t>
  </si>
  <si>
    <t xml:space="preserve">propojení  SV a TV   </t>
  </si>
  <si>
    <t xml:space="preserve">Vyregulování a vyvážení   </t>
  </si>
  <si>
    <t xml:space="preserve">Lokální, stojatá jednotka, opláštění a  barevné řešení určí investor
požadavky, viz TZ a výkresová dokumentace - větrání  </t>
  </si>
  <si>
    <t>Uchazeč:</t>
  </si>
  <si>
    <t>Uchazeč</t>
  </si>
  <si>
    <t>Ústřední vytápění (pouze způsobilé)</t>
  </si>
  <si>
    <t>Soupis prací</t>
  </si>
  <si>
    <t>Soupis prací - způsobilé položky</t>
  </si>
  <si>
    <t>Soupis prací - nezpůsobilé položky</t>
  </si>
  <si>
    <t>INFO</t>
  </si>
  <si>
    <t>Popis položek v rozpočtu nemusí vystihovat veškeré materiály, dodávky a práce nutné ke kompletní realizaci dané položky. Ocenění každé položky musí obsahovat všechny dodávky, práce, materiály nutné k realizaci dané položky dle projektovíé dokumentace a obecných zvyklostí a standardů. Při oceňování každé položky musí být přihlédnuto k popisu v projektové dokumentaci včetně detailů, poznámkách na výkresech, v technické zprávě atd. A tyto skutečnosti musí obsahovat jednotková cena položky.</t>
  </si>
  <si>
    <t>Položky, kde je materiál uveden samostatně ve specifikaci, obsahují předpokládaný prořez materiálu, zpracovatel cenové nabídky případně aktualizuje prořez materiálu dle daného projektu a charakteru stavby.</t>
  </si>
  <si>
    <t>V rozpočtu uvedené ostatní a vedlejší náklady jsou pouze orientační. Zpracovatel cenové nabídky musí v cenové nabídce uvést veškeré tyto náklady nutné k provedení celého funkčního díla.</t>
  </si>
  <si>
    <t>Položky, u kterých není uvedena hmotnost, musí obsahovat přesun hmot v jednotkové ceně.</t>
  </si>
  <si>
    <t>Zájemce odpovídá za objemy uvedené ve své nabídce a současně se zavazuje upozornit investora na skutečnosti mající dopad na navrhované řešení, eventuálně na zjištěné omyly formou doplnění pod rozpočet.</t>
  </si>
  <si>
    <t>Nabídková celková cena musí být koncipována jako celková cena za provedení stavby , tj. cena konečná, obsahující veškeré náklady na řádné provedení stavby dle předané projektové dokumentace. Včetně vedlejších rozpočtovacích a ostatních nákladů (např. zařízení staveniště, geodet, pojištění stavby, vytyčení inženýrských sítí apod.)</t>
  </si>
  <si>
    <t>Položky, kde je obsažena práce i materiál musí obsahovat i případný prořez/ztratné materiálu v jednotkové ceně.</t>
  </si>
  <si>
    <t>5. 10. 2019</t>
  </si>
  <si>
    <t xml:space="preserve"> </t>
  </si>
  <si>
    <t>Vyplň údaj</t>
  </si>
</sst>
</file>

<file path=xl/styles.xml><?xml version="1.0" encoding="utf-8"?>
<styleSheet xmlns="http://schemas.openxmlformats.org/spreadsheetml/2006/main">
  <numFmts count="5">
    <numFmt numFmtId="164" formatCode="#,##0.00000"/>
    <numFmt numFmtId="165" formatCode="#,##0.000;\-#,##0.000"/>
    <numFmt numFmtId="166" formatCode="dd\.mm\.yyyy"/>
    <numFmt numFmtId="167" formatCode="#,##0.00%"/>
    <numFmt numFmtId="168" formatCode="#,##0.000"/>
  </numFmts>
  <fonts count="5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name val="MS Sans Serif"/>
      <charset val="1"/>
    </font>
    <font>
      <b/>
      <sz val="14"/>
      <name val="Arial CE"/>
      <charset val="238"/>
    </font>
    <font>
      <b/>
      <sz val="8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7"/>
      <name val="Arial CE"/>
      <charset val="238"/>
    </font>
    <font>
      <sz val="8"/>
      <name val="Arial CE"/>
      <family val="2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b/>
      <sz val="10"/>
      <color indexed="12"/>
      <name val="Arial CE"/>
      <charset val="238"/>
    </font>
    <font>
      <b/>
      <sz val="10"/>
      <color indexed="4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  <fill>
      <patternFill patternType="solid">
        <fgColor rgb="FFD2D2D2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0" fillId="0" borderId="0" applyAlignment="0">
      <alignment vertical="top"/>
      <protection locked="0"/>
    </xf>
    <xf numFmtId="0" fontId="26" fillId="0" borderId="0"/>
  </cellStyleXfs>
  <cellXfs count="45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3" borderId="39" xfId="0" applyNumberFormat="1" applyFill="1" applyBorder="1"/>
    <xf numFmtId="0" fontId="0" fillId="3" borderId="39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41" xfId="0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33" xfId="0" applyFont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164" fontId="18" fillId="0" borderId="33" xfId="0" applyNumberFormat="1" applyFont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18" fillId="0" borderId="33" xfId="0" applyNumberFormat="1" applyFont="1" applyBorder="1" applyAlignment="1">
      <alignment vertical="top" shrinkToFit="1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vertical="top"/>
    </xf>
    <xf numFmtId="49" fontId="0" fillId="3" borderId="43" xfId="0" applyNumberFormat="1" applyFill="1" applyBorder="1" applyAlignment="1">
      <alignment vertical="top"/>
    </xf>
    <xf numFmtId="49" fontId="0" fillId="3" borderId="41" xfId="0" applyNumberFormat="1" applyFill="1" applyBorder="1" applyAlignment="1">
      <alignment vertical="top"/>
    </xf>
    <xf numFmtId="164" fontId="0" fillId="3" borderId="41" xfId="0" applyNumberFormat="1" applyFill="1" applyBorder="1" applyAlignment="1">
      <alignment vertical="top"/>
    </xf>
    <xf numFmtId="4" fontId="0" fillId="3" borderId="41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16" fillId="0" borderId="33" xfId="0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7" fillId="0" borderId="33" xfId="0" applyFont="1" applyBorder="1" applyAlignment="1">
      <alignment vertical="top" wrapText="1" shrinkToFit="1"/>
    </xf>
    <xf numFmtId="0" fontId="17" fillId="0" borderId="33" xfId="0" quotePrefix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0" fillId="3" borderId="42" xfId="0" applyFill="1" applyBorder="1"/>
    <xf numFmtId="49" fontId="0" fillId="3" borderId="42" xfId="0" applyNumberFormat="1" applyFill="1" applyBorder="1"/>
    <xf numFmtId="0" fontId="0" fillId="3" borderId="40" xfId="0" applyFill="1" applyBorder="1"/>
    <xf numFmtId="0" fontId="0" fillId="3" borderId="41" xfId="0" applyFill="1" applyBorder="1"/>
    <xf numFmtId="49" fontId="0" fillId="0" borderId="39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16" fillId="0" borderId="38" xfId="0" applyFont="1" applyBorder="1" applyAlignment="1">
      <alignment horizontal="left" vertical="top" wrapText="1"/>
    </xf>
    <xf numFmtId="164" fontId="16" fillId="0" borderId="38" xfId="0" applyNumberFormat="1" applyFont="1" applyBorder="1" applyAlignment="1">
      <alignment vertical="top" shrinkToFit="1"/>
    </xf>
    <xf numFmtId="0" fontId="20" fillId="0" borderId="0" xfId="2" applyAlignment="1">
      <alignment horizontal="left" vertical="top"/>
      <protection locked="0"/>
    </xf>
    <xf numFmtId="0" fontId="15" fillId="0" borderId="0" xfId="2" applyFont="1" applyAlignment="1" applyProtection="1">
      <alignment horizontal="left"/>
    </xf>
    <xf numFmtId="0" fontId="15" fillId="0" borderId="0" xfId="2" applyFont="1" applyAlignment="1" applyProtection="1">
      <alignment horizontal="left" vertical="center"/>
    </xf>
    <xf numFmtId="37" fontId="22" fillId="0" borderId="0" xfId="2" applyNumberFormat="1" applyFont="1" applyAlignment="1" applyProtection="1">
      <alignment horizontal="right" vertical="top"/>
    </xf>
    <xf numFmtId="0" fontId="16" fillId="0" borderId="0" xfId="2" applyFont="1" applyAlignment="1" applyProtection="1">
      <alignment horizontal="left" vertical="top" wrapText="1"/>
    </xf>
    <xf numFmtId="0" fontId="22" fillId="0" borderId="0" xfId="2" applyFont="1" applyAlignment="1" applyProtection="1">
      <alignment horizontal="left" vertical="top" wrapText="1"/>
    </xf>
    <xf numFmtId="165" fontId="16" fillId="0" borderId="0" xfId="2" applyNumberFormat="1" applyFont="1" applyAlignment="1" applyProtection="1">
      <alignment horizontal="right" vertical="top"/>
    </xf>
    <xf numFmtId="39" fontId="10" fillId="0" borderId="0" xfId="2" applyNumberFormat="1" applyFont="1" applyAlignment="1" applyProtection="1">
      <alignment horizontal="right" vertical="top"/>
    </xf>
    <xf numFmtId="0" fontId="7" fillId="0" borderId="0" xfId="2" applyFont="1" applyAlignment="1" applyProtection="1">
      <alignment horizontal="left"/>
    </xf>
    <xf numFmtId="0" fontId="7" fillId="0" borderId="0" xfId="2" applyFont="1" applyAlignment="1" applyProtection="1">
      <alignment horizontal="left" vertical="top" wrapText="1"/>
    </xf>
    <xf numFmtId="165" fontId="7" fillId="0" borderId="0" xfId="2" applyNumberFormat="1" applyFont="1" applyAlignment="1" applyProtection="1">
      <alignment horizontal="right" vertical="top"/>
    </xf>
    <xf numFmtId="39" fontId="7" fillId="0" borderId="0" xfId="2" applyNumberFormat="1" applyFont="1" applyAlignment="1" applyProtection="1">
      <alignment horizontal="right" vertical="top"/>
    </xf>
    <xf numFmtId="0" fontId="10" fillId="0" borderId="0" xfId="2" applyFont="1" applyAlignment="1" applyProtection="1">
      <alignment horizontal="left"/>
    </xf>
    <xf numFmtId="0" fontId="16" fillId="5" borderId="44" xfId="2" applyFont="1" applyFill="1" applyBorder="1" applyAlignment="1" applyProtection="1">
      <alignment horizontal="center" vertical="center" wrapText="1"/>
    </xf>
    <xf numFmtId="37" fontId="23" fillId="0" borderId="0" xfId="2" applyNumberFormat="1" applyFont="1" applyAlignment="1">
      <alignment horizontal="right"/>
      <protection locked="0"/>
    </xf>
    <xf numFmtId="0" fontId="23" fillId="0" borderId="0" xfId="2" applyFont="1" applyAlignment="1">
      <alignment horizontal="left" wrapText="1"/>
      <protection locked="0"/>
    </xf>
    <xf numFmtId="165" fontId="23" fillId="0" borderId="0" xfId="2" applyNumberFormat="1" applyFont="1" applyAlignment="1">
      <alignment horizontal="right"/>
      <protection locked="0"/>
    </xf>
    <xf numFmtId="39" fontId="23" fillId="0" borderId="0" xfId="2" applyNumberFormat="1" applyFont="1" applyAlignment="1">
      <alignment horizontal="right"/>
      <protection locked="0"/>
    </xf>
    <xf numFmtId="37" fontId="24" fillId="0" borderId="0" xfId="2" applyNumberFormat="1" applyFont="1" applyAlignment="1">
      <alignment horizontal="right"/>
      <protection locked="0"/>
    </xf>
    <xf numFmtId="0" fontId="24" fillId="0" borderId="0" xfId="2" applyFont="1" applyAlignment="1">
      <alignment horizontal="left" wrapText="1"/>
      <protection locked="0"/>
    </xf>
    <xf numFmtId="165" fontId="24" fillId="0" borderId="0" xfId="2" applyNumberFormat="1" applyFont="1" applyAlignment="1">
      <alignment horizontal="right"/>
      <protection locked="0"/>
    </xf>
    <xf numFmtId="39" fontId="24" fillId="0" borderId="0" xfId="2" applyNumberFormat="1" applyFont="1" applyAlignment="1">
      <alignment horizontal="right"/>
      <protection locked="0"/>
    </xf>
    <xf numFmtId="37" fontId="16" fillId="0" borderId="45" xfId="2" applyNumberFormat="1" applyFont="1" applyBorder="1" applyAlignment="1">
      <alignment horizontal="right"/>
      <protection locked="0"/>
    </xf>
    <xf numFmtId="0" fontId="16" fillId="0" borderId="45" xfId="2" applyFont="1" applyBorder="1" applyAlignment="1">
      <alignment horizontal="left" wrapText="1"/>
      <protection locked="0"/>
    </xf>
    <xf numFmtId="165" fontId="16" fillId="0" borderId="45" xfId="2" applyNumberFormat="1" applyFont="1" applyBorder="1" applyAlignment="1">
      <alignment horizontal="right"/>
      <protection locked="0"/>
    </xf>
    <xf numFmtId="39" fontId="16" fillId="0" borderId="45" xfId="2" applyNumberFormat="1" applyFont="1" applyBorder="1" applyAlignment="1">
      <alignment horizontal="right"/>
      <protection locked="0"/>
    </xf>
    <xf numFmtId="37" fontId="25" fillId="0" borderId="0" xfId="2" applyNumberFormat="1" applyFont="1" applyAlignment="1">
      <alignment horizontal="right" vertical="center"/>
      <protection locked="0"/>
    </xf>
    <xf numFmtId="0" fontId="25" fillId="0" borderId="0" xfId="2" applyFont="1" applyAlignment="1">
      <alignment horizontal="left" vertical="center" wrapText="1"/>
      <protection locked="0"/>
    </xf>
    <xf numFmtId="165" fontId="25" fillId="0" borderId="0" xfId="2" applyNumberFormat="1" applyFont="1" applyAlignment="1">
      <alignment horizontal="right" vertical="center"/>
      <protection locked="0"/>
    </xf>
    <xf numFmtId="39" fontId="25" fillId="0" borderId="0" xfId="2" applyNumberFormat="1" applyFont="1" applyAlignment="1">
      <alignment horizontal="right" vertical="center"/>
      <protection locked="0"/>
    </xf>
    <xf numFmtId="37" fontId="11" fillId="0" borderId="0" xfId="2" applyNumberFormat="1" applyFont="1" applyAlignment="1">
      <alignment horizontal="right"/>
      <protection locked="0"/>
    </xf>
    <xf numFmtId="0" fontId="11" fillId="0" borderId="0" xfId="2" applyFont="1" applyAlignment="1">
      <alignment horizontal="left" wrapText="1"/>
      <protection locked="0"/>
    </xf>
    <xf numFmtId="165" fontId="11" fillId="0" borderId="0" xfId="2" applyNumberFormat="1" applyFont="1" applyAlignment="1">
      <alignment horizontal="right"/>
      <protection locked="0"/>
    </xf>
    <xf numFmtId="39" fontId="11" fillId="0" borderId="0" xfId="2" applyNumberFormat="1" applyFont="1" applyAlignment="1">
      <alignment horizontal="right"/>
      <protection locked="0"/>
    </xf>
    <xf numFmtId="37" fontId="20" fillId="0" borderId="0" xfId="2" applyNumberFormat="1" applyAlignment="1">
      <alignment horizontal="right" vertical="top"/>
      <protection locked="0"/>
    </xf>
    <xf numFmtId="0" fontId="20" fillId="0" borderId="0" xfId="2" applyAlignment="1">
      <alignment horizontal="left" vertical="top" wrapText="1"/>
      <protection locked="0"/>
    </xf>
    <xf numFmtId="165" fontId="20" fillId="0" borderId="0" xfId="2" applyNumberFormat="1" applyAlignment="1">
      <alignment horizontal="right" vertical="top"/>
      <protection locked="0"/>
    </xf>
    <xf numFmtId="39" fontId="20" fillId="0" borderId="0" xfId="2" applyNumberFormat="1" applyAlignment="1">
      <alignment horizontal="right" vertical="top"/>
      <protection locked="0"/>
    </xf>
    <xf numFmtId="0" fontId="26" fillId="0" borderId="0" xfId="3" applyAlignment="1">
      <alignment horizontal="left" vertical="center"/>
    </xf>
    <xf numFmtId="0" fontId="26" fillId="0" borderId="46" xfId="3" applyBorder="1"/>
    <xf numFmtId="0" fontId="26" fillId="0" borderId="47" xfId="3" applyBorder="1"/>
    <xf numFmtId="0" fontId="26" fillId="0" borderId="48" xfId="3" applyBorder="1"/>
    <xf numFmtId="0" fontId="27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0" fontId="26" fillId="0" borderId="48" xfId="3" applyBorder="1" applyAlignment="1">
      <alignment vertical="center"/>
    </xf>
    <xf numFmtId="166" fontId="31" fillId="0" borderId="0" xfId="3" applyNumberFormat="1" applyFont="1" applyAlignment="1">
      <alignment horizontal="left" vertical="center"/>
    </xf>
    <xf numFmtId="0" fontId="26" fillId="0" borderId="48" xfId="3" applyBorder="1" applyAlignment="1">
      <alignment vertical="center" wrapText="1"/>
    </xf>
    <xf numFmtId="0" fontId="26" fillId="0" borderId="0" xfId="3" applyAlignment="1">
      <alignment vertical="center" wrapText="1"/>
    </xf>
    <xf numFmtId="0" fontId="26" fillId="0" borderId="49" xfId="3" applyBorder="1" applyAlignment="1">
      <alignment vertical="center"/>
    </xf>
    <xf numFmtId="0" fontId="32" fillId="0" borderId="0" xfId="3" applyFont="1" applyAlignment="1">
      <alignment horizontal="left" vertical="center"/>
    </xf>
    <xf numFmtId="4" fontId="33" fillId="0" borderId="0" xfId="3" applyNumberFormat="1" applyFont="1" applyAlignment="1">
      <alignment vertical="center"/>
    </xf>
    <xf numFmtId="0" fontId="29" fillId="0" borderId="0" xfId="3" applyFont="1" applyAlignment="1">
      <alignment horizontal="right" vertical="center"/>
    </xf>
    <xf numFmtId="0" fontId="34" fillId="0" borderId="0" xfId="3" applyFont="1" applyAlignment="1">
      <alignment horizontal="left" vertical="center"/>
    </xf>
    <xf numFmtId="4" fontId="29" fillId="0" borderId="0" xfId="3" applyNumberFormat="1" applyFont="1" applyAlignment="1">
      <alignment vertical="center"/>
    </xf>
    <xf numFmtId="0" fontId="26" fillId="6" borderId="0" xfId="3" applyFill="1" applyAlignment="1">
      <alignment vertical="center"/>
    </xf>
    <xf numFmtId="0" fontId="35" fillId="6" borderId="50" xfId="3" applyFont="1" applyFill="1" applyBorder="1" applyAlignment="1">
      <alignment horizontal="left" vertical="center"/>
    </xf>
    <xf numFmtId="0" fontId="26" fillId="6" borderId="51" xfId="3" applyFill="1" applyBorder="1" applyAlignment="1">
      <alignment vertical="center"/>
    </xf>
    <xf numFmtId="0" fontId="35" fillId="6" borderId="51" xfId="3" applyFont="1" applyFill="1" applyBorder="1" applyAlignment="1">
      <alignment horizontal="right" vertical="center"/>
    </xf>
    <xf numFmtId="0" fontId="35" fillId="6" borderId="51" xfId="3" applyFont="1" applyFill="1" applyBorder="1" applyAlignment="1">
      <alignment horizontal="center" vertical="center"/>
    </xf>
    <xf numFmtId="4" fontId="35" fillId="6" borderId="51" xfId="3" applyNumberFormat="1" applyFont="1" applyFill="1" applyBorder="1" applyAlignment="1">
      <alignment vertical="center"/>
    </xf>
    <xf numFmtId="0" fontId="26" fillId="6" borderId="52" xfId="3" applyFill="1" applyBorder="1" applyAlignment="1">
      <alignment vertical="center"/>
    </xf>
    <xf numFmtId="0" fontId="36" fillId="0" borderId="53" xfId="3" applyFont="1" applyBorder="1" applyAlignment="1">
      <alignment horizontal="left" vertical="center"/>
    </xf>
    <xf numFmtId="0" fontId="26" fillId="0" borderId="53" xfId="3" applyBorder="1" applyAlignment="1">
      <alignment vertical="center"/>
    </xf>
    <xf numFmtId="0" fontId="29" fillId="0" borderId="54" xfId="3" applyFont="1" applyBorder="1" applyAlignment="1">
      <alignment horizontal="left" vertical="center"/>
    </xf>
    <xf numFmtId="0" fontId="26" fillId="0" borderId="54" xfId="3" applyBorder="1" applyAlignment="1">
      <alignment vertical="center"/>
    </xf>
    <xf numFmtId="0" fontId="29" fillId="0" borderId="54" xfId="3" applyFont="1" applyBorder="1" applyAlignment="1">
      <alignment horizontal="center" vertical="center"/>
    </xf>
    <xf numFmtId="0" fontId="29" fillId="0" borderId="54" xfId="3" applyFont="1" applyBorder="1" applyAlignment="1">
      <alignment horizontal="right" vertical="center"/>
    </xf>
    <xf numFmtId="0" fontId="26" fillId="0" borderId="55" xfId="3" applyBorder="1" applyAlignment="1">
      <alignment vertical="center"/>
    </xf>
    <xf numFmtId="0" fontId="26" fillId="0" borderId="56" xfId="3" applyBorder="1" applyAlignment="1">
      <alignment vertical="center"/>
    </xf>
    <xf numFmtId="0" fontId="26" fillId="0" borderId="46" xfId="3" applyBorder="1" applyAlignment="1">
      <alignment vertical="center"/>
    </xf>
    <xf numFmtId="0" fontId="26" fillId="0" borderId="47" xfId="3" applyBorder="1" applyAlignment="1">
      <alignment vertical="center"/>
    </xf>
    <xf numFmtId="0" fontId="37" fillId="6" borderId="0" xfId="3" applyFont="1" applyFill="1" applyAlignment="1">
      <alignment horizontal="left" vertical="center"/>
    </xf>
    <xf numFmtId="0" fontId="37" fillId="6" borderId="0" xfId="3" applyFont="1" applyFill="1" applyAlignment="1">
      <alignment horizontal="right" vertical="center"/>
    </xf>
    <xf numFmtId="0" fontId="38" fillId="0" borderId="0" xfId="3" applyFont="1" applyAlignment="1">
      <alignment horizontal="left" vertical="center"/>
    </xf>
    <xf numFmtId="0" fontId="39" fillId="0" borderId="48" xfId="3" applyFont="1" applyBorder="1" applyAlignment="1">
      <alignment vertical="center"/>
    </xf>
    <xf numFmtId="0" fontId="39" fillId="0" borderId="0" xfId="3" applyFont="1" applyAlignment="1">
      <alignment vertical="center"/>
    </xf>
    <xf numFmtId="0" fontId="39" fillId="0" borderId="57" xfId="3" applyFont="1" applyBorder="1" applyAlignment="1">
      <alignment horizontal="left" vertical="center"/>
    </xf>
    <xf numFmtId="0" fontId="39" fillId="0" borderId="57" xfId="3" applyFont="1" applyBorder="1" applyAlignment="1">
      <alignment vertical="center"/>
    </xf>
    <xf numFmtId="4" fontId="39" fillId="0" borderId="57" xfId="3" applyNumberFormat="1" applyFont="1" applyBorder="1" applyAlignment="1">
      <alignment vertical="center"/>
    </xf>
    <xf numFmtId="0" fontId="26" fillId="0" borderId="48" xfId="3" applyBorder="1" applyAlignment="1">
      <alignment horizontal="center" vertical="center" wrapText="1"/>
    </xf>
    <xf numFmtId="0" fontId="37" fillId="6" borderId="58" xfId="3" applyFont="1" applyFill="1" applyBorder="1" applyAlignment="1">
      <alignment horizontal="center" vertical="center" wrapText="1"/>
    </xf>
    <xf numFmtId="0" fontId="37" fillId="6" borderId="59" xfId="3" applyFont="1" applyFill="1" applyBorder="1" applyAlignment="1">
      <alignment horizontal="center" vertical="center" wrapText="1"/>
    </xf>
    <xf numFmtId="0" fontId="37" fillId="6" borderId="60" xfId="3" applyFont="1" applyFill="1" applyBorder="1" applyAlignment="1">
      <alignment horizontal="center" vertical="center" wrapText="1"/>
    </xf>
    <xf numFmtId="0" fontId="40" fillId="0" borderId="58" xfId="3" applyFont="1" applyBorder="1" applyAlignment="1">
      <alignment horizontal="center" vertical="center" wrapText="1"/>
    </xf>
    <xf numFmtId="0" fontId="40" fillId="0" borderId="59" xfId="3" applyFont="1" applyBorder="1" applyAlignment="1">
      <alignment horizontal="center" vertical="center" wrapText="1"/>
    </xf>
    <xf numFmtId="0" fontId="40" fillId="0" borderId="60" xfId="3" applyFont="1" applyBorder="1" applyAlignment="1">
      <alignment horizontal="center" vertical="center" wrapText="1"/>
    </xf>
    <xf numFmtId="0" fontId="26" fillId="0" borderId="0" xfId="3" applyAlignment="1">
      <alignment horizontal="center" vertical="center" wrapText="1"/>
    </xf>
    <xf numFmtId="0" fontId="33" fillId="0" borderId="0" xfId="3" applyFont="1" applyAlignment="1">
      <alignment horizontal="left" vertical="center"/>
    </xf>
    <xf numFmtId="4" fontId="33" fillId="0" borderId="0" xfId="3" applyNumberFormat="1" applyFont="1"/>
    <xf numFmtId="0" fontId="26" fillId="0" borderId="61" xfId="3" applyBorder="1" applyAlignment="1">
      <alignment vertical="center"/>
    </xf>
    <xf numFmtId="164" fontId="41" fillId="0" borderId="49" xfId="3" applyNumberFormat="1" applyFont="1" applyBorder="1"/>
    <xf numFmtId="0" fontId="26" fillId="0" borderId="62" xfId="3" applyBorder="1" applyAlignment="1">
      <alignment vertical="center"/>
    </xf>
    <xf numFmtId="4" fontId="42" fillId="0" borderId="0" xfId="3" applyNumberFormat="1" applyFont="1" applyAlignment="1">
      <alignment vertical="center"/>
    </xf>
    <xf numFmtId="0" fontId="43" fillId="0" borderId="48" xfId="3" applyFont="1" applyBorder="1"/>
    <xf numFmtId="0" fontId="43" fillId="0" borderId="0" xfId="3" applyFont="1"/>
    <xf numFmtId="0" fontId="43" fillId="0" borderId="0" xfId="3" applyFont="1" applyAlignment="1">
      <alignment horizontal="left"/>
    </xf>
    <xf numFmtId="0" fontId="39" fillId="0" borderId="0" xfId="3" applyFont="1" applyAlignment="1">
      <alignment horizontal="left"/>
    </xf>
    <xf numFmtId="4" fontId="39" fillId="0" borderId="0" xfId="3" applyNumberFormat="1" applyFont="1"/>
    <xf numFmtId="0" fontId="43" fillId="0" borderId="63" xfId="3" applyFont="1" applyBorder="1"/>
    <xf numFmtId="164" fontId="43" fillId="0" borderId="0" xfId="3" applyNumberFormat="1" applyFont="1"/>
    <xf numFmtId="0" fontId="43" fillId="0" borderId="64" xfId="3" applyFont="1" applyBorder="1"/>
    <xf numFmtId="0" fontId="43" fillId="0" borderId="0" xfId="3" applyFont="1" applyAlignment="1">
      <alignment horizontal="center"/>
    </xf>
    <xf numFmtId="4" fontId="43" fillId="0" borderId="0" xfId="3" applyNumberFormat="1" applyFont="1" applyAlignment="1">
      <alignment vertical="center"/>
    </xf>
    <xf numFmtId="0" fontId="37" fillId="0" borderId="65" xfId="3" applyFont="1" applyBorder="1" applyAlignment="1">
      <alignment horizontal="center" vertical="center"/>
    </xf>
    <xf numFmtId="49" fontId="37" fillId="0" borderId="65" xfId="3" applyNumberFormat="1" applyFont="1" applyBorder="1" applyAlignment="1">
      <alignment horizontal="left" vertical="center" wrapText="1"/>
    </xf>
    <xf numFmtId="0" fontId="37" fillId="0" borderId="65" xfId="3" applyFont="1" applyBorder="1" applyAlignment="1">
      <alignment horizontal="left" vertical="center" wrapText="1"/>
    </xf>
    <xf numFmtId="0" fontId="37" fillId="0" borderId="65" xfId="3" applyFont="1" applyBorder="1" applyAlignment="1">
      <alignment horizontal="center" vertical="center" wrapText="1"/>
    </xf>
    <xf numFmtId="168" fontId="37" fillId="0" borderId="65" xfId="3" applyNumberFormat="1" applyFont="1" applyBorder="1" applyAlignment="1">
      <alignment vertical="center"/>
    </xf>
    <xf numFmtId="4" fontId="37" fillId="0" borderId="65" xfId="3" applyNumberFormat="1" applyFont="1" applyBorder="1" applyAlignment="1">
      <alignment vertical="center"/>
    </xf>
    <xf numFmtId="0" fontId="40" fillId="0" borderId="0" xfId="3" applyFont="1" applyAlignment="1">
      <alignment horizontal="center" vertical="center"/>
    </xf>
    <xf numFmtId="164" fontId="40" fillId="0" borderId="0" xfId="3" applyNumberFormat="1" applyFont="1" applyAlignment="1">
      <alignment vertical="center"/>
    </xf>
    <xf numFmtId="0" fontId="40" fillId="0" borderId="64" xfId="3" applyFont="1" applyBorder="1" applyAlignment="1">
      <alignment horizontal="left" vertical="center"/>
    </xf>
    <xf numFmtId="0" fontId="37" fillId="0" borderId="0" xfId="3" applyFont="1" applyAlignment="1">
      <alignment horizontal="left" vertical="center"/>
    </xf>
    <xf numFmtId="4" fontId="26" fillId="0" borderId="0" xfId="3" applyNumberFormat="1" applyAlignment="1">
      <alignment vertical="center"/>
    </xf>
    <xf numFmtId="0" fontId="44" fillId="0" borderId="65" xfId="3" applyFont="1" applyBorder="1" applyAlignment="1">
      <alignment horizontal="center" vertical="center"/>
    </xf>
    <xf numFmtId="49" fontId="44" fillId="0" borderId="65" xfId="3" applyNumberFormat="1" applyFont="1" applyBorder="1" applyAlignment="1">
      <alignment horizontal="left" vertical="center" wrapText="1"/>
    </xf>
    <xf numFmtId="0" fontId="44" fillId="0" borderId="65" xfId="3" applyFont="1" applyBorder="1" applyAlignment="1">
      <alignment horizontal="left" vertical="center" wrapText="1"/>
    </xf>
    <xf numFmtId="0" fontId="44" fillId="0" borderId="65" xfId="3" applyFont="1" applyBorder="1" applyAlignment="1">
      <alignment horizontal="center" vertical="center" wrapText="1"/>
    </xf>
    <xf numFmtId="168" fontId="44" fillId="0" borderId="65" xfId="3" applyNumberFormat="1" applyFont="1" applyBorder="1" applyAlignment="1">
      <alignment vertical="center"/>
    </xf>
    <xf numFmtId="4" fontId="44" fillId="0" borderId="65" xfId="3" applyNumberFormat="1" applyFont="1" applyBorder="1" applyAlignment="1">
      <alignment vertical="center"/>
    </xf>
    <xf numFmtId="0" fontId="45" fillId="0" borderId="48" xfId="3" applyFont="1" applyBorder="1" applyAlignment="1">
      <alignment vertical="center"/>
    </xf>
    <xf numFmtId="0" fontId="44" fillId="0" borderId="0" xfId="3" applyFont="1" applyAlignment="1">
      <alignment horizontal="center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vertical="center" wrapText="1"/>
    </xf>
    <xf numFmtId="0" fontId="26" fillId="0" borderId="63" xfId="3" applyBorder="1" applyAlignment="1">
      <alignment vertical="center"/>
    </xf>
    <xf numFmtId="0" fontId="26" fillId="0" borderId="64" xfId="3" applyBorder="1" applyAlignment="1">
      <alignment vertical="center"/>
    </xf>
    <xf numFmtId="0" fontId="44" fillId="0" borderId="57" xfId="3" applyFont="1" applyBorder="1" applyAlignment="1">
      <alignment horizontal="center" vertical="center"/>
    </xf>
    <xf numFmtId="164" fontId="40" fillId="0" borderId="57" xfId="3" applyNumberFormat="1" applyFont="1" applyBorder="1" applyAlignment="1">
      <alignment vertical="center"/>
    </xf>
    <xf numFmtId="0" fontId="40" fillId="0" borderId="67" xfId="3" applyFont="1" applyBorder="1" applyAlignment="1">
      <alignment horizontal="left" vertical="center"/>
    </xf>
    <xf numFmtId="0" fontId="40" fillId="0" borderId="57" xfId="3" applyFont="1" applyBorder="1" applyAlignment="1">
      <alignment horizontal="center" vertical="center"/>
    </xf>
    <xf numFmtId="0" fontId="16" fillId="0" borderId="0" xfId="0" applyFont="1" applyFill="1"/>
    <xf numFmtId="0" fontId="0" fillId="0" borderId="0" xfId="0" applyFill="1"/>
    <xf numFmtId="37" fontId="48" fillId="0" borderId="0" xfId="2" applyNumberFormat="1" applyFont="1" applyAlignment="1">
      <alignment horizontal="right"/>
      <protection locked="0"/>
    </xf>
    <xf numFmtId="0" fontId="48" fillId="0" borderId="0" xfId="2" applyFont="1" applyAlignment="1">
      <alignment horizontal="left" wrapText="1"/>
      <protection locked="0"/>
    </xf>
    <xf numFmtId="165" fontId="48" fillId="0" borderId="0" xfId="2" applyNumberFormat="1" applyFont="1" applyAlignment="1">
      <alignment horizontal="right"/>
      <protection locked="0"/>
    </xf>
    <xf numFmtId="39" fontId="48" fillId="0" borderId="0" xfId="2" applyNumberFormat="1" applyFont="1" applyAlignment="1">
      <alignment horizontal="right"/>
      <protection locked="0"/>
    </xf>
    <xf numFmtId="37" fontId="49" fillId="0" borderId="0" xfId="2" applyNumberFormat="1" applyFont="1" applyAlignment="1">
      <alignment horizontal="right"/>
      <protection locked="0"/>
    </xf>
    <xf numFmtId="0" fontId="49" fillId="0" borderId="0" xfId="2" applyFont="1" applyAlignment="1">
      <alignment horizontal="left" wrapText="1"/>
      <protection locked="0"/>
    </xf>
    <xf numFmtId="165" fontId="49" fillId="0" borderId="0" xfId="2" applyNumberFormat="1" applyFont="1" applyAlignment="1">
      <alignment horizontal="right"/>
      <protection locked="0"/>
    </xf>
    <xf numFmtId="39" fontId="49" fillId="0" borderId="0" xfId="2" applyNumberFormat="1" applyFont="1" applyAlignment="1">
      <alignment horizontal="right"/>
      <protection locked="0"/>
    </xf>
    <xf numFmtId="37" fontId="16" fillId="0" borderId="68" xfId="2" applyNumberFormat="1" applyFont="1" applyBorder="1" applyAlignment="1">
      <alignment horizontal="right"/>
      <protection locked="0"/>
    </xf>
    <xf numFmtId="0" fontId="16" fillId="0" borderId="68" xfId="2" applyFont="1" applyBorder="1" applyAlignment="1">
      <alignment horizontal="left" wrapText="1"/>
      <protection locked="0"/>
    </xf>
    <xf numFmtId="165" fontId="16" fillId="0" borderId="68" xfId="2" applyNumberFormat="1" applyFont="1" applyBorder="1" applyAlignment="1">
      <alignment horizontal="right"/>
      <protection locked="0"/>
    </xf>
    <xf numFmtId="39" fontId="16" fillId="0" borderId="68" xfId="2" applyNumberFormat="1" applyFont="1" applyBorder="1" applyAlignment="1">
      <alignment horizontal="right"/>
      <protection locked="0"/>
    </xf>
    <xf numFmtId="0" fontId="18" fillId="0" borderId="26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 shrinkToFit="1"/>
    </xf>
    <xf numFmtId="164" fontId="18" fillId="0" borderId="0" xfId="0" applyNumberFormat="1" applyFont="1" applyAlignment="1">
      <alignment vertical="top" wrapText="1" shrinkToFit="1"/>
    </xf>
    <xf numFmtId="4" fontId="18" fillId="0" borderId="0" xfId="0" applyNumberFormat="1" applyFont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  <xf numFmtId="0" fontId="18" fillId="0" borderId="10" xfId="0" applyFont="1" applyBorder="1" applyAlignment="1">
      <alignment horizontal="left" vertical="top" wrapText="1"/>
    </xf>
    <xf numFmtId="0" fontId="18" fillId="0" borderId="6" xfId="0" applyFont="1" applyBorder="1" applyAlignment="1">
      <alignment vertical="top" wrapText="1" shrinkToFit="1"/>
    </xf>
    <xf numFmtId="164" fontId="18" fillId="0" borderId="6" xfId="0" applyNumberFormat="1" applyFont="1" applyBorder="1" applyAlignment="1">
      <alignment vertical="top" wrapText="1" shrinkToFit="1"/>
    </xf>
    <xf numFmtId="4" fontId="18" fillId="0" borderId="6" xfId="0" applyNumberFormat="1" applyFont="1" applyBorder="1" applyAlignment="1">
      <alignment vertical="top" wrapText="1" shrinkToFit="1"/>
    </xf>
    <xf numFmtId="4" fontId="18" fillId="0" borderId="37" xfId="0" applyNumberFormat="1" applyFont="1" applyBorder="1" applyAlignment="1">
      <alignment vertical="top" wrapText="1" shrinkToFit="1"/>
    </xf>
    <xf numFmtId="0" fontId="26" fillId="0" borderId="0" xfId="3" applyAlignment="1">
      <alignment vertical="center"/>
    </xf>
    <xf numFmtId="0" fontId="29" fillId="0" borderId="0" xfId="3" applyFont="1" applyAlignment="1">
      <alignment horizontal="left" vertical="center"/>
    </xf>
    <xf numFmtId="0" fontId="26" fillId="0" borderId="0" xfId="3"/>
    <xf numFmtId="0" fontId="31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 wrapText="1"/>
    </xf>
    <xf numFmtId="0" fontId="26" fillId="0" borderId="0" xfId="3" applyProtection="1">
      <protection locked="0"/>
    </xf>
    <xf numFmtId="0" fontId="26" fillId="0" borderId="47" xfId="3" applyBorder="1" applyProtection="1">
      <protection locked="0"/>
    </xf>
    <xf numFmtId="0" fontId="26" fillId="0" borderId="0" xfId="3" applyAlignment="1" applyProtection="1">
      <alignment vertical="center"/>
      <protection locked="0"/>
    </xf>
    <xf numFmtId="0" fontId="29" fillId="0" borderId="0" xfId="3" applyFont="1" applyAlignment="1" applyProtection="1">
      <alignment horizontal="left" vertical="center"/>
      <protection locked="0"/>
    </xf>
    <xf numFmtId="0" fontId="31" fillId="9" borderId="0" xfId="3" applyFont="1" applyFill="1" applyAlignment="1" applyProtection="1">
      <alignment horizontal="left" vertical="center"/>
      <protection locked="0"/>
    </xf>
    <xf numFmtId="0" fontId="26" fillId="0" borderId="0" xfId="3" applyAlignment="1" applyProtection="1">
      <alignment vertical="center" wrapText="1"/>
      <protection locked="0"/>
    </xf>
    <xf numFmtId="0" fontId="26" fillId="0" borderId="49" xfId="3" applyBorder="1" applyAlignment="1" applyProtection="1">
      <alignment vertical="center"/>
      <protection locked="0"/>
    </xf>
    <xf numFmtId="0" fontId="29" fillId="0" borderId="0" xfId="3" applyFont="1" applyAlignment="1" applyProtection="1">
      <alignment horizontal="right" vertical="center"/>
      <protection locked="0"/>
    </xf>
    <xf numFmtId="167" fontId="29" fillId="0" borderId="0" xfId="3" applyNumberFormat="1" applyFont="1" applyAlignment="1" applyProtection="1">
      <alignment horizontal="right" vertical="center"/>
      <protection locked="0"/>
    </xf>
    <xf numFmtId="0" fontId="26" fillId="6" borderId="51" xfId="3" applyFill="1" applyBorder="1" applyAlignment="1" applyProtection="1">
      <alignment vertical="center"/>
      <protection locked="0"/>
    </xf>
    <xf numFmtId="0" fontId="26" fillId="0" borderId="53" xfId="3" applyBorder="1" applyAlignment="1" applyProtection="1">
      <alignment vertical="center"/>
      <protection locked="0"/>
    </xf>
    <xf numFmtId="0" fontId="26" fillId="0" borderId="54" xfId="3" applyBorder="1" applyAlignment="1" applyProtection="1">
      <alignment vertical="center"/>
      <protection locked="0"/>
    </xf>
    <xf numFmtId="0" fontId="26" fillId="0" borderId="56" xfId="3" applyBorder="1" applyAlignment="1" applyProtection="1">
      <alignment vertical="center"/>
      <protection locked="0"/>
    </xf>
    <xf numFmtId="0" fontId="26" fillId="0" borderId="47" xfId="3" applyBorder="1" applyAlignment="1" applyProtection="1">
      <alignment vertical="center"/>
      <protection locked="0"/>
    </xf>
    <xf numFmtId="0" fontId="26" fillId="6" borderId="0" xfId="3" applyFill="1" applyAlignment="1" applyProtection="1">
      <alignment vertical="center"/>
      <protection locked="0"/>
    </xf>
    <xf numFmtId="0" fontId="39" fillId="0" borderId="57" xfId="3" applyFont="1" applyBorder="1" applyAlignment="1" applyProtection="1">
      <alignment vertical="center"/>
      <protection locked="0"/>
    </xf>
    <xf numFmtId="0" fontId="37" fillId="6" borderId="59" xfId="3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Protection="1">
      <protection locked="0"/>
    </xf>
    <xf numFmtId="4" fontId="37" fillId="9" borderId="65" xfId="3" applyNumberFormat="1" applyFont="1" applyFill="1" applyBorder="1" applyAlignment="1" applyProtection="1">
      <alignment vertical="center"/>
      <protection locked="0"/>
    </xf>
    <xf numFmtId="0" fontId="40" fillId="9" borderId="63" xfId="3" applyFont="1" applyFill="1" applyBorder="1" applyAlignment="1" applyProtection="1">
      <alignment horizontal="left" vertical="center"/>
      <protection locked="0"/>
    </xf>
    <xf numFmtId="4" fontId="44" fillId="9" borderId="65" xfId="3" applyNumberFormat="1" applyFont="1" applyFill="1" applyBorder="1" applyAlignment="1" applyProtection="1">
      <alignment vertical="center"/>
      <protection locked="0"/>
    </xf>
    <xf numFmtId="0" fontId="44" fillId="9" borderId="63" xfId="3" applyFont="1" applyFill="1" applyBorder="1" applyAlignment="1" applyProtection="1">
      <alignment horizontal="left" vertical="center"/>
      <protection locked="0"/>
    </xf>
    <xf numFmtId="0" fontId="44" fillId="9" borderId="66" xfId="3" applyFont="1" applyFill="1" applyBorder="1" applyAlignment="1" applyProtection="1">
      <alignment horizontal="left" vertical="center"/>
      <protection locked="0"/>
    </xf>
    <xf numFmtId="0" fontId="26" fillId="0" borderId="57" xfId="3" applyBorder="1" applyAlignment="1">
      <alignment vertical="center"/>
    </xf>
    <xf numFmtId="0" fontId="40" fillId="9" borderId="66" xfId="3" applyFont="1" applyFill="1" applyBorder="1" applyAlignment="1" applyProtection="1">
      <alignment horizontal="left" vertical="center"/>
      <protection locked="0"/>
    </xf>
    <xf numFmtId="4" fontId="16" fillId="10" borderId="33" xfId="0" applyNumberFormat="1" applyFont="1" applyFill="1" applyBorder="1" applyAlignment="1">
      <alignment vertical="top" shrinkToFit="1"/>
    </xf>
    <xf numFmtId="0" fontId="0" fillId="11" borderId="0" xfId="0" applyFill="1"/>
    <xf numFmtId="0" fontId="3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0" fontId="15" fillId="7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0" fontId="15" fillId="8" borderId="35" xfId="0" applyFont="1" applyFill="1" applyBorder="1" applyAlignment="1">
      <alignment horizontal="center" vertical="center" wrapText="1"/>
    </xf>
    <xf numFmtId="4" fontId="7" fillId="0" borderId="38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1" fillId="0" borderId="0" xfId="2" applyFont="1" applyAlignment="1" applyProtection="1">
      <alignment horizontal="center" vertical="center"/>
    </xf>
    <xf numFmtId="0" fontId="30" fillId="0" borderId="0" xfId="3" applyFont="1" applyAlignment="1">
      <alignment horizontal="left" vertical="center" wrapText="1"/>
    </xf>
    <xf numFmtId="0" fontId="26" fillId="0" borderId="0" xfId="3" applyAlignment="1">
      <alignment vertical="center"/>
    </xf>
    <xf numFmtId="0" fontId="29" fillId="0" borderId="0" xfId="3" applyFont="1" applyAlignment="1">
      <alignment horizontal="left" vertical="center" wrapText="1"/>
    </xf>
    <xf numFmtId="0" fontId="29" fillId="0" borderId="0" xfId="3" applyFont="1" applyAlignment="1">
      <alignment horizontal="left" vertical="center"/>
    </xf>
    <xf numFmtId="0" fontId="26" fillId="0" borderId="0" xfId="3"/>
    <xf numFmtId="0" fontId="31" fillId="9" borderId="0" xfId="3" applyFont="1" applyFill="1" applyAlignment="1" applyProtection="1">
      <alignment horizontal="left" vertical="center"/>
      <protection locked="0"/>
    </xf>
    <xf numFmtId="0" fontId="31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 wrapText="1"/>
    </xf>
    <xf numFmtId="0" fontId="18" fillId="0" borderId="26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 shrinkToFit="1"/>
    </xf>
    <xf numFmtId="164" fontId="18" fillId="0" borderId="0" xfId="0" applyNumberFormat="1" applyFont="1" applyAlignment="1">
      <alignment vertical="top" wrapText="1" shrinkToFit="1"/>
    </xf>
    <xf numFmtId="4" fontId="18" fillId="0" borderId="0" xfId="0" applyNumberFormat="1" applyFont="1" applyAlignment="1">
      <alignment vertical="top" wrapText="1" shrinkToFit="1"/>
    </xf>
    <xf numFmtId="4" fontId="18" fillId="0" borderId="34" xfId="0" applyNumberFormat="1" applyFont="1" applyBorder="1" applyAlignment="1">
      <alignment vertical="top" wrapText="1" shrinkToFit="1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C02AA907-33A0-4E37-9AF8-0B17FE0192E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BD386169-F552-4906-9E98-2187E6B45EA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93289105-4EE6-49F3-AF59-12BEC4ABB39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3F47E3B6-55AC-42D4-B39B-972FD1AC2A5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DC538AA7-5E3E-4EC7-9F42-5F99036A69D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-ROZPOCTY\00-2019\38-Palou&#353;ek%20Zbrojnice%20Kostelec\Hasi&#269;sk&#225;%20zbrojnice%20190627%20v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-ROZPOCTY\48-Unzeitig%20M&#352;%20Lubina\200107%20rozd&#283;len&#237;%20n&#225;klad&#367;_vych&#225;z&#237;%20z%20verze%20200106\neuznateln&#233;\M&#352;%20Lubina%20200107%20neuznateln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-ROZPOCTY\48-Unzeitig%20M&#352;%20Lubina\200107%20rozd&#283;len&#237;%20n&#225;klad&#367;_vych&#225;z&#237;%20z%20verze%20200106\uznateln&#233;\M&#352;%20Lubina%20200107%20uznatel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Rekpitulace stavby"/>
      <sheetName val="SO01 Rekapitulace"/>
      <sheetName val="VzorPolozky"/>
      <sheetName val="SO01-položky"/>
      <sheetName val="INFO"/>
    </sheetNames>
    <sheetDataSet>
      <sheetData sheetId="0" refreshError="1"/>
      <sheetData sheetId="1" refreshError="1"/>
      <sheetData sheetId="2">
        <row r="25">
          <cell r="G25">
            <v>0</v>
          </cell>
        </row>
        <row r="29">
          <cell r="J29" t="str">
            <v>CZK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Rozpočet Pol neuzn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Rozpočet Pol uzn"/>
      <sheetName val="VzorPolozky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372" t="s">
        <v>39</v>
      </c>
      <c r="B2" s="372"/>
      <c r="C2" s="372"/>
      <c r="D2" s="372"/>
      <c r="E2" s="372"/>
      <c r="F2" s="372"/>
      <c r="G2" s="37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B2:BM204"/>
  <sheetViews>
    <sheetView showGridLines="0" workbookViewId="0">
      <selection activeCell="AI81" sqref="AI81"/>
    </sheetView>
  </sheetViews>
  <sheetFormatPr defaultColWidth="8.85546875" defaultRowHeight="11.25"/>
  <cols>
    <col min="1" max="1" width="6.42578125" style="342" customWidth="1"/>
    <col min="2" max="2" width="1.28515625" style="342" customWidth="1"/>
    <col min="3" max="4" width="3.28515625" style="342" customWidth="1"/>
    <col min="5" max="5" width="13.28515625" style="342" customWidth="1"/>
    <col min="6" max="6" width="39.5703125" style="342" customWidth="1"/>
    <col min="7" max="7" width="5.42578125" style="342" customWidth="1"/>
    <col min="8" max="8" width="8.85546875" style="342" customWidth="1"/>
    <col min="9" max="9" width="15.7109375" style="345" customWidth="1"/>
    <col min="10" max="11" width="15.7109375" style="342" customWidth="1"/>
    <col min="12" max="12" width="7.28515625" style="342" customWidth="1"/>
    <col min="13" max="13" width="8.42578125" style="342" hidden="1" customWidth="1"/>
    <col min="14" max="14" width="8.85546875" style="342"/>
    <col min="15" max="21" width="11" style="342" hidden="1" customWidth="1"/>
    <col min="22" max="22" width="9.5703125" style="342" customWidth="1"/>
    <col min="23" max="23" width="12.7109375" style="342" customWidth="1"/>
    <col min="24" max="24" width="9.5703125" style="342" customWidth="1"/>
    <col min="25" max="25" width="11.7109375" style="342" customWidth="1"/>
    <col min="26" max="26" width="8.5703125" style="342" customWidth="1"/>
    <col min="27" max="27" width="11.7109375" style="342" customWidth="1"/>
    <col min="28" max="28" width="12.7109375" style="342" customWidth="1"/>
    <col min="29" max="29" width="8.5703125" style="342" customWidth="1"/>
    <col min="30" max="30" width="11.7109375" style="342" customWidth="1"/>
    <col min="31" max="31" width="12.7109375" style="342" customWidth="1"/>
    <col min="32" max="16384" width="8.85546875" style="342"/>
  </cols>
  <sheetData>
    <row r="2" spans="2:46" ht="36.950000000000003" customHeight="1"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AT2" s="224" t="s">
        <v>1373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346"/>
      <c r="J3" s="226"/>
      <c r="K3" s="226"/>
      <c r="L3" s="227"/>
      <c r="AT3" s="224" t="s">
        <v>57</v>
      </c>
    </row>
    <row r="4" spans="2:46" ht="24.95" customHeight="1">
      <c r="B4" s="227"/>
      <c r="D4" s="228" t="s">
        <v>1200</v>
      </c>
      <c r="L4" s="227"/>
      <c r="M4" s="229" t="s">
        <v>1201</v>
      </c>
      <c r="AT4" s="224" t="s">
        <v>1202</v>
      </c>
    </row>
    <row r="5" spans="2:46" ht="6.95" customHeight="1">
      <c r="B5" s="227"/>
      <c r="L5" s="227"/>
    </row>
    <row r="6" spans="2:46" ht="12" customHeight="1">
      <c r="B6" s="227"/>
      <c r="D6" s="341" t="s">
        <v>1203</v>
      </c>
      <c r="L6" s="227"/>
    </row>
    <row r="7" spans="2:46" ht="16.5" customHeight="1">
      <c r="B7" s="227"/>
      <c r="E7" s="439" t="s">
        <v>45</v>
      </c>
      <c r="F7" s="440"/>
      <c r="G7" s="440"/>
      <c r="H7" s="440"/>
      <c r="L7" s="227"/>
    </row>
    <row r="8" spans="2:46" s="340" customFormat="1" ht="12" customHeight="1">
      <c r="B8" s="230"/>
      <c r="D8" s="341" t="s">
        <v>1204</v>
      </c>
      <c r="I8" s="347"/>
      <c r="L8" s="230"/>
    </row>
    <row r="9" spans="2:46" s="340" customFormat="1" ht="36.950000000000003" customHeight="1">
      <c r="B9" s="230"/>
      <c r="E9" s="437" t="s">
        <v>1374</v>
      </c>
      <c r="F9" s="438"/>
      <c r="G9" s="438"/>
      <c r="H9" s="438"/>
      <c r="I9" s="347"/>
      <c r="L9" s="230"/>
    </row>
    <row r="10" spans="2:46" s="340" customFormat="1">
      <c r="B10" s="230"/>
      <c r="I10" s="347"/>
      <c r="L10" s="230"/>
    </row>
    <row r="11" spans="2:46" s="340" customFormat="1" ht="12" customHeight="1">
      <c r="B11" s="230"/>
      <c r="D11" s="341" t="s">
        <v>1206</v>
      </c>
      <c r="F11" s="343" t="s">
        <v>259</v>
      </c>
      <c r="I11" s="348" t="s">
        <v>1207</v>
      </c>
      <c r="J11" s="343" t="s">
        <v>259</v>
      </c>
      <c r="L11" s="230"/>
    </row>
    <row r="12" spans="2:46" s="340" customFormat="1" ht="12" customHeight="1">
      <c r="B12" s="230"/>
      <c r="D12" s="341" t="s">
        <v>1208</v>
      </c>
      <c r="F12" s="343" t="s">
        <v>1209</v>
      </c>
      <c r="I12" s="348" t="s">
        <v>1210</v>
      </c>
      <c r="J12" s="231" t="s">
        <v>1729</v>
      </c>
      <c r="L12" s="230"/>
    </row>
    <row r="13" spans="2:46" s="340" customFormat="1" ht="10.9" customHeight="1">
      <c r="B13" s="230"/>
      <c r="I13" s="347"/>
      <c r="L13" s="230"/>
    </row>
    <row r="14" spans="2:46" s="340" customFormat="1" ht="12" customHeight="1">
      <c r="B14" s="230"/>
      <c r="D14" s="341" t="s">
        <v>1211</v>
      </c>
      <c r="I14" s="348" t="s">
        <v>33</v>
      </c>
      <c r="J14" s="343" t="s">
        <v>259</v>
      </c>
      <c r="L14" s="230"/>
    </row>
    <row r="15" spans="2:46" s="340" customFormat="1" ht="18" customHeight="1">
      <c r="B15" s="230"/>
      <c r="E15" s="343" t="s">
        <v>1730</v>
      </c>
      <c r="I15" s="348" t="s">
        <v>34</v>
      </c>
      <c r="J15" s="343" t="s">
        <v>259</v>
      </c>
      <c r="L15" s="230"/>
    </row>
    <row r="16" spans="2:46" s="340" customFormat="1" ht="6.95" customHeight="1">
      <c r="B16" s="230"/>
      <c r="I16" s="347"/>
      <c r="L16" s="230"/>
    </row>
    <row r="17" spans="2:12" s="340" customFormat="1" ht="12" customHeight="1">
      <c r="B17" s="230"/>
      <c r="D17" s="341" t="s">
        <v>1715</v>
      </c>
      <c r="I17" s="348" t="s">
        <v>33</v>
      </c>
      <c r="J17" s="349" t="s">
        <v>1731</v>
      </c>
      <c r="L17" s="230"/>
    </row>
    <row r="18" spans="2:12" s="340" customFormat="1" ht="18" customHeight="1">
      <c r="B18" s="230"/>
      <c r="E18" s="442" t="s">
        <v>1731</v>
      </c>
      <c r="F18" s="443"/>
      <c r="G18" s="443"/>
      <c r="H18" s="443"/>
      <c r="I18" s="348" t="s">
        <v>34</v>
      </c>
      <c r="J18" s="349" t="s">
        <v>1731</v>
      </c>
      <c r="L18" s="230"/>
    </row>
    <row r="19" spans="2:12" s="340" customFormat="1" ht="6.95" customHeight="1">
      <c r="B19" s="230"/>
      <c r="I19" s="347"/>
      <c r="L19" s="230"/>
    </row>
    <row r="20" spans="2:12" s="340" customFormat="1" ht="12" customHeight="1">
      <c r="B20" s="230"/>
      <c r="D20" s="341" t="s">
        <v>19</v>
      </c>
      <c r="I20" s="348" t="s">
        <v>33</v>
      </c>
      <c r="J20" s="343" t="s">
        <v>259</v>
      </c>
      <c r="L20" s="230"/>
    </row>
    <row r="21" spans="2:12" s="340" customFormat="1" ht="18" customHeight="1">
      <c r="B21" s="230"/>
      <c r="E21" s="343" t="s">
        <v>1212</v>
      </c>
      <c r="I21" s="348" t="s">
        <v>34</v>
      </c>
      <c r="J21" s="343" t="s">
        <v>259</v>
      </c>
      <c r="L21" s="230"/>
    </row>
    <row r="22" spans="2:12" s="340" customFormat="1" ht="6.95" customHeight="1">
      <c r="B22" s="230"/>
      <c r="I22" s="347"/>
      <c r="L22" s="230"/>
    </row>
    <row r="23" spans="2:12" s="340" customFormat="1" ht="12" customHeight="1">
      <c r="B23" s="230"/>
      <c r="D23" s="341" t="s">
        <v>1213</v>
      </c>
      <c r="I23" s="348" t="s">
        <v>33</v>
      </c>
      <c r="J23" s="343" t="s">
        <v>259</v>
      </c>
      <c r="L23" s="230"/>
    </row>
    <row r="24" spans="2:12" s="340" customFormat="1" ht="18" customHeight="1">
      <c r="B24" s="230"/>
      <c r="E24" s="343" t="s">
        <v>1730</v>
      </c>
      <c r="I24" s="348" t="s">
        <v>34</v>
      </c>
      <c r="J24" s="343" t="s">
        <v>259</v>
      </c>
      <c r="L24" s="230"/>
    </row>
    <row r="25" spans="2:12" s="340" customFormat="1" ht="6.95" customHeight="1">
      <c r="B25" s="230"/>
      <c r="I25" s="347"/>
      <c r="L25" s="230"/>
    </row>
    <row r="26" spans="2:12" s="340" customFormat="1" ht="12" customHeight="1">
      <c r="B26" s="230"/>
      <c r="D26" s="341" t="s">
        <v>1214</v>
      </c>
      <c r="I26" s="347"/>
      <c r="L26" s="230"/>
    </row>
    <row r="27" spans="2:12" s="233" customFormat="1" ht="16.5" customHeight="1">
      <c r="B27" s="232"/>
      <c r="E27" s="444" t="s">
        <v>259</v>
      </c>
      <c r="F27" s="444"/>
      <c r="G27" s="444"/>
      <c r="H27" s="444"/>
      <c r="I27" s="350"/>
      <c r="L27" s="232"/>
    </row>
    <row r="28" spans="2:12" s="340" customFormat="1" ht="6.95" customHeight="1">
      <c r="B28" s="230"/>
      <c r="I28" s="347"/>
      <c r="L28" s="230"/>
    </row>
    <row r="29" spans="2:12" s="340" customFormat="1" ht="6.95" customHeight="1">
      <c r="B29" s="230"/>
      <c r="D29" s="234"/>
      <c r="E29" s="234"/>
      <c r="F29" s="234"/>
      <c r="G29" s="234"/>
      <c r="H29" s="234"/>
      <c r="I29" s="351"/>
      <c r="J29" s="234"/>
      <c r="K29" s="234"/>
      <c r="L29" s="230"/>
    </row>
    <row r="30" spans="2:12" s="340" customFormat="1" ht="25.35" customHeight="1">
      <c r="B30" s="230"/>
      <c r="D30" s="235" t="s">
        <v>1215</v>
      </c>
      <c r="I30" s="347"/>
      <c r="J30" s="236">
        <f>ROUND(J123, 2)</f>
        <v>0</v>
      </c>
      <c r="L30" s="230"/>
    </row>
    <row r="31" spans="2:12" s="340" customFormat="1" ht="6.95" customHeight="1">
      <c r="B31" s="230"/>
      <c r="D31" s="234"/>
      <c r="E31" s="234"/>
      <c r="F31" s="234"/>
      <c r="G31" s="234"/>
      <c r="H31" s="234"/>
      <c r="I31" s="351"/>
      <c r="J31" s="234"/>
      <c r="K31" s="234"/>
      <c r="L31" s="230"/>
    </row>
    <row r="32" spans="2:12" s="340" customFormat="1" ht="14.45" customHeight="1">
      <c r="B32" s="230"/>
      <c r="F32" s="237" t="s">
        <v>1216</v>
      </c>
      <c r="I32" s="352" t="s">
        <v>1217</v>
      </c>
      <c r="J32" s="237" t="s">
        <v>1218</v>
      </c>
      <c r="L32" s="230"/>
    </row>
    <row r="33" spans="2:12" s="340" customFormat="1" ht="14.45" customHeight="1">
      <c r="B33" s="230"/>
      <c r="D33" s="238" t="s">
        <v>138</v>
      </c>
      <c r="E33" s="341" t="s">
        <v>1219</v>
      </c>
      <c r="F33" s="239">
        <f>ROUND((SUM(BE123:BE203)),  2)</f>
        <v>0</v>
      </c>
      <c r="I33" s="353">
        <v>0.21</v>
      </c>
      <c r="J33" s="239">
        <f>ROUND(((SUM(BE123:BE203))*I33),  2)</f>
        <v>0</v>
      </c>
      <c r="L33" s="230"/>
    </row>
    <row r="34" spans="2:12" s="340" customFormat="1" ht="14.45" customHeight="1">
      <c r="B34" s="230"/>
      <c r="E34" s="341" t="s">
        <v>1220</v>
      </c>
      <c r="F34" s="239">
        <f>ROUND((SUM(BF123:BF203)),  2)</f>
        <v>0</v>
      </c>
      <c r="I34" s="353">
        <v>0.15</v>
      </c>
      <c r="J34" s="239">
        <f>ROUND(((SUM(BF123:BF203))*I34),  2)</f>
        <v>0</v>
      </c>
      <c r="L34" s="230"/>
    </row>
    <row r="35" spans="2:12" s="340" customFormat="1" ht="14.45" hidden="1" customHeight="1">
      <c r="B35" s="230"/>
      <c r="E35" s="341" t="s">
        <v>1221</v>
      </c>
      <c r="F35" s="239">
        <f>ROUND((SUM(BG123:BG203)),  2)</f>
        <v>0</v>
      </c>
      <c r="I35" s="353">
        <v>0.21</v>
      </c>
      <c r="J35" s="239">
        <f>0</f>
        <v>0</v>
      </c>
      <c r="L35" s="230"/>
    </row>
    <row r="36" spans="2:12" s="340" customFormat="1" ht="14.45" hidden="1" customHeight="1">
      <c r="B36" s="230"/>
      <c r="E36" s="341" t="s">
        <v>1222</v>
      </c>
      <c r="F36" s="239">
        <f>ROUND((SUM(BH123:BH203)),  2)</f>
        <v>0</v>
      </c>
      <c r="I36" s="353">
        <v>0.15</v>
      </c>
      <c r="J36" s="239">
        <f>0</f>
        <v>0</v>
      </c>
      <c r="L36" s="230"/>
    </row>
    <row r="37" spans="2:12" s="340" customFormat="1" ht="14.45" hidden="1" customHeight="1">
      <c r="B37" s="230"/>
      <c r="E37" s="341" t="s">
        <v>1223</v>
      </c>
      <c r="F37" s="239">
        <f>ROUND((SUM(BI123:BI203)),  2)</f>
        <v>0</v>
      </c>
      <c r="I37" s="353">
        <v>0</v>
      </c>
      <c r="J37" s="239">
        <f>0</f>
        <v>0</v>
      </c>
      <c r="L37" s="230"/>
    </row>
    <row r="38" spans="2:12" s="340" customFormat="1" ht="6.95" customHeight="1">
      <c r="B38" s="230"/>
      <c r="I38" s="347"/>
      <c r="L38" s="230"/>
    </row>
    <row r="39" spans="2:12" s="340" customFormat="1" ht="25.35" customHeight="1">
      <c r="B39" s="230"/>
      <c r="C39" s="240"/>
      <c r="D39" s="241" t="s">
        <v>1224</v>
      </c>
      <c r="E39" s="242"/>
      <c r="F39" s="242"/>
      <c r="G39" s="243" t="s">
        <v>10</v>
      </c>
      <c r="H39" s="244" t="s">
        <v>52</v>
      </c>
      <c r="I39" s="354"/>
      <c r="J39" s="245">
        <f>SUM(J30:J37)</f>
        <v>0</v>
      </c>
      <c r="K39" s="246"/>
      <c r="L39" s="230"/>
    </row>
    <row r="40" spans="2:12" s="340" customFormat="1" ht="14.45" customHeight="1">
      <c r="B40" s="230"/>
      <c r="I40" s="347"/>
      <c r="L40" s="230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340" customFormat="1" ht="14.45" customHeight="1">
      <c r="B50" s="230"/>
      <c r="D50" s="247" t="s">
        <v>1225</v>
      </c>
      <c r="E50" s="248"/>
      <c r="F50" s="248"/>
      <c r="G50" s="247" t="s">
        <v>1226</v>
      </c>
      <c r="H50" s="248"/>
      <c r="I50" s="355"/>
      <c r="J50" s="248"/>
      <c r="K50" s="248"/>
      <c r="L50" s="230"/>
    </row>
    <row r="51" spans="2:12">
      <c r="B51" s="227"/>
      <c r="L51" s="227"/>
    </row>
    <row r="52" spans="2:12">
      <c r="B52" s="227"/>
      <c r="L52" s="227"/>
    </row>
    <row r="53" spans="2:12">
      <c r="B53" s="227"/>
      <c r="L53" s="227"/>
    </row>
    <row r="54" spans="2:12">
      <c r="B54" s="227"/>
      <c r="L54" s="227"/>
    </row>
    <row r="55" spans="2:12">
      <c r="B55" s="227"/>
      <c r="L55" s="227"/>
    </row>
    <row r="56" spans="2:12">
      <c r="B56" s="227"/>
      <c r="L56" s="227"/>
    </row>
    <row r="57" spans="2:12">
      <c r="B57" s="227"/>
      <c r="L57" s="227"/>
    </row>
    <row r="58" spans="2:12">
      <c r="B58" s="227"/>
      <c r="L58" s="227"/>
    </row>
    <row r="59" spans="2:12">
      <c r="B59" s="227"/>
      <c r="L59" s="227"/>
    </row>
    <row r="60" spans="2:12">
      <c r="B60" s="227"/>
      <c r="L60" s="227"/>
    </row>
    <row r="61" spans="2:12" s="340" customFormat="1" ht="12.75">
      <c r="B61" s="230"/>
      <c r="D61" s="249" t="s">
        <v>1227</v>
      </c>
      <c r="E61" s="250"/>
      <c r="F61" s="251" t="s">
        <v>1228</v>
      </c>
      <c r="G61" s="249" t="s">
        <v>1227</v>
      </c>
      <c r="H61" s="250"/>
      <c r="I61" s="356"/>
      <c r="J61" s="252" t="s">
        <v>1228</v>
      </c>
      <c r="K61" s="250"/>
      <c r="L61" s="230"/>
    </row>
    <row r="62" spans="2:12">
      <c r="B62" s="227"/>
      <c r="L62" s="227"/>
    </row>
    <row r="63" spans="2:12">
      <c r="B63" s="227"/>
      <c r="L63" s="227"/>
    </row>
    <row r="64" spans="2:12">
      <c r="B64" s="227"/>
      <c r="L64" s="227"/>
    </row>
    <row r="65" spans="2:12" s="340" customFormat="1" ht="12.75">
      <c r="B65" s="230"/>
      <c r="D65" s="247" t="s">
        <v>1229</v>
      </c>
      <c r="E65" s="248"/>
      <c r="F65" s="248"/>
      <c r="G65" s="247" t="s">
        <v>1716</v>
      </c>
      <c r="H65" s="248"/>
      <c r="I65" s="355"/>
      <c r="J65" s="248"/>
      <c r="K65" s="248"/>
      <c r="L65" s="230"/>
    </row>
    <row r="66" spans="2:12">
      <c r="B66" s="227"/>
      <c r="L66" s="227"/>
    </row>
    <row r="67" spans="2:12">
      <c r="B67" s="227"/>
      <c r="L67" s="227"/>
    </row>
    <row r="68" spans="2:12">
      <c r="B68" s="227"/>
      <c r="L68" s="227"/>
    </row>
    <row r="69" spans="2:12">
      <c r="B69" s="227"/>
      <c r="L69" s="227"/>
    </row>
    <row r="70" spans="2:12">
      <c r="B70" s="227"/>
      <c r="L70" s="227"/>
    </row>
    <row r="71" spans="2:12">
      <c r="B71" s="227"/>
      <c r="L71" s="227"/>
    </row>
    <row r="72" spans="2:12">
      <c r="B72" s="227"/>
      <c r="L72" s="227"/>
    </row>
    <row r="73" spans="2:12">
      <c r="B73" s="227"/>
      <c r="L73" s="227"/>
    </row>
    <row r="74" spans="2:12">
      <c r="B74" s="227"/>
      <c r="L74" s="227"/>
    </row>
    <row r="75" spans="2:12">
      <c r="B75" s="227"/>
      <c r="L75" s="227"/>
    </row>
    <row r="76" spans="2:12" s="340" customFormat="1" ht="12.75">
      <c r="B76" s="230"/>
      <c r="D76" s="249" t="s">
        <v>1227</v>
      </c>
      <c r="E76" s="250"/>
      <c r="F76" s="251" t="s">
        <v>1228</v>
      </c>
      <c r="G76" s="249" t="s">
        <v>1227</v>
      </c>
      <c r="H76" s="250"/>
      <c r="I76" s="356"/>
      <c r="J76" s="252" t="s">
        <v>1228</v>
      </c>
      <c r="K76" s="250"/>
      <c r="L76" s="230"/>
    </row>
    <row r="77" spans="2:12" s="340" customFormat="1" ht="14.45" customHeight="1">
      <c r="B77" s="253"/>
      <c r="C77" s="254"/>
      <c r="D77" s="254"/>
      <c r="E77" s="254"/>
      <c r="F77" s="254"/>
      <c r="G77" s="254"/>
      <c r="H77" s="254"/>
      <c r="I77" s="357"/>
      <c r="J77" s="254"/>
      <c r="K77" s="254"/>
      <c r="L77" s="230"/>
    </row>
    <row r="81" spans="2:47" s="340" customFormat="1" ht="6.95" customHeight="1">
      <c r="B81" s="255"/>
      <c r="C81" s="256"/>
      <c r="D81" s="256"/>
      <c r="E81" s="256"/>
      <c r="F81" s="256"/>
      <c r="G81" s="256"/>
      <c r="H81" s="256"/>
      <c r="I81" s="358"/>
      <c r="J81" s="256"/>
      <c r="K81" s="256"/>
      <c r="L81" s="230"/>
    </row>
    <row r="82" spans="2:47" s="340" customFormat="1" ht="24.95" customHeight="1">
      <c r="B82" s="230"/>
      <c r="C82" s="228" t="s">
        <v>1230</v>
      </c>
      <c r="I82" s="347"/>
      <c r="L82" s="230"/>
    </row>
    <row r="83" spans="2:47" s="340" customFormat="1" ht="6.95" customHeight="1">
      <c r="B83" s="230"/>
      <c r="I83" s="347"/>
      <c r="L83" s="230"/>
    </row>
    <row r="84" spans="2:47" s="340" customFormat="1" ht="12" customHeight="1">
      <c r="B84" s="230"/>
      <c r="C84" s="341" t="s">
        <v>1203</v>
      </c>
      <c r="I84" s="347"/>
      <c r="L84" s="230"/>
    </row>
    <row r="85" spans="2:47" s="340" customFormat="1" ht="16.5" customHeight="1">
      <c r="B85" s="230"/>
      <c r="E85" s="439" t="str">
        <f>E7</f>
        <v>Energetická opatření - MŠ Lubina</v>
      </c>
      <c r="F85" s="440"/>
      <c r="G85" s="440"/>
      <c r="H85" s="440"/>
      <c r="I85" s="347"/>
      <c r="L85" s="230"/>
    </row>
    <row r="86" spans="2:47" s="340" customFormat="1" ht="12" customHeight="1">
      <c r="B86" s="230"/>
      <c r="C86" s="341" t="s">
        <v>1204</v>
      </c>
      <c r="I86" s="347"/>
      <c r="L86" s="230"/>
    </row>
    <row r="87" spans="2:47" s="340" customFormat="1" ht="16.5" customHeight="1">
      <c r="B87" s="230"/>
      <c r="E87" s="437" t="str">
        <f>E9</f>
        <v>04A - Elektroinstalace v kotelně - uznatelné</v>
      </c>
      <c r="F87" s="438"/>
      <c r="G87" s="438"/>
      <c r="H87" s="438"/>
      <c r="I87" s="347"/>
      <c r="L87" s="230"/>
    </row>
    <row r="88" spans="2:47" s="340" customFormat="1" ht="6.95" customHeight="1">
      <c r="B88" s="230"/>
      <c r="I88" s="347"/>
      <c r="L88" s="230"/>
    </row>
    <row r="89" spans="2:47" s="340" customFormat="1" ht="12" customHeight="1">
      <c r="B89" s="230"/>
      <c r="C89" s="341" t="s">
        <v>1208</v>
      </c>
      <c r="F89" s="343" t="str">
        <f>F12</f>
        <v>Lubina</v>
      </c>
      <c r="I89" s="348" t="s">
        <v>1210</v>
      </c>
      <c r="J89" s="231" t="str">
        <f>IF(J12="","",J12)</f>
        <v>5. 10. 2019</v>
      </c>
      <c r="L89" s="230"/>
    </row>
    <row r="90" spans="2:47" s="340" customFormat="1" ht="6.95" customHeight="1">
      <c r="B90" s="230"/>
      <c r="I90" s="347"/>
      <c r="L90" s="230"/>
    </row>
    <row r="91" spans="2:47" s="340" customFormat="1" ht="15.2" customHeight="1">
      <c r="B91" s="230"/>
      <c r="C91" s="341" t="s">
        <v>1211</v>
      </c>
      <c r="F91" s="343" t="str">
        <f>E15</f>
        <v xml:space="preserve"> </v>
      </c>
      <c r="I91" s="348" t="s">
        <v>19</v>
      </c>
      <c r="J91" s="344" t="str">
        <f>E21</f>
        <v>Ing.Pavel Matura</v>
      </c>
      <c r="L91" s="230"/>
    </row>
    <row r="92" spans="2:47" s="340" customFormat="1" ht="15.2" customHeight="1">
      <c r="B92" s="230"/>
      <c r="C92" s="341" t="s">
        <v>1715</v>
      </c>
      <c r="F92" s="343" t="str">
        <f>IF(E18="","",E18)</f>
        <v>Vyplň údaj</v>
      </c>
      <c r="I92" s="348" t="s">
        <v>1213</v>
      </c>
      <c r="J92" s="344" t="str">
        <f>E24</f>
        <v xml:space="preserve"> </v>
      </c>
      <c r="L92" s="230"/>
    </row>
    <row r="93" spans="2:47" s="340" customFormat="1" ht="10.35" customHeight="1">
      <c r="B93" s="230"/>
      <c r="I93" s="347"/>
      <c r="L93" s="230"/>
    </row>
    <row r="94" spans="2:47" s="340" customFormat="1" ht="29.25" customHeight="1">
      <c r="B94" s="230"/>
      <c r="C94" s="257" t="s">
        <v>1231</v>
      </c>
      <c r="D94" s="240"/>
      <c r="E94" s="240"/>
      <c r="F94" s="240"/>
      <c r="G94" s="240"/>
      <c r="H94" s="240"/>
      <c r="I94" s="359"/>
      <c r="J94" s="258" t="s">
        <v>1232</v>
      </c>
      <c r="K94" s="240"/>
      <c r="L94" s="230"/>
    </row>
    <row r="95" spans="2:47" s="340" customFormat="1" ht="10.35" customHeight="1">
      <c r="B95" s="230"/>
      <c r="I95" s="347"/>
      <c r="L95" s="230"/>
    </row>
    <row r="96" spans="2:47" s="340" customFormat="1" ht="22.9" customHeight="1">
      <c r="B96" s="230"/>
      <c r="C96" s="259" t="s">
        <v>1233</v>
      </c>
      <c r="I96" s="347"/>
      <c r="J96" s="236">
        <f>J123</f>
        <v>0</v>
      </c>
      <c r="L96" s="230"/>
      <c r="AU96" s="224" t="s">
        <v>1234</v>
      </c>
    </row>
    <row r="97" spans="2:12" s="261" customFormat="1" ht="24.95" customHeight="1">
      <c r="B97" s="260"/>
      <c r="D97" s="262" t="s">
        <v>1375</v>
      </c>
      <c r="E97" s="263"/>
      <c r="F97" s="263"/>
      <c r="G97" s="263"/>
      <c r="H97" s="263"/>
      <c r="I97" s="360"/>
      <c r="J97" s="264">
        <f>J124</f>
        <v>0</v>
      </c>
      <c r="L97" s="260"/>
    </row>
    <row r="98" spans="2:12" s="261" customFormat="1" ht="24.95" customHeight="1">
      <c r="B98" s="260"/>
      <c r="D98" s="262" t="s">
        <v>1376</v>
      </c>
      <c r="E98" s="263"/>
      <c r="F98" s="263"/>
      <c r="G98" s="263"/>
      <c r="H98" s="263"/>
      <c r="I98" s="360"/>
      <c r="J98" s="264">
        <f>J130</f>
        <v>0</v>
      </c>
      <c r="L98" s="260"/>
    </row>
    <row r="99" spans="2:12" s="261" customFormat="1" ht="24.95" customHeight="1">
      <c r="B99" s="260"/>
      <c r="D99" s="262" t="s">
        <v>1377</v>
      </c>
      <c r="E99" s="263"/>
      <c r="F99" s="263"/>
      <c r="G99" s="263"/>
      <c r="H99" s="263"/>
      <c r="I99" s="360"/>
      <c r="J99" s="264">
        <f>J138</f>
        <v>0</v>
      </c>
      <c r="L99" s="260"/>
    </row>
    <row r="100" spans="2:12" s="261" customFormat="1" ht="24.95" customHeight="1">
      <c r="B100" s="260"/>
      <c r="D100" s="262" t="s">
        <v>1378</v>
      </c>
      <c r="E100" s="263"/>
      <c r="F100" s="263"/>
      <c r="G100" s="263"/>
      <c r="H100" s="263"/>
      <c r="I100" s="360"/>
      <c r="J100" s="264">
        <f>J160</f>
        <v>0</v>
      </c>
      <c r="L100" s="260"/>
    </row>
    <row r="101" spans="2:12" s="261" customFormat="1" ht="24.95" customHeight="1">
      <c r="B101" s="260"/>
      <c r="D101" s="262" t="s">
        <v>1379</v>
      </c>
      <c r="E101" s="263"/>
      <c r="F101" s="263"/>
      <c r="G101" s="263"/>
      <c r="H101" s="263"/>
      <c r="I101" s="360"/>
      <c r="J101" s="264">
        <f>J182</f>
        <v>0</v>
      </c>
      <c r="L101" s="260"/>
    </row>
    <row r="102" spans="2:12" s="261" customFormat="1" ht="24.95" customHeight="1">
      <c r="B102" s="260"/>
      <c r="D102" s="262" t="s">
        <v>1380</v>
      </c>
      <c r="E102" s="263"/>
      <c r="F102" s="263"/>
      <c r="G102" s="263"/>
      <c r="H102" s="263"/>
      <c r="I102" s="360"/>
      <c r="J102" s="264">
        <f>J184</f>
        <v>0</v>
      </c>
      <c r="L102" s="260"/>
    </row>
    <row r="103" spans="2:12" s="261" customFormat="1" ht="24.95" customHeight="1">
      <c r="B103" s="260"/>
      <c r="D103" s="262" t="s">
        <v>1381</v>
      </c>
      <c r="E103" s="263"/>
      <c r="F103" s="263"/>
      <c r="G103" s="263"/>
      <c r="H103" s="263"/>
      <c r="I103" s="360"/>
      <c r="J103" s="264">
        <f>J201</f>
        <v>0</v>
      </c>
      <c r="L103" s="260"/>
    </row>
    <row r="104" spans="2:12" s="340" customFormat="1" ht="21.75" customHeight="1">
      <c r="B104" s="230"/>
      <c r="I104" s="347"/>
      <c r="L104" s="230"/>
    </row>
    <row r="105" spans="2:12" s="340" customFormat="1" ht="6.95" customHeight="1">
      <c r="B105" s="253"/>
      <c r="C105" s="254"/>
      <c r="D105" s="254"/>
      <c r="E105" s="254"/>
      <c r="F105" s="254"/>
      <c r="G105" s="254"/>
      <c r="H105" s="254"/>
      <c r="I105" s="357"/>
      <c r="J105" s="254"/>
      <c r="K105" s="254"/>
      <c r="L105" s="230"/>
    </row>
    <row r="109" spans="2:12" s="340" customFormat="1" ht="6.95" customHeight="1">
      <c r="B109" s="255"/>
      <c r="C109" s="256"/>
      <c r="D109" s="256"/>
      <c r="E109" s="256"/>
      <c r="F109" s="256"/>
      <c r="G109" s="256"/>
      <c r="H109" s="256"/>
      <c r="I109" s="358"/>
      <c r="J109" s="256"/>
      <c r="K109" s="256"/>
      <c r="L109" s="230"/>
    </row>
    <row r="110" spans="2:12" s="340" customFormat="1" ht="24.95" customHeight="1">
      <c r="B110" s="230"/>
      <c r="C110" s="228" t="s">
        <v>1237</v>
      </c>
      <c r="I110" s="347"/>
      <c r="L110" s="230"/>
    </row>
    <row r="111" spans="2:12" s="340" customFormat="1" ht="6.95" customHeight="1">
      <c r="B111" s="230"/>
      <c r="I111" s="347"/>
      <c r="L111" s="230"/>
    </row>
    <row r="112" spans="2:12" s="340" customFormat="1" ht="12" customHeight="1">
      <c r="B112" s="230"/>
      <c r="C112" s="341" t="s">
        <v>1203</v>
      </c>
      <c r="I112" s="347"/>
      <c r="L112" s="230"/>
    </row>
    <row r="113" spans="2:65" s="340" customFormat="1" ht="16.5" customHeight="1">
      <c r="B113" s="230"/>
      <c r="E113" s="439" t="str">
        <f>E7</f>
        <v>Energetická opatření - MŠ Lubina</v>
      </c>
      <c r="F113" s="440"/>
      <c r="G113" s="440"/>
      <c r="H113" s="440"/>
      <c r="I113" s="347"/>
      <c r="L113" s="230"/>
    </row>
    <row r="114" spans="2:65" s="340" customFormat="1" ht="12" customHeight="1">
      <c r="B114" s="230"/>
      <c r="C114" s="341" t="s">
        <v>1204</v>
      </c>
      <c r="I114" s="347"/>
      <c r="L114" s="230"/>
    </row>
    <row r="115" spans="2:65" s="340" customFormat="1" ht="16.5" customHeight="1">
      <c r="B115" s="230"/>
      <c r="E115" s="437" t="str">
        <f>E9</f>
        <v>04A - Elektroinstalace v kotelně - uznatelné</v>
      </c>
      <c r="F115" s="438"/>
      <c r="G115" s="438"/>
      <c r="H115" s="438"/>
      <c r="I115" s="347"/>
      <c r="L115" s="230"/>
    </row>
    <row r="116" spans="2:65" s="340" customFormat="1" ht="6.95" customHeight="1">
      <c r="B116" s="230"/>
      <c r="I116" s="347"/>
      <c r="L116" s="230"/>
    </row>
    <row r="117" spans="2:65" s="340" customFormat="1" ht="12" customHeight="1">
      <c r="B117" s="230"/>
      <c r="C117" s="341" t="s">
        <v>1208</v>
      </c>
      <c r="F117" s="343" t="str">
        <f>F12</f>
        <v>Lubina</v>
      </c>
      <c r="I117" s="348" t="s">
        <v>1210</v>
      </c>
      <c r="J117" s="231" t="str">
        <f>IF(J12="","",J12)</f>
        <v>5. 10. 2019</v>
      </c>
      <c r="L117" s="230"/>
    </row>
    <row r="118" spans="2:65" s="340" customFormat="1" ht="6.95" customHeight="1">
      <c r="B118" s="230"/>
      <c r="I118" s="347"/>
      <c r="L118" s="230"/>
    </row>
    <row r="119" spans="2:65" s="340" customFormat="1" ht="15.2" customHeight="1">
      <c r="B119" s="230"/>
      <c r="C119" s="341" t="s">
        <v>1211</v>
      </c>
      <c r="F119" s="343" t="str">
        <f>E15</f>
        <v xml:space="preserve"> </v>
      </c>
      <c r="I119" s="348" t="s">
        <v>19</v>
      </c>
      <c r="J119" s="344" t="str">
        <f>E21</f>
        <v>Ing.Pavel Matura</v>
      </c>
      <c r="L119" s="230"/>
    </row>
    <row r="120" spans="2:65" s="340" customFormat="1" ht="15.2" customHeight="1">
      <c r="B120" s="230"/>
      <c r="C120" s="341" t="s">
        <v>1715</v>
      </c>
      <c r="F120" s="343" t="str">
        <f>IF(E18="","",E18)</f>
        <v>Vyplň údaj</v>
      </c>
      <c r="I120" s="348" t="s">
        <v>1213</v>
      </c>
      <c r="J120" s="344" t="str">
        <f>E24</f>
        <v xml:space="preserve"> </v>
      </c>
      <c r="L120" s="230"/>
    </row>
    <row r="121" spans="2:65" s="340" customFormat="1" ht="10.35" customHeight="1">
      <c r="B121" s="230"/>
      <c r="I121" s="347"/>
      <c r="L121" s="230"/>
    </row>
    <row r="122" spans="2:65" s="272" customFormat="1" ht="29.25" customHeight="1">
      <c r="B122" s="265"/>
      <c r="C122" s="266" t="s">
        <v>1238</v>
      </c>
      <c r="D122" s="267" t="s">
        <v>1239</v>
      </c>
      <c r="E122" s="267" t="s">
        <v>1240</v>
      </c>
      <c r="F122" s="267" t="s">
        <v>878</v>
      </c>
      <c r="G122" s="267" t="s">
        <v>133</v>
      </c>
      <c r="H122" s="267" t="s">
        <v>1241</v>
      </c>
      <c r="I122" s="361" t="s">
        <v>1242</v>
      </c>
      <c r="J122" s="267" t="s">
        <v>1232</v>
      </c>
      <c r="K122" s="268" t="s">
        <v>1243</v>
      </c>
      <c r="L122" s="265"/>
      <c r="M122" s="269" t="s">
        <v>259</v>
      </c>
      <c r="N122" s="270" t="s">
        <v>138</v>
      </c>
      <c r="O122" s="270" t="s">
        <v>1244</v>
      </c>
      <c r="P122" s="270" t="s">
        <v>1245</v>
      </c>
      <c r="Q122" s="270" t="s">
        <v>1246</v>
      </c>
      <c r="R122" s="270" t="s">
        <v>1247</v>
      </c>
      <c r="S122" s="270" t="s">
        <v>1248</v>
      </c>
      <c r="T122" s="270" t="s">
        <v>1249</v>
      </c>
      <c r="U122" s="271" t="s">
        <v>1250</v>
      </c>
    </row>
    <row r="123" spans="2:65" s="340" customFormat="1" ht="22.9" customHeight="1">
      <c r="B123" s="230"/>
      <c r="C123" s="273" t="s">
        <v>1251</v>
      </c>
      <c r="I123" s="347"/>
      <c r="J123" s="274">
        <f>BK123</f>
        <v>0</v>
      </c>
      <c r="L123" s="230"/>
      <c r="M123" s="275"/>
      <c r="N123" s="234"/>
      <c r="O123" s="234"/>
      <c r="P123" s="276">
        <f>P124+P130+P138+P160+P182+P184+P201</f>
        <v>0</v>
      </c>
      <c r="Q123" s="234"/>
      <c r="R123" s="276">
        <f>R124+R130+R138+R160+R182+R184+R201</f>
        <v>0.16504999999999997</v>
      </c>
      <c r="S123" s="234"/>
      <c r="T123" s="276">
        <f>T124+T130+T138+T160+T182+T184+T201</f>
        <v>7.0886000000000005E-2</v>
      </c>
      <c r="U123" s="277"/>
      <c r="AT123" s="224" t="s">
        <v>1252</v>
      </c>
      <c r="AU123" s="224" t="s">
        <v>1234</v>
      </c>
      <c r="BK123" s="278">
        <f>BK124+BK130+BK138+BK160+BK182+BK184+BK201</f>
        <v>0</v>
      </c>
    </row>
    <row r="124" spans="2:65" s="280" customFormat="1" ht="25.9" customHeight="1">
      <c r="B124" s="279"/>
      <c r="D124" s="281" t="s">
        <v>1252</v>
      </c>
      <c r="E124" s="282" t="s">
        <v>1382</v>
      </c>
      <c r="F124" s="282" t="s">
        <v>1383</v>
      </c>
      <c r="I124" s="362"/>
      <c r="J124" s="283">
        <f>BK124</f>
        <v>0</v>
      </c>
      <c r="L124" s="279"/>
      <c r="M124" s="284"/>
      <c r="P124" s="285">
        <f>SUM(P125:P129)</f>
        <v>0</v>
      </c>
      <c r="R124" s="285">
        <f>SUM(R125:R129)</f>
        <v>2.555E-2</v>
      </c>
      <c r="T124" s="285">
        <f>SUM(T125:T129)</f>
        <v>0</v>
      </c>
      <c r="U124" s="286"/>
      <c r="AR124" s="281" t="s">
        <v>55</v>
      </c>
      <c r="AT124" s="287" t="s">
        <v>1252</v>
      </c>
      <c r="AU124" s="287" t="s">
        <v>1255</v>
      </c>
      <c r="AY124" s="281" t="s">
        <v>1256</v>
      </c>
      <c r="BK124" s="288">
        <f>SUM(BK125:BK129)</f>
        <v>0</v>
      </c>
    </row>
    <row r="125" spans="2:65" s="340" customFormat="1" ht="24" customHeight="1">
      <c r="B125" s="230"/>
      <c r="C125" s="289" t="s">
        <v>55</v>
      </c>
      <c r="D125" s="289" t="s">
        <v>1257</v>
      </c>
      <c r="E125" s="290" t="s">
        <v>1384</v>
      </c>
      <c r="F125" s="291" t="s">
        <v>1385</v>
      </c>
      <c r="G125" s="292" t="s">
        <v>185</v>
      </c>
      <c r="H125" s="293">
        <v>35</v>
      </c>
      <c r="I125" s="363"/>
      <c r="J125" s="294">
        <f>ROUND(I125*H125,2)</f>
        <v>0</v>
      </c>
      <c r="K125" s="291" t="s">
        <v>1260</v>
      </c>
      <c r="L125" s="230"/>
      <c r="M125" s="364" t="s">
        <v>259</v>
      </c>
      <c r="N125" s="295" t="s">
        <v>1219</v>
      </c>
      <c r="P125" s="296">
        <f>O125*H125</f>
        <v>0</v>
      </c>
      <c r="Q125" s="296">
        <v>0</v>
      </c>
      <c r="R125" s="296">
        <f>Q125*H125</f>
        <v>0</v>
      </c>
      <c r="S125" s="296">
        <v>0</v>
      </c>
      <c r="T125" s="296">
        <f>S125*H125</f>
        <v>0</v>
      </c>
      <c r="U125" s="297" t="s">
        <v>259</v>
      </c>
      <c r="AR125" s="298" t="s">
        <v>1312</v>
      </c>
      <c r="AT125" s="298" t="s">
        <v>1257</v>
      </c>
      <c r="AU125" s="298" t="s">
        <v>55</v>
      </c>
      <c r="AY125" s="224" t="s">
        <v>1256</v>
      </c>
      <c r="BE125" s="299">
        <f>IF(N125="základní",J125,0)</f>
        <v>0</v>
      </c>
      <c r="BF125" s="299">
        <f>IF(N125="snížená",J125,0)</f>
        <v>0</v>
      </c>
      <c r="BG125" s="299">
        <f>IF(N125="zákl. přenesená",J125,0)</f>
        <v>0</v>
      </c>
      <c r="BH125" s="299">
        <f>IF(N125="sníž. přenesená",J125,0)</f>
        <v>0</v>
      </c>
      <c r="BI125" s="299">
        <f>IF(N125="nulová",J125,0)</f>
        <v>0</v>
      </c>
      <c r="BJ125" s="224" t="s">
        <v>55</v>
      </c>
      <c r="BK125" s="299">
        <f>ROUND(I125*H125,2)</f>
        <v>0</v>
      </c>
      <c r="BL125" s="224" t="s">
        <v>1312</v>
      </c>
      <c r="BM125" s="298" t="s">
        <v>1386</v>
      </c>
    </row>
    <row r="126" spans="2:65" s="340" customFormat="1" ht="16.5" customHeight="1">
      <c r="B126" s="230"/>
      <c r="C126" s="300" t="s">
        <v>57</v>
      </c>
      <c r="D126" s="300" t="s">
        <v>1262</v>
      </c>
      <c r="E126" s="301" t="s">
        <v>1387</v>
      </c>
      <c r="F126" s="302" t="s">
        <v>1388</v>
      </c>
      <c r="G126" s="303" t="s">
        <v>185</v>
      </c>
      <c r="H126" s="304">
        <v>35</v>
      </c>
      <c r="I126" s="365"/>
      <c r="J126" s="305">
        <f>ROUND(I126*H126,2)</f>
        <v>0</v>
      </c>
      <c r="K126" s="302" t="s">
        <v>1260</v>
      </c>
      <c r="L126" s="306"/>
      <c r="M126" s="366" t="s">
        <v>259</v>
      </c>
      <c r="N126" s="307" t="s">
        <v>1219</v>
      </c>
      <c r="P126" s="296">
        <f>O126*H126</f>
        <v>0</v>
      </c>
      <c r="Q126" s="296">
        <v>3.8999999999999999E-4</v>
      </c>
      <c r="R126" s="296">
        <f>Q126*H126</f>
        <v>1.3649999999999999E-2</v>
      </c>
      <c r="S126" s="296">
        <v>0</v>
      </c>
      <c r="T126" s="296">
        <f>S126*H126</f>
        <v>0</v>
      </c>
      <c r="U126" s="297" t="s">
        <v>259</v>
      </c>
      <c r="AR126" s="298" t="s">
        <v>1389</v>
      </c>
      <c r="AT126" s="298" t="s">
        <v>1262</v>
      </c>
      <c r="AU126" s="298" t="s">
        <v>55</v>
      </c>
      <c r="AY126" s="224" t="s">
        <v>1256</v>
      </c>
      <c r="BE126" s="299">
        <f>IF(N126="základní",J126,0)</f>
        <v>0</v>
      </c>
      <c r="BF126" s="299">
        <f>IF(N126="snížená",J126,0)</f>
        <v>0</v>
      </c>
      <c r="BG126" s="299">
        <f>IF(N126="zákl. přenesená",J126,0)</f>
        <v>0</v>
      </c>
      <c r="BH126" s="299">
        <f>IF(N126="sníž. přenesená",J126,0)</f>
        <v>0</v>
      </c>
      <c r="BI126" s="299">
        <f>IF(N126="nulová",J126,0)</f>
        <v>0</v>
      </c>
      <c r="BJ126" s="224" t="s">
        <v>55</v>
      </c>
      <c r="BK126" s="299">
        <f>ROUND(I126*H126,2)</f>
        <v>0</v>
      </c>
      <c r="BL126" s="224" t="s">
        <v>1312</v>
      </c>
      <c r="BM126" s="298" t="s">
        <v>1390</v>
      </c>
    </row>
    <row r="127" spans="2:65" s="340" customFormat="1" ht="24" customHeight="1">
      <c r="B127" s="230"/>
      <c r="C127" s="289" t="s">
        <v>59</v>
      </c>
      <c r="D127" s="289" t="s">
        <v>1257</v>
      </c>
      <c r="E127" s="290" t="s">
        <v>1391</v>
      </c>
      <c r="F127" s="291" t="s">
        <v>1392</v>
      </c>
      <c r="G127" s="292" t="s">
        <v>185</v>
      </c>
      <c r="H127" s="293">
        <v>35</v>
      </c>
      <c r="I127" s="363"/>
      <c r="J127" s="294">
        <f>ROUND(I127*H127,2)</f>
        <v>0</v>
      </c>
      <c r="K127" s="291" t="s">
        <v>1260</v>
      </c>
      <c r="L127" s="230"/>
      <c r="M127" s="364" t="s">
        <v>259</v>
      </c>
      <c r="N127" s="295" t="s">
        <v>1219</v>
      </c>
      <c r="P127" s="296">
        <f>O127*H127</f>
        <v>0</v>
      </c>
      <c r="Q127" s="296">
        <v>0</v>
      </c>
      <c r="R127" s="296">
        <f>Q127*H127</f>
        <v>0</v>
      </c>
      <c r="S127" s="296">
        <v>0</v>
      </c>
      <c r="T127" s="296">
        <f>S127*H127</f>
        <v>0</v>
      </c>
      <c r="U127" s="297" t="s">
        <v>259</v>
      </c>
      <c r="AR127" s="298" t="s">
        <v>1312</v>
      </c>
      <c r="AT127" s="298" t="s">
        <v>1257</v>
      </c>
      <c r="AU127" s="298" t="s">
        <v>55</v>
      </c>
      <c r="AY127" s="224" t="s">
        <v>1256</v>
      </c>
      <c r="BE127" s="299">
        <f>IF(N127="základní",J127,0)</f>
        <v>0</v>
      </c>
      <c r="BF127" s="299">
        <f>IF(N127="snížená",J127,0)</f>
        <v>0</v>
      </c>
      <c r="BG127" s="299">
        <f>IF(N127="zákl. přenesená",J127,0)</f>
        <v>0</v>
      </c>
      <c r="BH127" s="299">
        <f>IF(N127="sníž. přenesená",J127,0)</f>
        <v>0</v>
      </c>
      <c r="BI127" s="299">
        <f>IF(N127="nulová",J127,0)</f>
        <v>0</v>
      </c>
      <c r="BJ127" s="224" t="s">
        <v>55</v>
      </c>
      <c r="BK127" s="299">
        <f>ROUND(I127*H127,2)</f>
        <v>0</v>
      </c>
      <c r="BL127" s="224" t="s">
        <v>1312</v>
      </c>
      <c r="BM127" s="298" t="s">
        <v>1393</v>
      </c>
    </row>
    <row r="128" spans="2:65" s="340" customFormat="1" ht="16.5" customHeight="1">
      <c r="B128" s="230"/>
      <c r="C128" s="300" t="s">
        <v>63</v>
      </c>
      <c r="D128" s="300" t="s">
        <v>1262</v>
      </c>
      <c r="E128" s="301" t="s">
        <v>1394</v>
      </c>
      <c r="F128" s="302" t="s">
        <v>1395</v>
      </c>
      <c r="G128" s="303" t="s">
        <v>185</v>
      </c>
      <c r="H128" s="304">
        <v>35</v>
      </c>
      <c r="I128" s="365"/>
      <c r="J128" s="305">
        <f>ROUND(I128*H128,2)</f>
        <v>0</v>
      </c>
      <c r="K128" s="302" t="s">
        <v>1260</v>
      </c>
      <c r="L128" s="306"/>
      <c r="M128" s="366" t="s">
        <v>259</v>
      </c>
      <c r="N128" s="307" t="s">
        <v>1219</v>
      </c>
      <c r="P128" s="296">
        <f>O128*H128</f>
        <v>0</v>
      </c>
      <c r="Q128" s="296">
        <v>3.4000000000000002E-4</v>
      </c>
      <c r="R128" s="296">
        <f>Q128*H128</f>
        <v>1.1900000000000001E-2</v>
      </c>
      <c r="S128" s="296">
        <v>0</v>
      </c>
      <c r="T128" s="296">
        <f>S128*H128</f>
        <v>0</v>
      </c>
      <c r="U128" s="297" t="s">
        <v>259</v>
      </c>
      <c r="AR128" s="298" t="s">
        <v>1389</v>
      </c>
      <c r="AT128" s="298" t="s">
        <v>1262</v>
      </c>
      <c r="AU128" s="298" t="s">
        <v>55</v>
      </c>
      <c r="AY128" s="224" t="s">
        <v>1256</v>
      </c>
      <c r="BE128" s="299">
        <f>IF(N128="základní",J128,0)</f>
        <v>0</v>
      </c>
      <c r="BF128" s="299">
        <f>IF(N128="snížená",J128,0)</f>
        <v>0</v>
      </c>
      <c r="BG128" s="299">
        <f>IF(N128="zákl. přenesená",J128,0)</f>
        <v>0</v>
      </c>
      <c r="BH128" s="299">
        <f>IF(N128="sníž. přenesená",J128,0)</f>
        <v>0</v>
      </c>
      <c r="BI128" s="299">
        <f>IF(N128="nulová",J128,0)</f>
        <v>0</v>
      </c>
      <c r="BJ128" s="224" t="s">
        <v>55</v>
      </c>
      <c r="BK128" s="299">
        <f>ROUND(I128*H128,2)</f>
        <v>0</v>
      </c>
      <c r="BL128" s="224" t="s">
        <v>1312</v>
      </c>
      <c r="BM128" s="298" t="s">
        <v>1396</v>
      </c>
    </row>
    <row r="129" spans="2:65" s="340" customFormat="1" ht="24" customHeight="1">
      <c r="B129" s="230"/>
      <c r="C129" s="289" t="s">
        <v>65</v>
      </c>
      <c r="D129" s="289" t="s">
        <v>1257</v>
      </c>
      <c r="E129" s="290" t="s">
        <v>1397</v>
      </c>
      <c r="F129" s="291" t="s">
        <v>1398</v>
      </c>
      <c r="G129" s="292" t="s">
        <v>217</v>
      </c>
      <c r="H129" s="293">
        <v>10</v>
      </c>
      <c r="I129" s="363"/>
      <c r="J129" s="294">
        <f>ROUND(I129*H129,2)</f>
        <v>0</v>
      </c>
      <c r="K129" s="291" t="s">
        <v>1260</v>
      </c>
      <c r="L129" s="230"/>
      <c r="M129" s="364" t="s">
        <v>259</v>
      </c>
      <c r="N129" s="295" t="s">
        <v>1219</v>
      </c>
      <c r="P129" s="296">
        <f>O129*H129</f>
        <v>0</v>
      </c>
      <c r="Q129" s="296">
        <v>0</v>
      </c>
      <c r="R129" s="296">
        <f>Q129*H129</f>
        <v>0</v>
      </c>
      <c r="S129" s="296">
        <v>0</v>
      </c>
      <c r="T129" s="296">
        <f>S129*H129</f>
        <v>0</v>
      </c>
      <c r="U129" s="297" t="s">
        <v>259</v>
      </c>
      <c r="AR129" s="298" t="s">
        <v>1312</v>
      </c>
      <c r="AT129" s="298" t="s">
        <v>1257</v>
      </c>
      <c r="AU129" s="298" t="s">
        <v>55</v>
      </c>
      <c r="AY129" s="224" t="s">
        <v>1256</v>
      </c>
      <c r="BE129" s="299">
        <f>IF(N129="základní",J129,0)</f>
        <v>0</v>
      </c>
      <c r="BF129" s="299">
        <f>IF(N129="snížená",J129,0)</f>
        <v>0</v>
      </c>
      <c r="BG129" s="299">
        <f>IF(N129="zákl. přenesená",J129,0)</f>
        <v>0</v>
      </c>
      <c r="BH129" s="299">
        <f>IF(N129="sníž. přenesená",J129,0)</f>
        <v>0</v>
      </c>
      <c r="BI129" s="299">
        <f>IF(N129="nulová",J129,0)</f>
        <v>0</v>
      </c>
      <c r="BJ129" s="224" t="s">
        <v>55</v>
      </c>
      <c r="BK129" s="299">
        <f>ROUND(I129*H129,2)</f>
        <v>0</v>
      </c>
      <c r="BL129" s="224" t="s">
        <v>1312</v>
      </c>
      <c r="BM129" s="298" t="s">
        <v>1399</v>
      </c>
    </row>
    <row r="130" spans="2:65" s="280" customFormat="1" ht="25.9" customHeight="1">
      <c r="B130" s="279"/>
      <c r="D130" s="281" t="s">
        <v>1252</v>
      </c>
      <c r="E130" s="282" t="s">
        <v>1400</v>
      </c>
      <c r="F130" s="282" t="s">
        <v>1401</v>
      </c>
      <c r="I130" s="362"/>
      <c r="J130" s="283">
        <f>BK130</f>
        <v>0</v>
      </c>
      <c r="L130" s="279"/>
      <c r="M130" s="284"/>
      <c r="P130" s="285">
        <f>SUM(P131:P137)</f>
        <v>0</v>
      </c>
      <c r="R130" s="285">
        <f>SUM(R131:R137)</f>
        <v>0</v>
      </c>
      <c r="T130" s="285">
        <f>SUM(T131:T137)</f>
        <v>7.0886000000000005E-2</v>
      </c>
      <c r="U130" s="286"/>
      <c r="AR130" s="281" t="s">
        <v>55</v>
      </c>
      <c r="AT130" s="287" t="s">
        <v>1252</v>
      </c>
      <c r="AU130" s="287" t="s">
        <v>1255</v>
      </c>
      <c r="AY130" s="281" t="s">
        <v>1256</v>
      </c>
      <c r="BK130" s="288">
        <f>SUM(BK131:BK137)</f>
        <v>0</v>
      </c>
    </row>
    <row r="131" spans="2:65" s="340" customFormat="1" ht="24" customHeight="1">
      <c r="B131" s="230"/>
      <c r="C131" s="289" t="s">
        <v>881</v>
      </c>
      <c r="D131" s="289" t="s">
        <v>1257</v>
      </c>
      <c r="E131" s="290" t="s">
        <v>1402</v>
      </c>
      <c r="F131" s="291" t="s">
        <v>1403</v>
      </c>
      <c r="G131" s="292" t="s">
        <v>185</v>
      </c>
      <c r="H131" s="293">
        <v>50</v>
      </c>
      <c r="I131" s="363"/>
      <c r="J131" s="294">
        <f t="shared" ref="J131:J137" si="0">ROUND(I131*H131,2)</f>
        <v>0</v>
      </c>
      <c r="K131" s="291" t="s">
        <v>1260</v>
      </c>
      <c r="L131" s="230"/>
      <c r="M131" s="364" t="s">
        <v>259</v>
      </c>
      <c r="N131" s="295" t="s">
        <v>1219</v>
      </c>
      <c r="P131" s="296">
        <f t="shared" ref="P131:P137" si="1">O131*H131</f>
        <v>0</v>
      </c>
      <c r="Q131" s="296">
        <v>0</v>
      </c>
      <c r="R131" s="296">
        <f t="shared" ref="R131:R137" si="2">Q131*H131</f>
        <v>0</v>
      </c>
      <c r="S131" s="296">
        <v>2.7E-4</v>
      </c>
      <c r="T131" s="296">
        <f t="shared" ref="T131:T137" si="3">S131*H131</f>
        <v>1.35E-2</v>
      </c>
      <c r="U131" s="297" t="s">
        <v>259</v>
      </c>
      <c r="AR131" s="298" t="s">
        <v>63</v>
      </c>
      <c r="AT131" s="298" t="s">
        <v>1257</v>
      </c>
      <c r="AU131" s="298" t="s">
        <v>55</v>
      </c>
      <c r="AY131" s="224" t="s">
        <v>1256</v>
      </c>
      <c r="BE131" s="299">
        <f t="shared" ref="BE131:BE137" si="4">IF(N131="základní",J131,0)</f>
        <v>0</v>
      </c>
      <c r="BF131" s="299">
        <f t="shared" ref="BF131:BF137" si="5">IF(N131="snížená",J131,0)</f>
        <v>0</v>
      </c>
      <c r="BG131" s="299">
        <f t="shared" ref="BG131:BG137" si="6">IF(N131="zákl. přenesená",J131,0)</f>
        <v>0</v>
      </c>
      <c r="BH131" s="299">
        <f t="shared" ref="BH131:BH137" si="7">IF(N131="sníž. přenesená",J131,0)</f>
        <v>0</v>
      </c>
      <c r="BI131" s="299">
        <f t="shared" ref="BI131:BI137" si="8">IF(N131="nulová",J131,0)</f>
        <v>0</v>
      </c>
      <c r="BJ131" s="224" t="s">
        <v>55</v>
      </c>
      <c r="BK131" s="299">
        <f t="shared" ref="BK131:BK137" si="9">ROUND(I131*H131,2)</f>
        <v>0</v>
      </c>
      <c r="BL131" s="224" t="s">
        <v>63</v>
      </c>
      <c r="BM131" s="298" t="s">
        <v>1404</v>
      </c>
    </row>
    <row r="132" spans="2:65" s="340" customFormat="1" ht="24" customHeight="1">
      <c r="B132" s="230"/>
      <c r="C132" s="289" t="s">
        <v>882</v>
      </c>
      <c r="D132" s="289" t="s">
        <v>1257</v>
      </c>
      <c r="E132" s="290" t="s">
        <v>1405</v>
      </c>
      <c r="F132" s="291" t="s">
        <v>1406</v>
      </c>
      <c r="G132" s="292" t="s">
        <v>217</v>
      </c>
      <c r="H132" s="293">
        <v>2</v>
      </c>
      <c r="I132" s="363"/>
      <c r="J132" s="294">
        <f t="shared" si="0"/>
        <v>0</v>
      </c>
      <c r="K132" s="291" t="s">
        <v>1260</v>
      </c>
      <c r="L132" s="230"/>
      <c r="M132" s="364" t="s">
        <v>259</v>
      </c>
      <c r="N132" s="295" t="s">
        <v>1219</v>
      </c>
      <c r="P132" s="296">
        <f t="shared" si="1"/>
        <v>0</v>
      </c>
      <c r="Q132" s="296">
        <v>0</v>
      </c>
      <c r="R132" s="296">
        <f t="shared" si="2"/>
        <v>0</v>
      </c>
      <c r="S132" s="296">
        <v>2.3E-2</v>
      </c>
      <c r="T132" s="296">
        <f t="shared" si="3"/>
        <v>4.5999999999999999E-2</v>
      </c>
      <c r="U132" s="297" t="s">
        <v>259</v>
      </c>
      <c r="AR132" s="298" t="s">
        <v>63</v>
      </c>
      <c r="AT132" s="298" t="s">
        <v>1257</v>
      </c>
      <c r="AU132" s="298" t="s">
        <v>55</v>
      </c>
      <c r="AY132" s="224" t="s">
        <v>1256</v>
      </c>
      <c r="BE132" s="299">
        <f t="shared" si="4"/>
        <v>0</v>
      </c>
      <c r="BF132" s="299">
        <f t="shared" si="5"/>
        <v>0</v>
      </c>
      <c r="BG132" s="299">
        <f t="shared" si="6"/>
        <v>0</v>
      </c>
      <c r="BH132" s="299">
        <f t="shared" si="7"/>
        <v>0</v>
      </c>
      <c r="BI132" s="299">
        <f t="shared" si="8"/>
        <v>0</v>
      </c>
      <c r="BJ132" s="224" t="s">
        <v>55</v>
      </c>
      <c r="BK132" s="299">
        <f t="shared" si="9"/>
        <v>0</v>
      </c>
      <c r="BL132" s="224" t="s">
        <v>63</v>
      </c>
      <c r="BM132" s="298" t="s">
        <v>1407</v>
      </c>
    </row>
    <row r="133" spans="2:65" s="340" customFormat="1" ht="24" customHeight="1">
      <c r="B133" s="230"/>
      <c r="C133" s="289" t="s">
        <v>883</v>
      </c>
      <c r="D133" s="289" t="s">
        <v>1257</v>
      </c>
      <c r="E133" s="290" t="s">
        <v>1408</v>
      </c>
      <c r="F133" s="291" t="s">
        <v>1409</v>
      </c>
      <c r="G133" s="292" t="s">
        <v>217</v>
      </c>
      <c r="H133" s="293">
        <v>30</v>
      </c>
      <c r="I133" s="363"/>
      <c r="J133" s="294">
        <f t="shared" si="0"/>
        <v>0</v>
      </c>
      <c r="K133" s="291" t="s">
        <v>1260</v>
      </c>
      <c r="L133" s="230"/>
      <c r="M133" s="364" t="s">
        <v>259</v>
      </c>
      <c r="N133" s="295" t="s">
        <v>1219</v>
      </c>
      <c r="P133" s="296">
        <f t="shared" si="1"/>
        <v>0</v>
      </c>
      <c r="Q133" s="296">
        <v>0</v>
      </c>
      <c r="R133" s="296">
        <f t="shared" si="2"/>
        <v>0</v>
      </c>
      <c r="S133" s="296">
        <v>2.3000000000000001E-4</v>
      </c>
      <c r="T133" s="296">
        <f t="shared" si="3"/>
        <v>6.8999999999999999E-3</v>
      </c>
      <c r="U133" s="297" t="s">
        <v>259</v>
      </c>
      <c r="AR133" s="298" t="s">
        <v>63</v>
      </c>
      <c r="AT133" s="298" t="s">
        <v>1257</v>
      </c>
      <c r="AU133" s="298" t="s">
        <v>55</v>
      </c>
      <c r="AY133" s="224" t="s">
        <v>1256</v>
      </c>
      <c r="BE133" s="299">
        <f t="shared" si="4"/>
        <v>0</v>
      </c>
      <c r="BF133" s="299">
        <f t="shared" si="5"/>
        <v>0</v>
      </c>
      <c r="BG133" s="299">
        <f t="shared" si="6"/>
        <v>0</v>
      </c>
      <c r="BH133" s="299">
        <f t="shared" si="7"/>
        <v>0</v>
      </c>
      <c r="BI133" s="299">
        <f t="shared" si="8"/>
        <v>0</v>
      </c>
      <c r="BJ133" s="224" t="s">
        <v>55</v>
      </c>
      <c r="BK133" s="299">
        <f t="shared" si="9"/>
        <v>0</v>
      </c>
      <c r="BL133" s="224" t="s">
        <v>63</v>
      </c>
      <c r="BM133" s="298" t="s">
        <v>1410</v>
      </c>
    </row>
    <row r="134" spans="2:65" s="340" customFormat="1" ht="24" customHeight="1">
      <c r="B134" s="230"/>
      <c r="C134" s="289" t="s">
        <v>1286</v>
      </c>
      <c r="D134" s="289" t="s">
        <v>1257</v>
      </c>
      <c r="E134" s="290" t="s">
        <v>1411</v>
      </c>
      <c r="F134" s="291" t="s">
        <v>1412</v>
      </c>
      <c r="G134" s="292" t="s">
        <v>217</v>
      </c>
      <c r="H134" s="293">
        <v>2</v>
      </c>
      <c r="I134" s="363"/>
      <c r="J134" s="294">
        <f t="shared" si="0"/>
        <v>0</v>
      </c>
      <c r="K134" s="291" t="s">
        <v>1260</v>
      </c>
      <c r="L134" s="230"/>
      <c r="M134" s="364" t="s">
        <v>259</v>
      </c>
      <c r="N134" s="295" t="s">
        <v>1219</v>
      </c>
      <c r="P134" s="296">
        <f t="shared" si="1"/>
        <v>0</v>
      </c>
      <c r="Q134" s="296">
        <v>0</v>
      </c>
      <c r="R134" s="296">
        <f t="shared" si="2"/>
        <v>0</v>
      </c>
      <c r="S134" s="296">
        <v>4.8000000000000001E-5</v>
      </c>
      <c r="T134" s="296">
        <f t="shared" si="3"/>
        <v>9.6000000000000002E-5</v>
      </c>
      <c r="U134" s="297" t="s">
        <v>259</v>
      </c>
      <c r="AR134" s="298" t="s">
        <v>63</v>
      </c>
      <c r="AT134" s="298" t="s">
        <v>1257</v>
      </c>
      <c r="AU134" s="298" t="s">
        <v>55</v>
      </c>
      <c r="AY134" s="224" t="s">
        <v>1256</v>
      </c>
      <c r="BE134" s="299">
        <f t="shared" si="4"/>
        <v>0</v>
      </c>
      <c r="BF134" s="299">
        <f t="shared" si="5"/>
        <v>0</v>
      </c>
      <c r="BG134" s="299">
        <f t="shared" si="6"/>
        <v>0</v>
      </c>
      <c r="BH134" s="299">
        <f t="shared" si="7"/>
        <v>0</v>
      </c>
      <c r="BI134" s="299">
        <f t="shared" si="8"/>
        <v>0</v>
      </c>
      <c r="BJ134" s="224" t="s">
        <v>55</v>
      </c>
      <c r="BK134" s="299">
        <f t="shared" si="9"/>
        <v>0</v>
      </c>
      <c r="BL134" s="224" t="s">
        <v>63</v>
      </c>
      <c r="BM134" s="298" t="s">
        <v>1413</v>
      </c>
    </row>
    <row r="135" spans="2:65" s="340" customFormat="1" ht="36" customHeight="1">
      <c r="B135" s="230"/>
      <c r="C135" s="289" t="s">
        <v>1290</v>
      </c>
      <c r="D135" s="289" t="s">
        <v>1257</v>
      </c>
      <c r="E135" s="290" t="s">
        <v>1414</v>
      </c>
      <c r="F135" s="291" t="s">
        <v>1415</v>
      </c>
      <c r="G135" s="292" t="s">
        <v>217</v>
      </c>
      <c r="H135" s="293">
        <v>5</v>
      </c>
      <c r="I135" s="363"/>
      <c r="J135" s="294">
        <f t="shared" si="0"/>
        <v>0</v>
      </c>
      <c r="K135" s="291" t="s">
        <v>1260</v>
      </c>
      <c r="L135" s="230"/>
      <c r="M135" s="364" t="s">
        <v>259</v>
      </c>
      <c r="N135" s="295" t="s">
        <v>1219</v>
      </c>
      <c r="P135" s="296">
        <f t="shared" si="1"/>
        <v>0</v>
      </c>
      <c r="Q135" s="296">
        <v>0</v>
      </c>
      <c r="R135" s="296">
        <f t="shared" si="2"/>
        <v>0</v>
      </c>
      <c r="S135" s="296">
        <v>9.7999999999999997E-5</v>
      </c>
      <c r="T135" s="296">
        <f t="shared" si="3"/>
        <v>4.8999999999999998E-4</v>
      </c>
      <c r="U135" s="297" t="s">
        <v>259</v>
      </c>
      <c r="AR135" s="298" t="s">
        <v>63</v>
      </c>
      <c r="AT135" s="298" t="s">
        <v>1257</v>
      </c>
      <c r="AU135" s="298" t="s">
        <v>55</v>
      </c>
      <c r="AY135" s="224" t="s">
        <v>1256</v>
      </c>
      <c r="BE135" s="299">
        <f t="shared" si="4"/>
        <v>0</v>
      </c>
      <c r="BF135" s="299">
        <f t="shared" si="5"/>
        <v>0</v>
      </c>
      <c r="BG135" s="299">
        <f t="shared" si="6"/>
        <v>0</v>
      </c>
      <c r="BH135" s="299">
        <f t="shared" si="7"/>
        <v>0</v>
      </c>
      <c r="BI135" s="299">
        <f t="shared" si="8"/>
        <v>0</v>
      </c>
      <c r="BJ135" s="224" t="s">
        <v>55</v>
      </c>
      <c r="BK135" s="299">
        <f t="shared" si="9"/>
        <v>0</v>
      </c>
      <c r="BL135" s="224" t="s">
        <v>63</v>
      </c>
      <c r="BM135" s="298" t="s">
        <v>1416</v>
      </c>
    </row>
    <row r="136" spans="2:65" s="340" customFormat="1" ht="36" customHeight="1">
      <c r="B136" s="230"/>
      <c r="C136" s="289" t="s">
        <v>1296</v>
      </c>
      <c r="D136" s="289" t="s">
        <v>1257</v>
      </c>
      <c r="E136" s="290" t="s">
        <v>1417</v>
      </c>
      <c r="F136" s="291" t="s">
        <v>1418</v>
      </c>
      <c r="G136" s="292" t="s">
        <v>217</v>
      </c>
      <c r="H136" s="293">
        <v>3</v>
      </c>
      <c r="I136" s="363"/>
      <c r="J136" s="294">
        <f t="shared" si="0"/>
        <v>0</v>
      </c>
      <c r="K136" s="291" t="s">
        <v>1260</v>
      </c>
      <c r="L136" s="230"/>
      <c r="M136" s="364" t="s">
        <v>259</v>
      </c>
      <c r="N136" s="295" t="s">
        <v>1219</v>
      </c>
      <c r="P136" s="296">
        <f t="shared" si="1"/>
        <v>0</v>
      </c>
      <c r="Q136" s="296">
        <v>0</v>
      </c>
      <c r="R136" s="296">
        <f t="shared" si="2"/>
        <v>0</v>
      </c>
      <c r="S136" s="296">
        <v>1.2999999999999999E-3</v>
      </c>
      <c r="T136" s="296">
        <f t="shared" si="3"/>
        <v>3.8999999999999998E-3</v>
      </c>
      <c r="U136" s="297" t="s">
        <v>259</v>
      </c>
      <c r="AR136" s="298" t="s">
        <v>63</v>
      </c>
      <c r="AT136" s="298" t="s">
        <v>1257</v>
      </c>
      <c r="AU136" s="298" t="s">
        <v>55</v>
      </c>
      <c r="AY136" s="224" t="s">
        <v>1256</v>
      </c>
      <c r="BE136" s="299">
        <f t="shared" si="4"/>
        <v>0</v>
      </c>
      <c r="BF136" s="299">
        <f t="shared" si="5"/>
        <v>0</v>
      </c>
      <c r="BG136" s="299">
        <f t="shared" si="6"/>
        <v>0</v>
      </c>
      <c r="BH136" s="299">
        <f t="shared" si="7"/>
        <v>0</v>
      </c>
      <c r="BI136" s="299">
        <f t="shared" si="8"/>
        <v>0</v>
      </c>
      <c r="BJ136" s="224" t="s">
        <v>55</v>
      </c>
      <c r="BK136" s="299">
        <f t="shared" si="9"/>
        <v>0</v>
      </c>
      <c r="BL136" s="224" t="s">
        <v>63</v>
      </c>
      <c r="BM136" s="298" t="s">
        <v>1419</v>
      </c>
    </row>
    <row r="137" spans="2:65" s="340" customFormat="1" ht="16.5" customHeight="1">
      <c r="B137" s="230"/>
      <c r="C137" s="289" t="s">
        <v>1301</v>
      </c>
      <c r="D137" s="289" t="s">
        <v>1257</v>
      </c>
      <c r="E137" s="290" t="s">
        <v>1420</v>
      </c>
      <c r="F137" s="291" t="s">
        <v>1421</v>
      </c>
      <c r="G137" s="292" t="s">
        <v>1358</v>
      </c>
      <c r="H137" s="293">
        <v>8</v>
      </c>
      <c r="I137" s="363"/>
      <c r="J137" s="294">
        <f t="shared" si="0"/>
        <v>0</v>
      </c>
      <c r="K137" s="291" t="s">
        <v>1260</v>
      </c>
      <c r="L137" s="230"/>
      <c r="M137" s="364" t="s">
        <v>259</v>
      </c>
      <c r="N137" s="295" t="s">
        <v>1219</v>
      </c>
      <c r="P137" s="296">
        <f t="shared" si="1"/>
        <v>0</v>
      </c>
      <c r="Q137" s="296">
        <v>0</v>
      </c>
      <c r="R137" s="296">
        <f t="shared" si="2"/>
        <v>0</v>
      </c>
      <c r="S137" s="296">
        <v>0</v>
      </c>
      <c r="T137" s="296">
        <f t="shared" si="3"/>
        <v>0</v>
      </c>
      <c r="U137" s="297" t="s">
        <v>259</v>
      </c>
      <c r="AR137" s="298" t="s">
        <v>63</v>
      </c>
      <c r="AT137" s="298" t="s">
        <v>1257</v>
      </c>
      <c r="AU137" s="298" t="s">
        <v>55</v>
      </c>
      <c r="AY137" s="224" t="s">
        <v>1256</v>
      </c>
      <c r="BE137" s="299">
        <f t="shared" si="4"/>
        <v>0</v>
      </c>
      <c r="BF137" s="299">
        <f t="shared" si="5"/>
        <v>0</v>
      </c>
      <c r="BG137" s="299">
        <f t="shared" si="6"/>
        <v>0</v>
      </c>
      <c r="BH137" s="299">
        <f t="shared" si="7"/>
        <v>0</v>
      </c>
      <c r="BI137" s="299">
        <f t="shared" si="8"/>
        <v>0</v>
      </c>
      <c r="BJ137" s="224" t="s">
        <v>55</v>
      </c>
      <c r="BK137" s="299">
        <f t="shared" si="9"/>
        <v>0</v>
      </c>
      <c r="BL137" s="224" t="s">
        <v>63</v>
      </c>
      <c r="BM137" s="298" t="s">
        <v>1422</v>
      </c>
    </row>
    <row r="138" spans="2:65" s="280" customFormat="1" ht="25.9" customHeight="1">
      <c r="B138" s="279"/>
      <c r="D138" s="281" t="s">
        <v>1252</v>
      </c>
      <c r="E138" s="282" t="s">
        <v>1423</v>
      </c>
      <c r="F138" s="282" t="s">
        <v>1424</v>
      </c>
      <c r="I138" s="362"/>
      <c r="J138" s="283">
        <f>BK138</f>
        <v>0</v>
      </c>
      <c r="L138" s="279"/>
      <c r="M138" s="284"/>
      <c r="P138" s="285">
        <f>SUM(P139:P159)</f>
        <v>0</v>
      </c>
      <c r="R138" s="285">
        <f>SUM(R139:R159)</f>
        <v>0.13745999999999997</v>
      </c>
      <c r="T138" s="285">
        <f>SUM(T139:T159)</f>
        <v>0</v>
      </c>
      <c r="U138" s="286"/>
      <c r="AR138" s="281" t="s">
        <v>55</v>
      </c>
      <c r="AT138" s="287" t="s">
        <v>1252</v>
      </c>
      <c r="AU138" s="287" t="s">
        <v>1255</v>
      </c>
      <c r="AY138" s="281" t="s">
        <v>1256</v>
      </c>
      <c r="BK138" s="288">
        <f>SUM(BK139:BK159)</f>
        <v>0</v>
      </c>
    </row>
    <row r="139" spans="2:65" s="340" customFormat="1" ht="16.5" customHeight="1">
      <c r="B139" s="230"/>
      <c r="C139" s="289" t="s">
        <v>1303</v>
      </c>
      <c r="D139" s="289" t="s">
        <v>1257</v>
      </c>
      <c r="E139" s="290" t="s">
        <v>1425</v>
      </c>
      <c r="F139" s="291" t="s">
        <v>1426</v>
      </c>
      <c r="G139" s="292" t="s">
        <v>185</v>
      </c>
      <c r="H139" s="293">
        <v>35</v>
      </c>
      <c r="I139" s="363"/>
      <c r="J139" s="294">
        <f t="shared" ref="J139:J159" si="10">ROUND(I139*H139,2)</f>
        <v>0</v>
      </c>
      <c r="K139" s="291" t="s">
        <v>1260</v>
      </c>
      <c r="L139" s="230"/>
      <c r="M139" s="364" t="s">
        <v>259</v>
      </c>
      <c r="N139" s="295" t="s">
        <v>1219</v>
      </c>
      <c r="P139" s="296">
        <f t="shared" ref="P139:P159" si="11">O139*H139</f>
        <v>0</v>
      </c>
      <c r="Q139" s="296">
        <v>0</v>
      </c>
      <c r="R139" s="296">
        <f t="shared" ref="R139:R159" si="12">Q139*H139</f>
        <v>0</v>
      </c>
      <c r="S139" s="296">
        <v>0</v>
      </c>
      <c r="T139" s="296">
        <f t="shared" ref="T139:T159" si="13">S139*H139</f>
        <v>0</v>
      </c>
      <c r="U139" s="297" t="s">
        <v>259</v>
      </c>
      <c r="AR139" s="298" t="s">
        <v>63</v>
      </c>
      <c r="AT139" s="298" t="s">
        <v>1257</v>
      </c>
      <c r="AU139" s="298" t="s">
        <v>55</v>
      </c>
      <c r="AY139" s="224" t="s">
        <v>1256</v>
      </c>
      <c r="BE139" s="299">
        <f t="shared" ref="BE139:BE159" si="14">IF(N139="základní",J139,0)</f>
        <v>0</v>
      </c>
      <c r="BF139" s="299">
        <f t="shared" ref="BF139:BF159" si="15">IF(N139="snížená",J139,0)</f>
        <v>0</v>
      </c>
      <c r="BG139" s="299">
        <f t="shared" ref="BG139:BG159" si="16">IF(N139="zákl. přenesená",J139,0)</f>
        <v>0</v>
      </c>
      <c r="BH139" s="299">
        <f t="shared" ref="BH139:BH159" si="17">IF(N139="sníž. přenesená",J139,0)</f>
        <v>0</v>
      </c>
      <c r="BI139" s="299">
        <f t="shared" ref="BI139:BI159" si="18">IF(N139="nulová",J139,0)</f>
        <v>0</v>
      </c>
      <c r="BJ139" s="224" t="s">
        <v>55</v>
      </c>
      <c r="BK139" s="299">
        <f t="shared" ref="BK139:BK159" si="19">ROUND(I139*H139,2)</f>
        <v>0</v>
      </c>
      <c r="BL139" s="224" t="s">
        <v>63</v>
      </c>
      <c r="BM139" s="298" t="s">
        <v>1427</v>
      </c>
    </row>
    <row r="140" spans="2:65" s="340" customFormat="1" ht="16.5" customHeight="1">
      <c r="B140" s="230"/>
      <c r="C140" s="300" t="s">
        <v>1306</v>
      </c>
      <c r="D140" s="300" t="s">
        <v>1262</v>
      </c>
      <c r="E140" s="301" t="s">
        <v>1428</v>
      </c>
      <c r="F140" s="302" t="s">
        <v>1429</v>
      </c>
      <c r="G140" s="303" t="s">
        <v>185</v>
      </c>
      <c r="H140" s="304">
        <v>35</v>
      </c>
      <c r="I140" s="365"/>
      <c r="J140" s="305">
        <f t="shared" si="10"/>
        <v>0</v>
      </c>
      <c r="K140" s="302" t="s">
        <v>1260</v>
      </c>
      <c r="L140" s="306"/>
      <c r="M140" s="366" t="s">
        <v>259</v>
      </c>
      <c r="N140" s="307" t="s">
        <v>1219</v>
      </c>
      <c r="P140" s="296">
        <f t="shared" si="11"/>
        <v>0</v>
      </c>
      <c r="Q140" s="296">
        <v>2.2499999999999998E-3</v>
      </c>
      <c r="R140" s="296">
        <f t="shared" si="12"/>
        <v>7.8750000000000001E-2</v>
      </c>
      <c r="S140" s="296">
        <v>0</v>
      </c>
      <c r="T140" s="296">
        <f t="shared" si="13"/>
        <v>0</v>
      </c>
      <c r="U140" s="297" t="s">
        <v>259</v>
      </c>
      <c r="AR140" s="298" t="s">
        <v>883</v>
      </c>
      <c r="AT140" s="298" t="s">
        <v>1262</v>
      </c>
      <c r="AU140" s="298" t="s">
        <v>55</v>
      </c>
      <c r="AY140" s="224" t="s">
        <v>1256</v>
      </c>
      <c r="BE140" s="299">
        <f t="shared" si="14"/>
        <v>0</v>
      </c>
      <c r="BF140" s="299">
        <f t="shared" si="15"/>
        <v>0</v>
      </c>
      <c r="BG140" s="299">
        <f t="shared" si="16"/>
        <v>0</v>
      </c>
      <c r="BH140" s="299">
        <f t="shared" si="17"/>
        <v>0</v>
      </c>
      <c r="BI140" s="299">
        <f t="shared" si="18"/>
        <v>0</v>
      </c>
      <c r="BJ140" s="224" t="s">
        <v>55</v>
      </c>
      <c r="BK140" s="299">
        <f t="shared" si="19"/>
        <v>0</v>
      </c>
      <c r="BL140" s="224" t="s">
        <v>63</v>
      </c>
      <c r="BM140" s="298" t="s">
        <v>1430</v>
      </c>
    </row>
    <row r="141" spans="2:65" s="340" customFormat="1" ht="24" customHeight="1">
      <c r="B141" s="230"/>
      <c r="C141" s="289" t="s">
        <v>1310</v>
      </c>
      <c r="D141" s="289" t="s">
        <v>1257</v>
      </c>
      <c r="E141" s="290" t="s">
        <v>1431</v>
      </c>
      <c r="F141" s="291" t="s">
        <v>1432</v>
      </c>
      <c r="G141" s="292" t="s">
        <v>185</v>
      </c>
      <c r="H141" s="293">
        <v>226</v>
      </c>
      <c r="I141" s="363"/>
      <c r="J141" s="294">
        <f t="shared" si="10"/>
        <v>0</v>
      </c>
      <c r="K141" s="291" t="s">
        <v>1260</v>
      </c>
      <c r="L141" s="230"/>
      <c r="M141" s="364" t="s">
        <v>259</v>
      </c>
      <c r="N141" s="295" t="s">
        <v>1219</v>
      </c>
      <c r="P141" s="296">
        <f t="shared" si="11"/>
        <v>0</v>
      </c>
      <c r="Q141" s="296">
        <v>0</v>
      </c>
      <c r="R141" s="296">
        <f t="shared" si="12"/>
        <v>0</v>
      </c>
      <c r="S141" s="296">
        <v>0</v>
      </c>
      <c r="T141" s="296">
        <f t="shared" si="13"/>
        <v>0</v>
      </c>
      <c r="U141" s="297" t="s">
        <v>259</v>
      </c>
      <c r="AR141" s="298" t="s">
        <v>63</v>
      </c>
      <c r="AT141" s="298" t="s">
        <v>1257</v>
      </c>
      <c r="AU141" s="298" t="s">
        <v>55</v>
      </c>
      <c r="AY141" s="224" t="s">
        <v>1256</v>
      </c>
      <c r="BE141" s="299">
        <f t="shared" si="14"/>
        <v>0</v>
      </c>
      <c r="BF141" s="299">
        <f t="shared" si="15"/>
        <v>0</v>
      </c>
      <c r="BG141" s="299">
        <f t="shared" si="16"/>
        <v>0</v>
      </c>
      <c r="BH141" s="299">
        <f t="shared" si="17"/>
        <v>0</v>
      </c>
      <c r="BI141" s="299">
        <f t="shared" si="18"/>
        <v>0</v>
      </c>
      <c r="BJ141" s="224" t="s">
        <v>55</v>
      </c>
      <c r="BK141" s="299">
        <f t="shared" si="19"/>
        <v>0</v>
      </c>
      <c r="BL141" s="224" t="s">
        <v>63</v>
      </c>
      <c r="BM141" s="298" t="s">
        <v>1433</v>
      </c>
    </row>
    <row r="142" spans="2:65" s="340" customFormat="1" ht="16.5" customHeight="1">
      <c r="B142" s="230"/>
      <c r="C142" s="300" t="s">
        <v>1312</v>
      </c>
      <c r="D142" s="300" t="s">
        <v>1262</v>
      </c>
      <c r="E142" s="301" t="s">
        <v>1434</v>
      </c>
      <c r="F142" s="302" t="s">
        <v>1435</v>
      </c>
      <c r="G142" s="303" t="s">
        <v>185</v>
      </c>
      <c r="H142" s="304">
        <v>191</v>
      </c>
      <c r="I142" s="365"/>
      <c r="J142" s="305">
        <f t="shared" si="10"/>
        <v>0</v>
      </c>
      <c r="K142" s="302" t="s">
        <v>1260</v>
      </c>
      <c r="L142" s="306"/>
      <c r="M142" s="366" t="s">
        <v>259</v>
      </c>
      <c r="N142" s="307" t="s">
        <v>1219</v>
      </c>
      <c r="P142" s="296">
        <f t="shared" si="11"/>
        <v>0</v>
      </c>
      <c r="Q142" s="296">
        <v>1.2E-4</v>
      </c>
      <c r="R142" s="296">
        <f t="shared" si="12"/>
        <v>2.2919999999999999E-2</v>
      </c>
      <c r="S142" s="296">
        <v>0</v>
      </c>
      <c r="T142" s="296">
        <f t="shared" si="13"/>
        <v>0</v>
      </c>
      <c r="U142" s="297" t="s">
        <v>259</v>
      </c>
      <c r="AR142" s="298" t="s">
        <v>883</v>
      </c>
      <c r="AT142" s="298" t="s">
        <v>1262</v>
      </c>
      <c r="AU142" s="298" t="s">
        <v>55</v>
      </c>
      <c r="AY142" s="224" t="s">
        <v>1256</v>
      </c>
      <c r="BE142" s="299">
        <f t="shared" si="14"/>
        <v>0</v>
      </c>
      <c r="BF142" s="299">
        <f t="shared" si="15"/>
        <v>0</v>
      </c>
      <c r="BG142" s="299">
        <f t="shared" si="16"/>
        <v>0</v>
      </c>
      <c r="BH142" s="299">
        <f t="shared" si="17"/>
        <v>0</v>
      </c>
      <c r="BI142" s="299">
        <f t="shared" si="18"/>
        <v>0</v>
      </c>
      <c r="BJ142" s="224" t="s">
        <v>55</v>
      </c>
      <c r="BK142" s="299">
        <f t="shared" si="19"/>
        <v>0</v>
      </c>
      <c r="BL142" s="224" t="s">
        <v>63</v>
      </c>
      <c r="BM142" s="298" t="s">
        <v>1436</v>
      </c>
    </row>
    <row r="143" spans="2:65" s="340" customFormat="1" ht="16.5" customHeight="1">
      <c r="B143" s="230"/>
      <c r="C143" s="300" t="s">
        <v>1316</v>
      </c>
      <c r="D143" s="300" t="s">
        <v>1262</v>
      </c>
      <c r="E143" s="301" t="s">
        <v>1437</v>
      </c>
      <c r="F143" s="302" t="s">
        <v>1438</v>
      </c>
      <c r="G143" s="303" t="s">
        <v>185</v>
      </c>
      <c r="H143" s="304">
        <v>35</v>
      </c>
      <c r="I143" s="365"/>
      <c r="J143" s="305">
        <f t="shared" si="10"/>
        <v>0</v>
      </c>
      <c r="K143" s="302" t="s">
        <v>1260</v>
      </c>
      <c r="L143" s="306"/>
      <c r="M143" s="366" t="s">
        <v>259</v>
      </c>
      <c r="N143" s="307" t="s">
        <v>1219</v>
      </c>
      <c r="P143" s="296">
        <f t="shared" si="11"/>
        <v>0</v>
      </c>
      <c r="Q143" s="296">
        <v>1.7000000000000001E-4</v>
      </c>
      <c r="R143" s="296">
        <f t="shared" si="12"/>
        <v>5.9500000000000004E-3</v>
      </c>
      <c r="S143" s="296">
        <v>0</v>
      </c>
      <c r="T143" s="296">
        <f t="shared" si="13"/>
        <v>0</v>
      </c>
      <c r="U143" s="297" t="s">
        <v>259</v>
      </c>
      <c r="AR143" s="298" t="s">
        <v>883</v>
      </c>
      <c r="AT143" s="298" t="s">
        <v>1262</v>
      </c>
      <c r="AU143" s="298" t="s">
        <v>55</v>
      </c>
      <c r="AY143" s="224" t="s">
        <v>1256</v>
      </c>
      <c r="BE143" s="299">
        <f t="shared" si="14"/>
        <v>0</v>
      </c>
      <c r="BF143" s="299">
        <f t="shared" si="15"/>
        <v>0</v>
      </c>
      <c r="BG143" s="299">
        <f t="shared" si="16"/>
        <v>0</v>
      </c>
      <c r="BH143" s="299">
        <f t="shared" si="17"/>
        <v>0</v>
      </c>
      <c r="BI143" s="299">
        <f t="shared" si="18"/>
        <v>0</v>
      </c>
      <c r="BJ143" s="224" t="s">
        <v>55</v>
      </c>
      <c r="BK143" s="299">
        <f t="shared" si="19"/>
        <v>0</v>
      </c>
      <c r="BL143" s="224" t="s">
        <v>63</v>
      </c>
      <c r="BM143" s="298" t="s">
        <v>1439</v>
      </c>
    </row>
    <row r="144" spans="2:65" s="340" customFormat="1" ht="24" customHeight="1">
      <c r="B144" s="230"/>
      <c r="C144" s="289" t="s">
        <v>1320</v>
      </c>
      <c r="D144" s="289" t="s">
        <v>1257</v>
      </c>
      <c r="E144" s="290" t="s">
        <v>1440</v>
      </c>
      <c r="F144" s="291" t="s">
        <v>1441</v>
      </c>
      <c r="G144" s="292" t="s">
        <v>185</v>
      </c>
      <c r="H144" s="293">
        <v>134</v>
      </c>
      <c r="I144" s="363"/>
      <c r="J144" s="294">
        <f t="shared" si="10"/>
        <v>0</v>
      </c>
      <c r="K144" s="291" t="s">
        <v>1260</v>
      </c>
      <c r="L144" s="230"/>
      <c r="M144" s="364" t="s">
        <v>259</v>
      </c>
      <c r="N144" s="295" t="s">
        <v>1219</v>
      </c>
      <c r="P144" s="296">
        <f t="shared" si="11"/>
        <v>0</v>
      </c>
      <c r="Q144" s="296">
        <v>0</v>
      </c>
      <c r="R144" s="296">
        <f t="shared" si="12"/>
        <v>0</v>
      </c>
      <c r="S144" s="296">
        <v>0</v>
      </c>
      <c r="T144" s="296">
        <f t="shared" si="13"/>
        <v>0</v>
      </c>
      <c r="U144" s="297" t="s">
        <v>259</v>
      </c>
      <c r="AR144" s="298" t="s">
        <v>63</v>
      </c>
      <c r="AT144" s="298" t="s">
        <v>1257</v>
      </c>
      <c r="AU144" s="298" t="s">
        <v>55</v>
      </c>
      <c r="AY144" s="224" t="s">
        <v>1256</v>
      </c>
      <c r="BE144" s="299">
        <f t="shared" si="14"/>
        <v>0</v>
      </c>
      <c r="BF144" s="299">
        <f t="shared" si="15"/>
        <v>0</v>
      </c>
      <c r="BG144" s="299">
        <f t="shared" si="16"/>
        <v>0</v>
      </c>
      <c r="BH144" s="299">
        <f t="shared" si="17"/>
        <v>0</v>
      </c>
      <c r="BI144" s="299">
        <f t="shared" si="18"/>
        <v>0</v>
      </c>
      <c r="BJ144" s="224" t="s">
        <v>55</v>
      </c>
      <c r="BK144" s="299">
        <f t="shared" si="19"/>
        <v>0</v>
      </c>
      <c r="BL144" s="224" t="s">
        <v>63</v>
      </c>
      <c r="BM144" s="298" t="s">
        <v>1442</v>
      </c>
    </row>
    <row r="145" spans="2:65" s="340" customFormat="1" ht="16.5" customHeight="1">
      <c r="B145" s="230"/>
      <c r="C145" s="300" t="s">
        <v>1324</v>
      </c>
      <c r="D145" s="300" t="s">
        <v>1262</v>
      </c>
      <c r="E145" s="301" t="s">
        <v>1443</v>
      </c>
      <c r="F145" s="302" t="s">
        <v>1444</v>
      </c>
      <c r="G145" s="303" t="s">
        <v>185</v>
      </c>
      <c r="H145" s="304">
        <v>52</v>
      </c>
      <c r="I145" s="365"/>
      <c r="J145" s="305">
        <f t="shared" si="10"/>
        <v>0</v>
      </c>
      <c r="K145" s="302" t="s">
        <v>1260</v>
      </c>
      <c r="L145" s="306"/>
      <c r="M145" s="366" t="s">
        <v>259</v>
      </c>
      <c r="N145" s="307" t="s">
        <v>1219</v>
      </c>
      <c r="P145" s="296">
        <f t="shared" si="11"/>
        <v>0</v>
      </c>
      <c r="Q145" s="296">
        <v>5.0000000000000002E-5</v>
      </c>
      <c r="R145" s="296">
        <f t="shared" si="12"/>
        <v>2.6000000000000003E-3</v>
      </c>
      <c r="S145" s="296">
        <v>0</v>
      </c>
      <c r="T145" s="296">
        <f t="shared" si="13"/>
        <v>0</v>
      </c>
      <c r="U145" s="297" t="s">
        <v>259</v>
      </c>
      <c r="AR145" s="298" t="s">
        <v>883</v>
      </c>
      <c r="AT145" s="298" t="s">
        <v>1262</v>
      </c>
      <c r="AU145" s="298" t="s">
        <v>55</v>
      </c>
      <c r="AY145" s="224" t="s">
        <v>1256</v>
      </c>
      <c r="BE145" s="299">
        <f t="shared" si="14"/>
        <v>0</v>
      </c>
      <c r="BF145" s="299">
        <f t="shared" si="15"/>
        <v>0</v>
      </c>
      <c r="BG145" s="299">
        <f t="shared" si="16"/>
        <v>0</v>
      </c>
      <c r="BH145" s="299">
        <f t="shared" si="17"/>
        <v>0</v>
      </c>
      <c r="BI145" s="299">
        <f t="shared" si="18"/>
        <v>0</v>
      </c>
      <c r="BJ145" s="224" t="s">
        <v>55</v>
      </c>
      <c r="BK145" s="299">
        <f t="shared" si="19"/>
        <v>0</v>
      </c>
      <c r="BL145" s="224" t="s">
        <v>63</v>
      </c>
      <c r="BM145" s="298" t="s">
        <v>1445</v>
      </c>
    </row>
    <row r="146" spans="2:65" s="340" customFormat="1" ht="16.5" customHeight="1">
      <c r="B146" s="230"/>
      <c r="C146" s="300" t="s">
        <v>1328</v>
      </c>
      <c r="D146" s="300" t="s">
        <v>1262</v>
      </c>
      <c r="E146" s="301" t="s">
        <v>1446</v>
      </c>
      <c r="F146" s="302" t="s">
        <v>1447</v>
      </c>
      <c r="G146" s="303" t="s">
        <v>185</v>
      </c>
      <c r="H146" s="304">
        <v>82</v>
      </c>
      <c r="I146" s="365"/>
      <c r="J146" s="305">
        <f t="shared" si="10"/>
        <v>0</v>
      </c>
      <c r="K146" s="302" t="s">
        <v>1260</v>
      </c>
      <c r="L146" s="306"/>
      <c r="M146" s="366" t="s">
        <v>259</v>
      </c>
      <c r="N146" s="307" t="s">
        <v>1219</v>
      </c>
      <c r="P146" s="296">
        <f t="shared" si="11"/>
        <v>0</v>
      </c>
      <c r="Q146" s="296">
        <v>6.9999999999999994E-5</v>
      </c>
      <c r="R146" s="296">
        <f t="shared" si="12"/>
        <v>5.7399999999999994E-3</v>
      </c>
      <c r="S146" s="296">
        <v>0</v>
      </c>
      <c r="T146" s="296">
        <f t="shared" si="13"/>
        <v>0</v>
      </c>
      <c r="U146" s="297" t="s">
        <v>259</v>
      </c>
      <c r="AR146" s="298" t="s">
        <v>883</v>
      </c>
      <c r="AT146" s="298" t="s">
        <v>1262</v>
      </c>
      <c r="AU146" s="298" t="s">
        <v>55</v>
      </c>
      <c r="AY146" s="224" t="s">
        <v>1256</v>
      </c>
      <c r="BE146" s="299">
        <f t="shared" si="14"/>
        <v>0</v>
      </c>
      <c r="BF146" s="299">
        <f t="shared" si="15"/>
        <v>0</v>
      </c>
      <c r="BG146" s="299">
        <f t="shared" si="16"/>
        <v>0</v>
      </c>
      <c r="BH146" s="299">
        <f t="shared" si="17"/>
        <v>0</v>
      </c>
      <c r="BI146" s="299">
        <f t="shared" si="18"/>
        <v>0</v>
      </c>
      <c r="BJ146" s="224" t="s">
        <v>55</v>
      </c>
      <c r="BK146" s="299">
        <f t="shared" si="19"/>
        <v>0</v>
      </c>
      <c r="BL146" s="224" t="s">
        <v>63</v>
      </c>
      <c r="BM146" s="298" t="s">
        <v>1448</v>
      </c>
    </row>
    <row r="147" spans="2:65" s="340" customFormat="1" ht="24" customHeight="1">
      <c r="B147" s="230"/>
      <c r="C147" s="289" t="s">
        <v>1332</v>
      </c>
      <c r="D147" s="289" t="s">
        <v>1257</v>
      </c>
      <c r="E147" s="290" t="s">
        <v>1449</v>
      </c>
      <c r="F147" s="291" t="s">
        <v>1450</v>
      </c>
      <c r="G147" s="292" t="s">
        <v>185</v>
      </c>
      <c r="H147" s="293">
        <v>60</v>
      </c>
      <c r="I147" s="363"/>
      <c r="J147" s="294">
        <f t="shared" si="10"/>
        <v>0</v>
      </c>
      <c r="K147" s="291" t="s">
        <v>1260</v>
      </c>
      <c r="L147" s="230"/>
      <c r="M147" s="364" t="s">
        <v>259</v>
      </c>
      <c r="N147" s="295" t="s">
        <v>1219</v>
      </c>
      <c r="P147" s="296">
        <f t="shared" si="11"/>
        <v>0</v>
      </c>
      <c r="Q147" s="296">
        <v>0</v>
      </c>
      <c r="R147" s="296">
        <f t="shared" si="12"/>
        <v>0</v>
      </c>
      <c r="S147" s="296">
        <v>0</v>
      </c>
      <c r="T147" s="296">
        <f t="shared" si="13"/>
        <v>0</v>
      </c>
      <c r="U147" s="297" t="s">
        <v>259</v>
      </c>
      <c r="AR147" s="298" t="s">
        <v>63</v>
      </c>
      <c r="AT147" s="298" t="s">
        <v>1257</v>
      </c>
      <c r="AU147" s="298" t="s">
        <v>55</v>
      </c>
      <c r="AY147" s="224" t="s">
        <v>1256</v>
      </c>
      <c r="BE147" s="299">
        <f t="shared" si="14"/>
        <v>0</v>
      </c>
      <c r="BF147" s="299">
        <f t="shared" si="15"/>
        <v>0</v>
      </c>
      <c r="BG147" s="299">
        <f t="shared" si="16"/>
        <v>0</v>
      </c>
      <c r="BH147" s="299">
        <f t="shared" si="17"/>
        <v>0</v>
      </c>
      <c r="BI147" s="299">
        <f t="shared" si="18"/>
        <v>0</v>
      </c>
      <c r="BJ147" s="224" t="s">
        <v>55</v>
      </c>
      <c r="BK147" s="299">
        <f t="shared" si="19"/>
        <v>0</v>
      </c>
      <c r="BL147" s="224" t="s">
        <v>63</v>
      </c>
      <c r="BM147" s="298" t="s">
        <v>1451</v>
      </c>
    </row>
    <row r="148" spans="2:65" s="340" customFormat="1" ht="16.5" customHeight="1">
      <c r="B148" s="230"/>
      <c r="C148" s="300" t="s">
        <v>1452</v>
      </c>
      <c r="D148" s="300" t="s">
        <v>1262</v>
      </c>
      <c r="E148" s="301" t="s">
        <v>1453</v>
      </c>
      <c r="F148" s="302" t="s">
        <v>1454</v>
      </c>
      <c r="G148" s="303" t="s">
        <v>185</v>
      </c>
      <c r="H148" s="304">
        <v>30</v>
      </c>
      <c r="I148" s="365"/>
      <c r="J148" s="305">
        <f t="shared" si="10"/>
        <v>0</v>
      </c>
      <c r="K148" s="302" t="s">
        <v>1260</v>
      </c>
      <c r="L148" s="306"/>
      <c r="M148" s="366" t="s">
        <v>259</v>
      </c>
      <c r="N148" s="307" t="s">
        <v>1219</v>
      </c>
      <c r="P148" s="296">
        <f t="shared" si="11"/>
        <v>0</v>
      </c>
      <c r="Q148" s="296">
        <v>6.9999999999999994E-5</v>
      </c>
      <c r="R148" s="296">
        <f t="shared" si="12"/>
        <v>2.0999999999999999E-3</v>
      </c>
      <c r="S148" s="296">
        <v>0</v>
      </c>
      <c r="T148" s="296">
        <f t="shared" si="13"/>
        <v>0</v>
      </c>
      <c r="U148" s="297" t="s">
        <v>259</v>
      </c>
      <c r="AR148" s="298" t="s">
        <v>883</v>
      </c>
      <c r="AT148" s="298" t="s">
        <v>1262</v>
      </c>
      <c r="AU148" s="298" t="s">
        <v>55</v>
      </c>
      <c r="AY148" s="224" t="s">
        <v>1256</v>
      </c>
      <c r="BE148" s="299">
        <f t="shared" si="14"/>
        <v>0</v>
      </c>
      <c r="BF148" s="299">
        <f t="shared" si="15"/>
        <v>0</v>
      </c>
      <c r="BG148" s="299">
        <f t="shared" si="16"/>
        <v>0</v>
      </c>
      <c r="BH148" s="299">
        <f t="shared" si="17"/>
        <v>0</v>
      </c>
      <c r="BI148" s="299">
        <f t="shared" si="18"/>
        <v>0</v>
      </c>
      <c r="BJ148" s="224" t="s">
        <v>55</v>
      </c>
      <c r="BK148" s="299">
        <f t="shared" si="19"/>
        <v>0</v>
      </c>
      <c r="BL148" s="224" t="s">
        <v>63</v>
      </c>
      <c r="BM148" s="298" t="s">
        <v>1455</v>
      </c>
    </row>
    <row r="149" spans="2:65" s="340" customFormat="1" ht="16.5" customHeight="1">
      <c r="B149" s="230"/>
      <c r="C149" s="300" t="s">
        <v>1456</v>
      </c>
      <c r="D149" s="300" t="s">
        <v>1262</v>
      </c>
      <c r="E149" s="301" t="s">
        <v>1457</v>
      </c>
      <c r="F149" s="302" t="s">
        <v>1458</v>
      </c>
      <c r="G149" s="303" t="s">
        <v>185</v>
      </c>
      <c r="H149" s="304">
        <v>30</v>
      </c>
      <c r="I149" s="365"/>
      <c r="J149" s="305">
        <f t="shared" si="10"/>
        <v>0</v>
      </c>
      <c r="K149" s="302" t="s">
        <v>1260</v>
      </c>
      <c r="L149" s="306"/>
      <c r="M149" s="366" t="s">
        <v>259</v>
      </c>
      <c r="N149" s="307" t="s">
        <v>1219</v>
      </c>
      <c r="P149" s="296">
        <f t="shared" si="11"/>
        <v>0</v>
      </c>
      <c r="Q149" s="296">
        <v>2.7E-4</v>
      </c>
      <c r="R149" s="296">
        <f t="shared" si="12"/>
        <v>8.0999999999999996E-3</v>
      </c>
      <c r="S149" s="296">
        <v>0</v>
      </c>
      <c r="T149" s="296">
        <f t="shared" si="13"/>
        <v>0</v>
      </c>
      <c r="U149" s="297" t="s">
        <v>259</v>
      </c>
      <c r="AR149" s="298" t="s">
        <v>883</v>
      </c>
      <c r="AT149" s="298" t="s">
        <v>1262</v>
      </c>
      <c r="AU149" s="298" t="s">
        <v>55</v>
      </c>
      <c r="AY149" s="224" t="s">
        <v>1256</v>
      </c>
      <c r="BE149" s="299">
        <f t="shared" si="14"/>
        <v>0</v>
      </c>
      <c r="BF149" s="299">
        <f t="shared" si="15"/>
        <v>0</v>
      </c>
      <c r="BG149" s="299">
        <f t="shared" si="16"/>
        <v>0</v>
      </c>
      <c r="BH149" s="299">
        <f t="shared" si="17"/>
        <v>0</v>
      </c>
      <c r="BI149" s="299">
        <f t="shared" si="18"/>
        <v>0</v>
      </c>
      <c r="BJ149" s="224" t="s">
        <v>55</v>
      </c>
      <c r="BK149" s="299">
        <f t="shared" si="19"/>
        <v>0</v>
      </c>
      <c r="BL149" s="224" t="s">
        <v>63</v>
      </c>
      <c r="BM149" s="298" t="s">
        <v>1459</v>
      </c>
    </row>
    <row r="150" spans="2:65" s="340" customFormat="1" ht="24" customHeight="1">
      <c r="B150" s="230"/>
      <c r="C150" s="289" t="s">
        <v>1460</v>
      </c>
      <c r="D150" s="289" t="s">
        <v>1257</v>
      </c>
      <c r="E150" s="290" t="s">
        <v>1461</v>
      </c>
      <c r="F150" s="291" t="s">
        <v>1462</v>
      </c>
      <c r="G150" s="292" t="s">
        <v>217</v>
      </c>
      <c r="H150" s="293">
        <v>12</v>
      </c>
      <c r="I150" s="363"/>
      <c r="J150" s="294">
        <f t="shared" si="10"/>
        <v>0</v>
      </c>
      <c r="K150" s="291" t="s">
        <v>1260</v>
      </c>
      <c r="L150" s="230"/>
      <c r="M150" s="364" t="s">
        <v>259</v>
      </c>
      <c r="N150" s="295" t="s">
        <v>1219</v>
      </c>
      <c r="P150" s="296">
        <f t="shared" si="11"/>
        <v>0</v>
      </c>
      <c r="Q150" s="296">
        <v>0</v>
      </c>
      <c r="R150" s="296">
        <f t="shared" si="12"/>
        <v>0</v>
      </c>
      <c r="S150" s="296">
        <v>0</v>
      </c>
      <c r="T150" s="296">
        <f t="shared" si="13"/>
        <v>0</v>
      </c>
      <c r="U150" s="297" t="s">
        <v>259</v>
      </c>
      <c r="AR150" s="298" t="s">
        <v>63</v>
      </c>
      <c r="AT150" s="298" t="s">
        <v>1257</v>
      </c>
      <c r="AU150" s="298" t="s">
        <v>55</v>
      </c>
      <c r="AY150" s="224" t="s">
        <v>1256</v>
      </c>
      <c r="BE150" s="299">
        <f t="shared" si="14"/>
        <v>0</v>
      </c>
      <c r="BF150" s="299">
        <f t="shared" si="15"/>
        <v>0</v>
      </c>
      <c r="BG150" s="299">
        <f t="shared" si="16"/>
        <v>0</v>
      </c>
      <c r="BH150" s="299">
        <f t="shared" si="17"/>
        <v>0</v>
      </c>
      <c r="BI150" s="299">
        <f t="shared" si="18"/>
        <v>0</v>
      </c>
      <c r="BJ150" s="224" t="s">
        <v>55</v>
      </c>
      <c r="BK150" s="299">
        <f t="shared" si="19"/>
        <v>0</v>
      </c>
      <c r="BL150" s="224" t="s">
        <v>63</v>
      </c>
      <c r="BM150" s="298" t="s">
        <v>1463</v>
      </c>
    </row>
    <row r="151" spans="2:65" s="340" customFormat="1" ht="24" customHeight="1">
      <c r="B151" s="230"/>
      <c r="C151" s="300" t="s">
        <v>1464</v>
      </c>
      <c r="D151" s="300" t="s">
        <v>1262</v>
      </c>
      <c r="E151" s="301" t="s">
        <v>1465</v>
      </c>
      <c r="F151" s="302" t="s">
        <v>1466</v>
      </c>
      <c r="G151" s="303" t="s">
        <v>217</v>
      </c>
      <c r="H151" s="304">
        <v>12</v>
      </c>
      <c r="I151" s="365"/>
      <c r="J151" s="305">
        <f t="shared" si="10"/>
        <v>0</v>
      </c>
      <c r="K151" s="302" t="s">
        <v>1260</v>
      </c>
      <c r="L151" s="306"/>
      <c r="M151" s="366" t="s">
        <v>259</v>
      </c>
      <c r="N151" s="307" t="s">
        <v>1219</v>
      </c>
      <c r="P151" s="296">
        <f t="shared" si="11"/>
        <v>0</v>
      </c>
      <c r="Q151" s="296">
        <v>1.1E-4</v>
      </c>
      <c r="R151" s="296">
        <f t="shared" si="12"/>
        <v>1.32E-3</v>
      </c>
      <c r="S151" s="296">
        <v>0</v>
      </c>
      <c r="T151" s="296">
        <f t="shared" si="13"/>
        <v>0</v>
      </c>
      <c r="U151" s="297" t="s">
        <v>259</v>
      </c>
      <c r="AR151" s="298" t="s">
        <v>883</v>
      </c>
      <c r="AT151" s="298" t="s">
        <v>1262</v>
      </c>
      <c r="AU151" s="298" t="s">
        <v>55</v>
      </c>
      <c r="AY151" s="224" t="s">
        <v>1256</v>
      </c>
      <c r="BE151" s="299">
        <f t="shared" si="14"/>
        <v>0</v>
      </c>
      <c r="BF151" s="299">
        <f t="shared" si="15"/>
        <v>0</v>
      </c>
      <c r="BG151" s="299">
        <f t="shared" si="16"/>
        <v>0</v>
      </c>
      <c r="BH151" s="299">
        <f t="shared" si="17"/>
        <v>0</v>
      </c>
      <c r="BI151" s="299">
        <f t="shared" si="18"/>
        <v>0</v>
      </c>
      <c r="BJ151" s="224" t="s">
        <v>55</v>
      </c>
      <c r="BK151" s="299">
        <f t="shared" si="19"/>
        <v>0</v>
      </c>
      <c r="BL151" s="224" t="s">
        <v>63</v>
      </c>
      <c r="BM151" s="298" t="s">
        <v>1467</v>
      </c>
    </row>
    <row r="152" spans="2:65" s="340" customFormat="1" ht="24" customHeight="1">
      <c r="B152" s="230"/>
      <c r="C152" s="289" t="s">
        <v>1468</v>
      </c>
      <c r="D152" s="289" t="s">
        <v>1257</v>
      </c>
      <c r="E152" s="290" t="s">
        <v>1469</v>
      </c>
      <c r="F152" s="291" t="s">
        <v>1470</v>
      </c>
      <c r="G152" s="292" t="s">
        <v>217</v>
      </c>
      <c r="H152" s="293">
        <v>2</v>
      </c>
      <c r="I152" s="363"/>
      <c r="J152" s="294">
        <f t="shared" si="10"/>
        <v>0</v>
      </c>
      <c r="K152" s="291" t="s">
        <v>1260</v>
      </c>
      <c r="L152" s="230"/>
      <c r="M152" s="364" t="s">
        <v>259</v>
      </c>
      <c r="N152" s="295" t="s">
        <v>1219</v>
      </c>
      <c r="P152" s="296">
        <f t="shared" si="11"/>
        <v>0</v>
      </c>
      <c r="Q152" s="296">
        <v>0</v>
      </c>
      <c r="R152" s="296">
        <f t="shared" si="12"/>
        <v>0</v>
      </c>
      <c r="S152" s="296">
        <v>0</v>
      </c>
      <c r="T152" s="296">
        <f t="shared" si="13"/>
        <v>0</v>
      </c>
      <c r="U152" s="297" t="s">
        <v>259</v>
      </c>
      <c r="AR152" s="298" t="s">
        <v>63</v>
      </c>
      <c r="AT152" s="298" t="s">
        <v>1257</v>
      </c>
      <c r="AU152" s="298" t="s">
        <v>55</v>
      </c>
      <c r="AY152" s="224" t="s">
        <v>1256</v>
      </c>
      <c r="BE152" s="299">
        <f t="shared" si="14"/>
        <v>0</v>
      </c>
      <c r="BF152" s="299">
        <f t="shared" si="15"/>
        <v>0</v>
      </c>
      <c r="BG152" s="299">
        <f t="shared" si="16"/>
        <v>0</v>
      </c>
      <c r="BH152" s="299">
        <f t="shared" si="17"/>
        <v>0</v>
      </c>
      <c r="BI152" s="299">
        <f t="shared" si="18"/>
        <v>0</v>
      </c>
      <c r="BJ152" s="224" t="s">
        <v>55</v>
      </c>
      <c r="BK152" s="299">
        <f t="shared" si="19"/>
        <v>0</v>
      </c>
      <c r="BL152" s="224" t="s">
        <v>63</v>
      </c>
      <c r="BM152" s="298" t="s">
        <v>1471</v>
      </c>
    </row>
    <row r="153" spans="2:65" s="340" customFormat="1" ht="16.5" customHeight="1">
      <c r="B153" s="230"/>
      <c r="C153" s="300" t="s">
        <v>1472</v>
      </c>
      <c r="D153" s="300" t="s">
        <v>1262</v>
      </c>
      <c r="E153" s="301" t="s">
        <v>1473</v>
      </c>
      <c r="F153" s="302" t="s">
        <v>1474</v>
      </c>
      <c r="G153" s="303" t="s">
        <v>217</v>
      </c>
      <c r="H153" s="304">
        <v>2</v>
      </c>
      <c r="I153" s="365"/>
      <c r="J153" s="305">
        <f t="shared" si="10"/>
        <v>0</v>
      </c>
      <c r="K153" s="302" t="s">
        <v>1260</v>
      </c>
      <c r="L153" s="306"/>
      <c r="M153" s="366" t="s">
        <v>259</v>
      </c>
      <c r="N153" s="307" t="s">
        <v>1219</v>
      </c>
      <c r="P153" s="296">
        <f t="shared" si="11"/>
        <v>0</v>
      </c>
      <c r="Q153" s="296">
        <v>5.0000000000000002E-5</v>
      </c>
      <c r="R153" s="296">
        <f t="shared" si="12"/>
        <v>1E-4</v>
      </c>
      <c r="S153" s="296">
        <v>0</v>
      </c>
      <c r="T153" s="296">
        <f t="shared" si="13"/>
        <v>0</v>
      </c>
      <c r="U153" s="297" t="s">
        <v>259</v>
      </c>
      <c r="AR153" s="298" t="s">
        <v>883</v>
      </c>
      <c r="AT153" s="298" t="s">
        <v>1262</v>
      </c>
      <c r="AU153" s="298" t="s">
        <v>55</v>
      </c>
      <c r="AY153" s="224" t="s">
        <v>1256</v>
      </c>
      <c r="BE153" s="299">
        <f t="shared" si="14"/>
        <v>0</v>
      </c>
      <c r="BF153" s="299">
        <f t="shared" si="15"/>
        <v>0</v>
      </c>
      <c r="BG153" s="299">
        <f t="shared" si="16"/>
        <v>0</v>
      </c>
      <c r="BH153" s="299">
        <f t="shared" si="17"/>
        <v>0</v>
      </c>
      <c r="BI153" s="299">
        <f t="shared" si="18"/>
        <v>0</v>
      </c>
      <c r="BJ153" s="224" t="s">
        <v>55</v>
      </c>
      <c r="BK153" s="299">
        <f t="shared" si="19"/>
        <v>0</v>
      </c>
      <c r="BL153" s="224" t="s">
        <v>63</v>
      </c>
      <c r="BM153" s="298" t="s">
        <v>1475</v>
      </c>
    </row>
    <row r="154" spans="2:65" s="340" customFormat="1" ht="24" customHeight="1">
      <c r="B154" s="230"/>
      <c r="C154" s="289" t="s">
        <v>883</v>
      </c>
      <c r="D154" s="289" t="s">
        <v>1257</v>
      </c>
      <c r="E154" s="290" t="s">
        <v>1476</v>
      </c>
      <c r="F154" s="291" t="s">
        <v>1477</v>
      </c>
      <c r="G154" s="292" t="s">
        <v>217</v>
      </c>
      <c r="H154" s="293">
        <v>4</v>
      </c>
      <c r="I154" s="363"/>
      <c r="J154" s="294">
        <f t="shared" si="10"/>
        <v>0</v>
      </c>
      <c r="K154" s="291" t="s">
        <v>1260</v>
      </c>
      <c r="L154" s="230"/>
      <c r="M154" s="364" t="s">
        <v>259</v>
      </c>
      <c r="N154" s="295" t="s">
        <v>1219</v>
      </c>
      <c r="P154" s="296">
        <f t="shared" si="11"/>
        <v>0</v>
      </c>
      <c r="Q154" s="296">
        <v>0</v>
      </c>
      <c r="R154" s="296">
        <f t="shared" si="12"/>
        <v>0</v>
      </c>
      <c r="S154" s="296">
        <v>0</v>
      </c>
      <c r="T154" s="296">
        <f t="shared" si="13"/>
        <v>0</v>
      </c>
      <c r="U154" s="297" t="s">
        <v>259</v>
      </c>
      <c r="AR154" s="298" t="s">
        <v>63</v>
      </c>
      <c r="AT154" s="298" t="s">
        <v>1257</v>
      </c>
      <c r="AU154" s="298" t="s">
        <v>55</v>
      </c>
      <c r="AY154" s="224" t="s">
        <v>1256</v>
      </c>
      <c r="BE154" s="299">
        <f t="shared" si="14"/>
        <v>0</v>
      </c>
      <c r="BF154" s="299">
        <f t="shared" si="15"/>
        <v>0</v>
      </c>
      <c r="BG154" s="299">
        <f t="shared" si="16"/>
        <v>0</v>
      </c>
      <c r="BH154" s="299">
        <f t="shared" si="17"/>
        <v>0</v>
      </c>
      <c r="BI154" s="299">
        <f t="shared" si="18"/>
        <v>0</v>
      </c>
      <c r="BJ154" s="224" t="s">
        <v>55</v>
      </c>
      <c r="BK154" s="299">
        <f t="shared" si="19"/>
        <v>0</v>
      </c>
      <c r="BL154" s="224" t="s">
        <v>63</v>
      </c>
      <c r="BM154" s="298" t="s">
        <v>1478</v>
      </c>
    </row>
    <row r="155" spans="2:65" s="340" customFormat="1" ht="16.5" customHeight="1">
      <c r="B155" s="230"/>
      <c r="C155" s="300" t="s">
        <v>1479</v>
      </c>
      <c r="D155" s="300" t="s">
        <v>1262</v>
      </c>
      <c r="E155" s="301" t="s">
        <v>1480</v>
      </c>
      <c r="F155" s="302" t="s">
        <v>1481</v>
      </c>
      <c r="G155" s="303" t="s">
        <v>217</v>
      </c>
      <c r="H155" s="304">
        <v>4</v>
      </c>
      <c r="I155" s="365"/>
      <c r="J155" s="305">
        <f t="shared" si="10"/>
        <v>0</v>
      </c>
      <c r="K155" s="302" t="s">
        <v>1260</v>
      </c>
      <c r="L155" s="306"/>
      <c r="M155" s="366" t="s">
        <v>259</v>
      </c>
      <c r="N155" s="307" t="s">
        <v>1219</v>
      </c>
      <c r="P155" s="296">
        <f t="shared" si="11"/>
        <v>0</v>
      </c>
      <c r="Q155" s="296">
        <v>2.7E-4</v>
      </c>
      <c r="R155" s="296">
        <f t="shared" si="12"/>
        <v>1.08E-3</v>
      </c>
      <c r="S155" s="296">
        <v>0</v>
      </c>
      <c r="T155" s="296">
        <f t="shared" si="13"/>
        <v>0</v>
      </c>
      <c r="U155" s="297" t="s">
        <v>259</v>
      </c>
      <c r="AR155" s="298" t="s">
        <v>883</v>
      </c>
      <c r="AT155" s="298" t="s">
        <v>1262</v>
      </c>
      <c r="AU155" s="298" t="s">
        <v>55</v>
      </c>
      <c r="AY155" s="224" t="s">
        <v>1256</v>
      </c>
      <c r="BE155" s="299">
        <f t="shared" si="14"/>
        <v>0</v>
      </c>
      <c r="BF155" s="299">
        <f t="shared" si="15"/>
        <v>0</v>
      </c>
      <c r="BG155" s="299">
        <f t="shared" si="16"/>
        <v>0</v>
      </c>
      <c r="BH155" s="299">
        <f t="shared" si="17"/>
        <v>0</v>
      </c>
      <c r="BI155" s="299">
        <f t="shared" si="18"/>
        <v>0</v>
      </c>
      <c r="BJ155" s="224" t="s">
        <v>55</v>
      </c>
      <c r="BK155" s="299">
        <f t="shared" si="19"/>
        <v>0</v>
      </c>
      <c r="BL155" s="224" t="s">
        <v>63</v>
      </c>
      <c r="BM155" s="298" t="s">
        <v>1482</v>
      </c>
    </row>
    <row r="156" spans="2:65" s="340" customFormat="1" ht="24" customHeight="1">
      <c r="B156" s="230"/>
      <c r="C156" s="289" t="s">
        <v>1483</v>
      </c>
      <c r="D156" s="289" t="s">
        <v>1257</v>
      </c>
      <c r="E156" s="290" t="s">
        <v>1484</v>
      </c>
      <c r="F156" s="291" t="s">
        <v>1485</v>
      </c>
      <c r="G156" s="292" t="s">
        <v>217</v>
      </c>
      <c r="H156" s="293">
        <v>2</v>
      </c>
      <c r="I156" s="363"/>
      <c r="J156" s="294">
        <f t="shared" si="10"/>
        <v>0</v>
      </c>
      <c r="K156" s="291" t="s">
        <v>1260</v>
      </c>
      <c r="L156" s="230"/>
      <c r="M156" s="364" t="s">
        <v>259</v>
      </c>
      <c r="N156" s="295" t="s">
        <v>1219</v>
      </c>
      <c r="P156" s="296">
        <f t="shared" si="11"/>
        <v>0</v>
      </c>
      <c r="Q156" s="296">
        <v>0</v>
      </c>
      <c r="R156" s="296">
        <f t="shared" si="12"/>
        <v>0</v>
      </c>
      <c r="S156" s="296">
        <v>0</v>
      </c>
      <c r="T156" s="296">
        <f t="shared" si="13"/>
        <v>0</v>
      </c>
      <c r="U156" s="297" t="s">
        <v>259</v>
      </c>
      <c r="AR156" s="298" t="s">
        <v>63</v>
      </c>
      <c r="AT156" s="298" t="s">
        <v>1257</v>
      </c>
      <c r="AU156" s="298" t="s">
        <v>55</v>
      </c>
      <c r="AY156" s="224" t="s">
        <v>1256</v>
      </c>
      <c r="BE156" s="299">
        <f t="shared" si="14"/>
        <v>0</v>
      </c>
      <c r="BF156" s="299">
        <f t="shared" si="15"/>
        <v>0</v>
      </c>
      <c r="BG156" s="299">
        <f t="shared" si="16"/>
        <v>0</v>
      </c>
      <c r="BH156" s="299">
        <f t="shared" si="17"/>
        <v>0</v>
      </c>
      <c r="BI156" s="299">
        <f t="shared" si="18"/>
        <v>0</v>
      </c>
      <c r="BJ156" s="224" t="s">
        <v>55</v>
      </c>
      <c r="BK156" s="299">
        <f t="shared" si="19"/>
        <v>0</v>
      </c>
      <c r="BL156" s="224" t="s">
        <v>63</v>
      </c>
      <c r="BM156" s="298" t="s">
        <v>1486</v>
      </c>
    </row>
    <row r="157" spans="2:65" s="340" customFormat="1" ht="36" customHeight="1">
      <c r="B157" s="230"/>
      <c r="C157" s="300" t="s">
        <v>1487</v>
      </c>
      <c r="D157" s="300" t="s">
        <v>1262</v>
      </c>
      <c r="E157" s="301" t="s">
        <v>1488</v>
      </c>
      <c r="F157" s="302" t="s">
        <v>1489</v>
      </c>
      <c r="G157" s="303" t="s">
        <v>217</v>
      </c>
      <c r="H157" s="304">
        <v>2</v>
      </c>
      <c r="I157" s="365"/>
      <c r="J157" s="305">
        <f t="shared" si="10"/>
        <v>0</v>
      </c>
      <c r="K157" s="302" t="s">
        <v>1260</v>
      </c>
      <c r="L157" s="306"/>
      <c r="M157" s="366" t="s">
        <v>259</v>
      </c>
      <c r="N157" s="307" t="s">
        <v>1219</v>
      </c>
      <c r="P157" s="296">
        <f t="shared" si="11"/>
        <v>0</v>
      </c>
      <c r="Q157" s="296">
        <v>3.5999999999999999E-3</v>
      </c>
      <c r="R157" s="296">
        <f t="shared" si="12"/>
        <v>7.1999999999999998E-3</v>
      </c>
      <c r="S157" s="296">
        <v>0</v>
      </c>
      <c r="T157" s="296">
        <f t="shared" si="13"/>
        <v>0</v>
      </c>
      <c r="U157" s="297" t="s">
        <v>259</v>
      </c>
      <c r="AR157" s="298" t="s">
        <v>883</v>
      </c>
      <c r="AT157" s="298" t="s">
        <v>1262</v>
      </c>
      <c r="AU157" s="298" t="s">
        <v>55</v>
      </c>
      <c r="AY157" s="224" t="s">
        <v>1256</v>
      </c>
      <c r="BE157" s="299">
        <f t="shared" si="14"/>
        <v>0</v>
      </c>
      <c r="BF157" s="299">
        <f t="shared" si="15"/>
        <v>0</v>
      </c>
      <c r="BG157" s="299">
        <f t="shared" si="16"/>
        <v>0</v>
      </c>
      <c r="BH157" s="299">
        <f t="shared" si="17"/>
        <v>0</v>
      </c>
      <c r="BI157" s="299">
        <f t="shared" si="18"/>
        <v>0</v>
      </c>
      <c r="BJ157" s="224" t="s">
        <v>55</v>
      </c>
      <c r="BK157" s="299">
        <f t="shared" si="19"/>
        <v>0</v>
      </c>
      <c r="BL157" s="224" t="s">
        <v>63</v>
      </c>
      <c r="BM157" s="298" t="s">
        <v>1490</v>
      </c>
    </row>
    <row r="158" spans="2:65" s="340" customFormat="1" ht="24" customHeight="1">
      <c r="B158" s="230"/>
      <c r="C158" s="289" t="s">
        <v>1389</v>
      </c>
      <c r="D158" s="289" t="s">
        <v>1257</v>
      </c>
      <c r="E158" s="290" t="s">
        <v>1491</v>
      </c>
      <c r="F158" s="291" t="s">
        <v>1492</v>
      </c>
      <c r="G158" s="292" t="s">
        <v>217</v>
      </c>
      <c r="H158" s="293">
        <v>1</v>
      </c>
      <c r="I158" s="363"/>
      <c r="J158" s="294">
        <f t="shared" si="10"/>
        <v>0</v>
      </c>
      <c r="K158" s="291" t="s">
        <v>1260</v>
      </c>
      <c r="L158" s="230"/>
      <c r="M158" s="364" t="s">
        <v>259</v>
      </c>
      <c r="N158" s="295" t="s">
        <v>1219</v>
      </c>
      <c r="P158" s="296">
        <f t="shared" si="11"/>
        <v>0</v>
      </c>
      <c r="Q158" s="296">
        <v>0</v>
      </c>
      <c r="R158" s="296">
        <f t="shared" si="12"/>
        <v>0</v>
      </c>
      <c r="S158" s="296">
        <v>0</v>
      </c>
      <c r="T158" s="296">
        <f t="shared" si="13"/>
        <v>0</v>
      </c>
      <c r="U158" s="297" t="s">
        <v>259</v>
      </c>
      <c r="AR158" s="298" t="s">
        <v>63</v>
      </c>
      <c r="AT158" s="298" t="s">
        <v>1257</v>
      </c>
      <c r="AU158" s="298" t="s">
        <v>55</v>
      </c>
      <c r="AY158" s="224" t="s">
        <v>1256</v>
      </c>
      <c r="BE158" s="299">
        <f t="shared" si="14"/>
        <v>0</v>
      </c>
      <c r="BF158" s="299">
        <f t="shared" si="15"/>
        <v>0</v>
      </c>
      <c r="BG158" s="299">
        <f t="shared" si="16"/>
        <v>0</v>
      </c>
      <c r="BH158" s="299">
        <f t="shared" si="17"/>
        <v>0</v>
      </c>
      <c r="BI158" s="299">
        <f t="shared" si="18"/>
        <v>0</v>
      </c>
      <c r="BJ158" s="224" t="s">
        <v>55</v>
      </c>
      <c r="BK158" s="299">
        <f t="shared" si="19"/>
        <v>0</v>
      </c>
      <c r="BL158" s="224" t="s">
        <v>63</v>
      </c>
      <c r="BM158" s="298" t="s">
        <v>1493</v>
      </c>
    </row>
    <row r="159" spans="2:65" s="340" customFormat="1" ht="16.5" customHeight="1">
      <c r="B159" s="230"/>
      <c r="C159" s="300" t="s">
        <v>1494</v>
      </c>
      <c r="D159" s="300" t="s">
        <v>1262</v>
      </c>
      <c r="E159" s="301" t="s">
        <v>1495</v>
      </c>
      <c r="F159" s="302" t="s">
        <v>1496</v>
      </c>
      <c r="G159" s="303" t="s">
        <v>217</v>
      </c>
      <c r="H159" s="304">
        <v>1</v>
      </c>
      <c r="I159" s="365"/>
      <c r="J159" s="305">
        <f t="shared" si="10"/>
        <v>0</v>
      </c>
      <c r="K159" s="302" t="s">
        <v>1260</v>
      </c>
      <c r="L159" s="306"/>
      <c r="M159" s="366" t="s">
        <v>259</v>
      </c>
      <c r="N159" s="307" t="s">
        <v>1219</v>
      </c>
      <c r="P159" s="296">
        <f t="shared" si="11"/>
        <v>0</v>
      </c>
      <c r="Q159" s="296">
        <v>1.6000000000000001E-3</v>
      </c>
      <c r="R159" s="296">
        <f t="shared" si="12"/>
        <v>1.6000000000000001E-3</v>
      </c>
      <c r="S159" s="296">
        <v>0</v>
      </c>
      <c r="T159" s="296">
        <f t="shared" si="13"/>
        <v>0</v>
      </c>
      <c r="U159" s="297" t="s">
        <v>259</v>
      </c>
      <c r="AR159" s="298" t="s">
        <v>883</v>
      </c>
      <c r="AT159" s="298" t="s">
        <v>1262</v>
      </c>
      <c r="AU159" s="298" t="s">
        <v>55</v>
      </c>
      <c r="AY159" s="224" t="s">
        <v>1256</v>
      </c>
      <c r="BE159" s="299">
        <f t="shared" si="14"/>
        <v>0</v>
      </c>
      <c r="BF159" s="299">
        <f t="shared" si="15"/>
        <v>0</v>
      </c>
      <c r="BG159" s="299">
        <f t="shared" si="16"/>
        <v>0</v>
      </c>
      <c r="BH159" s="299">
        <f t="shared" si="17"/>
        <v>0</v>
      </c>
      <c r="BI159" s="299">
        <f t="shared" si="18"/>
        <v>0</v>
      </c>
      <c r="BJ159" s="224" t="s">
        <v>55</v>
      </c>
      <c r="BK159" s="299">
        <f t="shared" si="19"/>
        <v>0</v>
      </c>
      <c r="BL159" s="224" t="s">
        <v>63</v>
      </c>
      <c r="BM159" s="298" t="s">
        <v>1497</v>
      </c>
    </row>
    <row r="160" spans="2:65" s="280" customFormat="1" ht="25.9" customHeight="1">
      <c r="B160" s="279"/>
      <c r="D160" s="281" t="s">
        <v>1252</v>
      </c>
      <c r="E160" s="282" t="s">
        <v>1498</v>
      </c>
      <c r="F160" s="282" t="s">
        <v>1499</v>
      </c>
      <c r="I160" s="362"/>
      <c r="J160" s="283">
        <f>BK160</f>
        <v>0</v>
      </c>
      <c r="L160" s="279"/>
      <c r="M160" s="284"/>
      <c r="P160" s="285">
        <f>SUM(P161:P181)</f>
        <v>0</v>
      </c>
      <c r="R160" s="285">
        <f>SUM(R161:R181)</f>
        <v>0</v>
      </c>
      <c r="T160" s="285">
        <f>SUM(T161:T181)</f>
        <v>0</v>
      </c>
      <c r="U160" s="286"/>
      <c r="AR160" s="281" t="s">
        <v>55</v>
      </c>
      <c r="AT160" s="287" t="s">
        <v>1252</v>
      </c>
      <c r="AU160" s="287" t="s">
        <v>1255</v>
      </c>
      <c r="AY160" s="281" t="s">
        <v>1256</v>
      </c>
      <c r="BK160" s="288">
        <f>SUM(BK161:BK181)</f>
        <v>0</v>
      </c>
    </row>
    <row r="161" spans="2:65" s="340" customFormat="1" ht="16.5" customHeight="1">
      <c r="B161" s="230"/>
      <c r="C161" s="289" t="s">
        <v>1500</v>
      </c>
      <c r="D161" s="289" t="s">
        <v>1257</v>
      </c>
      <c r="E161" s="290" t="s">
        <v>1501</v>
      </c>
      <c r="F161" s="291" t="s">
        <v>1502</v>
      </c>
      <c r="G161" s="292" t="s">
        <v>217</v>
      </c>
      <c r="H161" s="293">
        <v>1</v>
      </c>
      <c r="I161" s="363"/>
      <c r="J161" s="294">
        <f>ROUND(I161*H161,2)</f>
        <v>0</v>
      </c>
      <c r="K161" s="291" t="s">
        <v>1260</v>
      </c>
      <c r="L161" s="230"/>
      <c r="M161" s="364" t="s">
        <v>259</v>
      </c>
      <c r="N161" s="295" t="s">
        <v>1219</v>
      </c>
      <c r="P161" s="296">
        <f>O161*H161</f>
        <v>0</v>
      </c>
      <c r="Q161" s="296">
        <v>0</v>
      </c>
      <c r="R161" s="296">
        <f>Q161*H161</f>
        <v>0</v>
      </c>
      <c r="S161" s="296">
        <v>0</v>
      </c>
      <c r="T161" s="296">
        <f>S161*H161</f>
        <v>0</v>
      </c>
      <c r="U161" s="297" t="s">
        <v>259</v>
      </c>
      <c r="AR161" s="298" t="s">
        <v>1503</v>
      </c>
      <c r="AT161" s="298" t="s">
        <v>1257</v>
      </c>
      <c r="AU161" s="298" t="s">
        <v>55</v>
      </c>
      <c r="AY161" s="224" t="s">
        <v>1256</v>
      </c>
      <c r="BE161" s="299">
        <f>IF(N161="základní",J161,0)</f>
        <v>0</v>
      </c>
      <c r="BF161" s="299">
        <f>IF(N161="snížená",J161,0)</f>
        <v>0</v>
      </c>
      <c r="BG161" s="299">
        <f>IF(N161="zákl. přenesená",J161,0)</f>
        <v>0</v>
      </c>
      <c r="BH161" s="299">
        <f>IF(N161="sníž. přenesená",J161,0)</f>
        <v>0</v>
      </c>
      <c r="BI161" s="299">
        <f>IF(N161="nulová",J161,0)</f>
        <v>0</v>
      </c>
      <c r="BJ161" s="224" t="s">
        <v>55</v>
      </c>
      <c r="BK161" s="299">
        <f>ROUND(I161*H161,2)</f>
        <v>0</v>
      </c>
      <c r="BL161" s="224" t="s">
        <v>1503</v>
      </c>
      <c r="BM161" s="298" t="s">
        <v>1504</v>
      </c>
    </row>
    <row r="162" spans="2:65" s="340" customFormat="1" ht="24" customHeight="1">
      <c r="B162" s="230"/>
      <c r="C162" s="289" t="s">
        <v>1505</v>
      </c>
      <c r="D162" s="289" t="s">
        <v>1257</v>
      </c>
      <c r="E162" s="290" t="s">
        <v>1506</v>
      </c>
      <c r="F162" s="291" t="s">
        <v>1507</v>
      </c>
      <c r="G162" s="292" t="s">
        <v>217</v>
      </c>
      <c r="H162" s="293">
        <v>1</v>
      </c>
      <c r="I162" s="363"/>
      <c r="J162" s="294">
        <f>ROUND(I162*H162,2)</f>
        <v>0</v>
      </c>
      <c r="K162" s="291" t="s">
        <v>1260</v>
      </c>
      <c r="L162" s="230"/>
      <c r="M162" s="364" t="s">
        <v>259</v>
      </c>
      <c r="N162" s="295" t="s">
        <v>1219</v>
      </c>
      <c r="P162" s="296">
        <f>O162*H162</f>
        <v>0</v>
      </c>
      <c r="Q162" s="296">
        <v>0</v>
      </c>
      <c r="R162" s="296">
        <f>Q162*H162</f>
        <v>0</v>
      </c>
      <c r="S162" s="296">
        <v>0</v>
      </c>
      <c r="T162" s="296">
        <f>S162*H162</f>
        <v>0</v>
      </c>
      <c r="U162" s="297" t="s">
        <v>259</v>
      </c>
      <c r="AR162" s="298" t="s">
        <v>1503</v>
      </c>
      <c r="AT162" s="298" t="s">
        <v>1257</v>
      </c>
      <c r="AU162" s="298" t="s">
        <v>55</v>
      </c>
      <c r="AY162" s="224" t="s">
        <v>1256</v>
      </c>
      <c r="BE162" s="299">
        <f>IF(N162="základní",J162,0)</f>
        <v>0</v>
      </c>
      <c r="BF162" s="299">
        <f>IF(N162="snížená",J162,0)</f>
        <v>0</v>
      </c>
      <c r="BG162" s="299">
        <f>IF(N162="zákl. přenesená",J162,0)</f>
        <v>0</v>
      </c>
      <c r="BH162" s="299">
        <f>IF(N162="sníž. přenesená",J162,0)</f>
        <v>0</v>
      </c>
      <c r="BI162" s="299">
        <f>IF(N162="nulová",J162,0)</f>
        <v>0</v>
      </c>
      <c r="BJ162" s="224" t="s">
        <v>55</v>
      </c>
      <c r="BK162" s="299">
        <f>ROUND(I162*H162,2)</f>
        <v>0</v>
      </c>
      <c r="BL162" s="224" t="s">
        <v>1503</v>
      </c>
      <c r="BM162" s="298" t="s">
        <v>1508</v>
      </c>
    </row>
    <row r="163" spans="2:65" s="340" customFormat="1" ht="36" customHeight="1">
      <c r="B163" s="230"/>
      <c r="C163" s="300" t="s">
        <v>1509</v>
      </c>
      <c r="D163" s="300" t="s">
        <v>1262</v>
      </c>
      <c r="E163" s="301" t="s">
        <v>1510</v>
      </c>
      <c r="F163" s="302" t="s">
        <v>1511</v>
      </c>
      <c r="G163" s="303" t="s">
        <v>1512</v>
      </c>
      <c r="H163" s="304">
        <v>1</v>
      </c>
      <c r="I163" s="365"/>
      <c r="J163" s="305">
        <f>ROUND(I163*H163,2)</f>
        <v>0</v>
      </c>
      <c r="K163" s="302" t="s">
        <v>259</v>
      </c>
      <c r="L163" s="306"/>
      <c r="M163" s="366" t="s">
        <v>259</v>
      </c>
      <c r="N163" s="307" t="s">
        <v>1219</v>
      </c>
      <c r="P163" s="296">
        <f>O163*H163</f>
        <v>0</v>
      </c>
      <c r="Q163" s="296">
        <v>0</v>
      </c>
      <c r="R163" s="296">
        <f>Q163*H163</f>
        <v>0</v>
      </c>
      <c r="S163" s="296">
        <v>0</v>
      </c>
      <c r="T163" s="296">
        <f>S163*H163</f>
        <v>0</v>
      </c>
      <c r="U163" s="297" t="s">
        <v>259</v>
      </c>
      <c r="AR163" s="298" t="s">
        <v>1503</v>
      </c>
      <c r="AT163" s="298" t="s">
        <v>1262</v>
      </c>
      <c r="AU163" s="298" t="s">
        <v>55</v>
      </c>
      <c r="AY163" s="224" t="s">
        <v>1256</v>
      </c>
      <c r="BE163" s="299">
        <f>IF(N163="základní",J163,0)</f>
        <v>0</v>
      </c>
      <c r="BF163" s="299">
        <f>IF(N163="snížená",J163,0)</f>
        <v>0</v>
      </c>
      <c r="BG163" s="299">
        <f>IF(N163="zákl. přenesená",J163,0)</f>
        <v>0</v>
      </c>
      <c r="BH163" s="299">
        <f>IF(N163="sníž. přenesená",J163,0)</f>
        <v>0</v>
      </c>
      <c r="BI163" s="299">
        <f>IF(N163="nulová",J163,0)</f>
        <v>0</v>
      </c>
      <c r="BJ163" s="224" t="s">
        <v>55</v>
      </c>
      <c r="BK163" s="299">
        <f>ROUND(I163*H163,2)</f>
        <v>0</v>
      </c>
      <c r="BL163" s="224" t="s">
        <v>1503</v>
      </c>
      <c r="BM163" s="298" t="s">
        <v>1513</v>
      </c>
    </row>
    <row r="164" spans="2:65" s="340" customFormat="1" ht="19.5">
      <c r="B164" s="230"/>
      <c r="D164" s="308" t="s">
        <v>1294</v>
      </c>
      <c r="F164" s="309" t="s">
        <v>1514</v>
      </c>
      <c r="I164" s="347"/>
      <c r="L164" s="230"/>
      <c r="M164" s="310"/>
      <c r="U164" s="311"/>
      <c r="AT164" s="224" t="s">
        <v>1294</v>
      </c>
      <c r="AU164" s="224" t="s">
        <v>55</v>
      </c>
    </row>
    <row r="165" spans="2:65" s="340" customFormat="1" ht="24" customHeight="1">
      <c r="B165" s="230"/>
      <c r="C165" s="300" t="s">
        <v>1515</v>
      </c>
      <c r="D165" s="300" t="s">
        <v>1262</v>
      </c>
      <c r="E165" s="301" t="s">
        <v>1516</v>
      </c>
      <c r="F165" s="302" t="s">
        <v>1517</v>
      </c>
      <c r="G165" s="303" t="s">
        <v>197</v>
      </c>
      <c r="H165" s="304">
        <v>1</v>
      </c>
      <c r="I165" s="365"/>
      <c r="J165" s="305">
        <f>ROUND(I165*H165,2)</f>
        <v>0</v>
      </c>
      <c r="K165" s="302" t="s">
        <v>259</v>
      </c>
      <c r="L165" s="306"/>
      <c r="M165" s="366" t="s">
        <v>259</v>
      </c>
      <c r="N165" s="307" t="s">
        <v>1219</v>
      </c>
      <c r="P165" s="296">
        <f>O165*H165</f>
        <v>0</v>
      </c>
      <c r="Q165" s="296">
        <v>0</v>
      </c>
      <c r="R165" s="296">
        <f>Q165*H165</f>
        <v>0</v>
      </c>
      <c r="S165" s="296">
        <v>0</v>
      </c>
      <c r="T165" s="296">
        <f>S165*H165</f>
        <v>0</v>
      </c>
      <c r="U165" s="297" t="s">
        <v>259</v>
      </c>
      <c r="AR165" s="298" t="s">
        <v>1503</v>
      </c>
      <c r="AT165" s="298" t="s">
        <v>1262</v>
      </c>
      <c r="AU165" s="298" t="s">
        <v>55</v>
      </c>
      <c r="AY165" s="224" t="s">
        <v>1256</v>
      </c>
      <c r="BE165" s="299">
        <f>IF(N165="základní",J165,0)</f>
        <v>0</v>
      </c>
      <c r="BF165" s="299">
        <f>IF(N165="snížená",J165,0)</f>
        <v>0</v>
      </c>
      <c r="BG165" s="299">
        <f>IF(N165="zákl. přenesená",J165,0)</f>
        <v>0</v>
      </c>
      <c r="BH165" s="299">
        <f>IF(N165="sníž. přenesená",J165,0)</f>
        <v>0</v>
      </c>
      <c r="BI165" s="299">
        <f>IF(N165="nulová",J165,0)</f>
        <v>0</v>
      </c>
      <c r="BJ165" s="224" t="s">
        <v>55</v>
      </c>
      <c r="BK165" s="299">
        <f>ROUND(I165*H165,2)</f>
        <v>0</v>
      </c>
      <c r="BL165" s="224" t="s">
        <v>1503</v>
      </c>
      <c r="BM165" s="298" t="s">
        <v>1518</v>
      </c>
    </row>
    <row r="166" spans="2:65" s="340" customFormat="1" ht="19.5">
      <c r="B166" s="230"/>
      <c r="D166" s="308" t="s">
        <v>1294</v>
      </c>
      <c r="F166" s="309" t="s">
        <v>1519</v>
      </c>
      <c r="I166" s="347"/>
      <c r="L166" s="230"/>
      <c r="M166" s="310"/>
      <c r="U166" s="311"/>
      <c r="AT166" s="224" t="s">
        <v>1294</v>
      </c>
      <c r="AU166" s="224" t="s">
        <v>55</v>
      </c>
    </row>
    <row r="167" spans="2:65" s="340" customFormat="1" ht="24" customHeight="1">
      <c r="B167" s="230"/>
      <c r="C167" s="300" t="s">
        <v>61</v>
      </c>
      <c r="D167" s="300" t="s">
        <v>1262</v>
      </c>
      <c r="E167" s="301" t="s">
        <v>1520</v>
      </c>
      <c r="F167" s="302" t="s">
        <v>1521</v>
      </c>
      <c r="G167" s="303" t="s">
        <v>197</v>
      </c>
      <c r="H167" s="304">
        <v>1</v>
      </c>
      <c r="I167" s="365"/>
      <c r="J167" s="305">
        <f>ROUND(I167*H167,2)</f>
        <v>0</v>
      </c>
      <c r="K167" s="302" t="s">
        <v>259</v>
      </c>
      <c r="L167" s="306"/>
      <c r="M167" s="366" t="s">
        <v>259</v>
      </c>
      <c r="N167" s="307" t="s">
        <v>1219</v>
      </c>
      <c r="P167" s="296">
        <f>O167*H167</f>
        <v>0</v>
      </c>
      <c r="Q167" s="296">
        <v>0</v>
      </c>
      <c r="R167" s="296">
        <f>Q167*H167</f>
        <v>0</v>
      </c>
      <c r="S167" s="296">
        <v>0</v>
      </c>
      <c r="T167" s="296">
        <f>S167*H167</f>
        <v>0</v>
      </c>
      <c r="U167" s="297" t="s">
        <v>259</v>
      </c>
      <c r="AR167" s="298" t="s">
        <v>1503</v>
      </c>
      <c r="AT167" s="298" t="s">
        <v>1262</v>
      </c>
      <c r="AU167" s="298" t="s">
        <v>55</v>
      </c>
      <c r="AY167" s="224" t="s">
        <v>1256</v>
      </c>
      <c r="BE167" s="299">
        <f>IF(N167="základní",J167,0)</f>
        <v>0</v>
      </c>
      <c r="BF167" s="299">
        <f>IF(N167="snížená",J167,0)</f>
        <v>0</v>
      </c>
      <c r="BG167" s="299">
        <f>IF(N167="zákl. přenesená",J167,0)</f>
        <v>0</v>
      </c>
      <c r="BH167" s="299">
        <f>IF(N167="sníž. přenesená",J167,0)</f>
        <v>0</v>
      </c>
      <c r="BI167" s="299">
        <f>IF(N167="nulová",J167,0)</f>
        <v>0</v>
      </c>
      <c r="BJ167" s="224" t="s">
        <v>55</v>
      </c>
      <c r="BK167" s="299">
        <f>ROUND(I167*H167,2)</f>
        <v>0</v>
      </c>
      <c r="BL167" s="224" t="s">
        <v>1503</v>
      </c>
      <c r="BM167" s="298" t="s">
        <v>1522</v>
      </c>
    </row>
    <row r="168" spans="2:65" s="340" customFormat="1" ht="19.5">
      <c r="B168" s="230"/>
      <c r="D168" s="308" t="s">
        <v>1294</v>
      </c>
      <c r="F168" s="309" t="s">
        <v>1523</v>
      </c>
      <c r="I168" s="347"/>
      <c r="L168" s="230"/>
      <c r="M168" s="310"/>
      <c r="U168" s="311"/>
      <c r="AT168" s="224" t="s">
        <v>1294</v>
      </c>
      <c r="AU168" s="224" t="s">
        <v>55</v>
      </c>
    </row>
    <row r="169" spans="2:65" s="340" customFormat="1" ht="16.5" customHeight="1">
      <c r="B169" s="230"/>
      <c r="C169" s="289" t="s">
        <v>1524</v>
      </c>
      <c r="D169" s="289" t="s">
        <v>1257</v>
      </c>
      <c r="E169" s="290" t="s">
        <v>1525</v>
      </c>
      <c r="F169" s="291" t="s">
        <v>1526</v>
      </c>
      <c r="G169" s="292" t="s">
        <v>217</v>
      </c>
      <c r="H169" s="293">
        <v>1</v>
      </c>
      <c r="I169" s="363"/>
      <c r="J169" s="294">
        <f t="shared" ref="J169:J174" si="20">ROUND(I169*H169,2)</f>
        <v>0</v>
      </c>
      <c r="K169" s="291" t="s">
        <v>1260</v>
      </c>
      <c r="L169" s="230"/>
      <c r="M169" s="364" t="s">
        <v>259</v>
      </c>
      <c r="N169" s="295" t="s">
        <v>1219</v>
      </c>
      <c r="P169" s="296">
        <f t="shared" ref="P169:P174" si="21">O169*H169</f>
        <v>0</v>
      </c>
      <c r="Q169" s="296">
        <v>0</v>
      </c>
      <c r="R169" s="296">
        <f t="shared" ref="R169:R174" si="22">Q169*H169</f>
        <v>0</v>
      </c>
      <c r="S169" s="296">
        <v>0</v>
      </c>
      <c r="T169" s="296">
        <f t="shared" ref="T169:T174" si="23">S169*H169</f>
        <v>0</v>
      </c>
      <c r="U169" s="297" t="s">
        <v>259</v>
      </c>
      <c r="AR169" s="298" t="s">
        <v>1503</v>
      </c>
      <c r="AT169" s="298" t="s">
        <v>1257</v>
      </c>
      <c r="AU169" s="298" t="s">
        <v>55</v>
      </c>
      <c r="AY169" s="224" t="s">
        <v>1256</v>
      </c>
      <c r="BE169" s="299">
        <f t="shared" ref="BE169:BE174" si="24">IF(N169="základní",J169,0)</f>
        <v>0</v>
      </c>
      <c r="BF169" s="299">
        <f t="shared" ref="BF169:BF174" si="25">IF(N169="snížená",J169,0)</f>
        <v>0</v>
      </c>
      <c r="BG169" s="299">
        <f t="shared" ref="BG169:BG174" si="26">IF(N169="zákl. přenesená",J169,0)</f>
        <v>0</v>
      </c>
      <c r="BH169" s="299">
        <f t="shared" ref="BH169:BH174" si="27">IF(N169="sníž. přenesená",J169,0)</f>
        <v>0</v>
      </c>
      <c r="BI169" s="299">
        <f t="shared" ref="BI169:BI174" si="28">IF(N169="nulová",J169,0)</f>
        <v>0</v>
      </c>
      <c r="BJ169" s="224" t="s">
        <v>55</v>
      </c>
      <c r="BK169" s="299">
        <f t="shared" ref="BK169:BK174" si="29">ROUND(I169*H169,2)</f>
        <v>0</v>
      </c>
      <c r="BL169" s="224" t="s">
        <v>1503</v>
      </c>
      <c r="BM169" s="298" t="s">
        <v>1527</v>
      </c>
    </row>
    <row r="170" spans="2:65" s="340" customFormat="1" ht="16.5" customHeight="1">
      <c r="B170" s="230"/>
      <c r="C170" s="289" t="s">
        <v>1528</v>
      </c>
      <c r="D170" s="289" t="s">
        <v>1257</v>
      </c>
      <c r="E170" s="290" t="s">
        <v>1529</v>
      </c>
      <c r="F170" s="291" t="s">
        <v>1530</v>
      </c>
      <c r="G170" s="292" t="s">
        <v>217</v>
      </c>
      <c r="H170" s="293">
        <v>1</v>
      </c>
      <c r="I170" s="363"/>
      <c r="J170" s="294">
        <f t="shared" si="20"/>
        <v>0</v>
      </c>
      <c r="K170" s="291" t="s">
        <v>1260</v>
      </c>
      <c r="L170" s="230"/>
      <c r="M170" s="364" t="s">
        <v>259</v>
      </c>
      <c r="N170" s="295" t="s">
        <v>1219</v>
      </c>
      <c r="P170" s="296">
        <f t="shared" si="21"/>
        <v>0</v>
      </c>
      <c r="Q170" s="296">
        <v>0</v>
      </c>
      <c r="R170" s="296">
        <f t="shared" si="22"/>
        <v>0</v>
      </c>
      <c r="S170" s="296">
        <v>0</v>
      </c>
      <c r="T170" s="296">
        <f t="shared" si="23"/>
        <v>0</v>
      </c>
      <c r="U170" s="297" t="s">
        <v>259</v>
      </c>
      <c r="AR170" s="298" t="s">
        <v>1503</v>
      </c>
      <c r="AT170" s="298" t="s">
        <v>1257</v>
      </c>
      <c r="AU170" s="298" t="s">
        <v>55</v>
      </c>
      <c r="AY170" s="224" t="s">
        <v>1256</v>
      </c>
      <c r="BE170" s="299">
        <f t="shared" si="24"/>
        <v>0</v>
      </c>
      <c r="BF170" s="299">
        <f t="shared" si="25"/>
        <v>0</v>
      </c>
      <c r="BG170" s="299">
        <f t="shared" si="26"/>
        <v>0</v>
      </c>
      <c r="BH170" s="299">
        <f t="shared" si="27"/>
        <v>0</v>
      </c>
      <c r="BI170" s="299">
        <f t="shared" si="28"/>
        <v>0</v>
      </c>
      <c r="BJ170" s="224" t="s">
        <v>55</v>
      </c>
      <c r="BK170" s="299">
        <f t="shared" si="29"/>
        <v>0</v>
      </c>
      <c r="BL170" s="224" t="s">
        <v>1503</v>
      </c>
      <c r="BM170" s="298" t="s">
        <v>1531</v>
      </c>
    </row>
    <row r="171" spans="2:65" s="340" customFormat="1" ht="24" customHeight="1">
      <c r="B171" s="230"/>
      <c r="C171" s="289" t="s">
        <v>1532</v>
      </c>
      <c r="D171" s="289" t="s">
        <v>1257</v>
      </c>
      <c r="E171" s="290" t="s">
        <v>1533</v>
      </c>
      <c r="F171" s="291" t="s">
        <v>1534</v>
      </c>
      <c r="G171" s="292" t="s">
        <v>217</v>
      </c>
      <c r="H171" s="293">
        <v>1</v>
      </c>
      <c r="I171" s="363"/>
      <c r="J171" s="294">
        <f t="shared" si="20"/>
        <v>0</v>
      </c>
      <c r="K171" s="291" t="s">
        <v>1260</v>
      </c>
      <c r="L171" s="230"/>
      <c r="M171" s="364" t="s">
        <v>259</v>
      </c>
      <c r="N171" s="295" t="s">
        <v>1219</v>
      </c>
      <c r="P171" s="296">
        <f t="shared" si="21"/>
        <v>0</v>
      </c>
      <c r="Q171" s="296">
        <v>0</v>
      </c>
      <c r="R171" s="296">
        <f t="shared" si="22"/>
        <v>0</v>
      </c>
      <c r="S171" s="296">
        <v>0</v>
      </c>
      <c r="T171" s="296">
        <f t="shared" si="23"/>
        <v>0</v>
      </c>
      <c r="U171" s="297" t="s">
        <v>259</v>
      </c>
      <c r="AR171" s="298" t="s">
        <v>1503</v>
      </c>
      <c r="AT171" s="298" t="s">
        <v>1257</v>
      </c>
      <c r="AU171" s="298" t="s">
        <v>55</v>
      </c>
      <c r="AY171" s="224" t="s">
        <v>1256</v>
      </c>
      <c r="BE171" s="299">
        <f t="shared" si="24"/>
        <v>0</v>
      </c>
      <c r="BF171" s="299">
        <f t="shared" si="25"/>
        <v>0</v>
      </c>
      <c r="BG171" s="299">
        <f t="shared" si="26"/>
        <v>0</v>
      </c>
      <c r="BH171" s="299">
        <f t="shared" si="27"/>
        <v>0</v>
      </c>
      <c r="BI171" s="299">
        <f t="shared" si="28"/>
        <v>0</v>
      </c>
      <c r="BJ171" s="224" t="s">
        <v>55</v>
      </c>
      <c r="BK171" s="299">
        <f t="shared" si="29"/>
        <v>0</v>
      </c>
      <c r="BL171" s="224" t="s">
        <v>1503</v>
      </c>
      <c r="BM171" s="298" t="s">
        <v>1535</v>
      </c>
    </row>
    <row r="172" spans="2:65" s="340" customFormat="1" ht="24" customHeight="1">
      <c r="B172" s="230"/>
      <c r="C172" s="289" t="s">
        <v>1536</v>
      </c>
      <c r="D172" s="289" t="s">
        <v>1257</v>
      </c>
      <c r="E172" s="290" t="s">
        <v>1537</v>
      </c>
      <c r="F172" s="291" t="s">
        <v>1538</v>
      </c>
      <c r="G172" s="292" t="s">
        <v>217</v>
      </c>
      <c r="H172" s="293">
        <v>3</v>
      </c>
      <c r="I172" s="363"/>
      <c r="J172" s="294">
        <f t="shared" si="20"/>
        <v>0</v>
      </c>
      <c r="K172" s="291" t="s">
        <v>1260</v>
      </c>
      <c r="L172" s="230"/>
      <c r="M172" s="364" t="s">
        <v>259</v>
      </c>
      <c r="N172" s="295" t="s">
        <v>1219</v>
      </c>
      <c r="P172" s="296">
        <f t="shared" si="21"/>
        <v>0</v>
      </c>
      <c r="Q172" s="296">
        <v>0</v>
      </c>
      <c r="R172" s="296">
        <f t="shared" si="22"/>
        <v>0</v>
      </c>
      <c r="S172" s="296">
        <v>0</v>
      </c>
      <c r="T172" s="296">
        <f t="shared" si="23"/>
        <v>0</v>
      </c>
      <c r="U172" s="297" t="s">
        <v>259</v>
      </c>
      <c r="AR172" s="298" t="s">
        <v>1503</v>
      </c>
      <c r="AT172" s="298" t="s">
        <v>1257</v>
      </c>
      <c r="AU172" s="298" t="s">
        <v>55</v>
      </c>
      <c r="AY172" s="224" t="s">
        <v>1256</v>
      </c>
      <c r="BE172" s="299">
        <f t="shared" si="24"/>
        <v>0</v>
      </c>
      <c r="BF172" s="299">
        <f t="shared" si="25"/>
        <v>0</v>
      </c>
      <c r="BG172" s="299">
        <f t="shared" si="26"/>
        <v>0</v>
      </c>
      <c r="BH172" s="299">
        <f t="shared" si="27"/>
        <v>0</v>
      </c>
      <c r="BI172" s="299">
        <f t="shared" si="28"/>
        <v>0</v>
      </c>
      <c r="BJ172" s="224" t="s">
        <v>55</v>
      </c>
      <c r="BK172" s="299">
        <f t="shared" si="29"/>
        <v>0</v>
      </c>
      <c r="BL172" s="224" t="s">
        <v>1503</v>
      </c>
      <c r="BM172" s="298" t="s">
        <v>1539</v>
      </c>
    </row>
    <row r="173" spans="2:65" s="340" customFormat="1" ht="16.5" customHeight="1">
      <c r="B173" s="230"/>
      <c r="C173" s="289" t="s">
        <v>1540</v>
      </c>
      <c r="D173" s="289" t="s">
        <v>1257</v>
      </c>
      <c r="E173" s="290" t="s">
        <v>1541</v>
      </c>
      <c r="F173" s="291" t="s">
        <v>1542</v>
      </c>
      <c r="G173" s="292" t="s">
        <v>217</v>
      </c>
      <c r="H173" s="293">
        <v>1</v>
      </c>
      <c r="I173" s="363"/>
      <c r="J173" s="294">
        <f t="shared" si="20"/>
        <v>0</v>
      </c>
      <c r="K173" s="291" t="s">
        <v>1260</v>
      </c>
      <c r="L173" s="230"/>
      <c r="M173" s="364" t="s">
        <v>259</v>
      </c>
      <c r="N173" s="295" t="s">
        <v>1219</v>
      </c>
      <c r="P173" s="296">
        <f t="shared" si="21"/>
        <v>0</v>
      </c>
      <c r="Q173" s="296">
        <v>0</v>
      </c>
      <c r="R173" s="296">
        <f t="shared" si="22"/>
        <v>0</v>
      </c>
      <c r="S173" s="296">
        <v>0</v>
      </c>
      <c r="T173" s="296">
        <f t="shared" si="23"/>
        <v>0</v>
      </c>
      <c r="U173" s="297" t="s">
        <v>259</v>
      </c>
      <c r="AR173" s="298" t="s">
        <v>1503</v>
      </c>
      <c r="AT173" s="298" t="s">
        <v>1257</v>
      </c>
      <c r="AU173" s="298" t="s">
        <v>55</v>
      </c>
      <c r="AY173" s="224" t="s">
        <v>1256</v>
      </c>
      <c r="BE173" s="299">
        <f t="shared" si="24"/>
        <v>0</v>
      </c>
      <c r="BF173" s="299">
        <f t="shared" si="25"/>
        <v>0</v>
      </c>
      <c r="BG173" s="299">
        <f t="shared" si="26"/>
        <v>0</v>
      </c>
      <c r="BH173" s="299">
        <f t="shared" si="27"/>
        <v>0</v>
      </c>
      <c r="BI173" s="299">
        <f t="shared" si="28"/>
        <v>0</v>
      </c>
      <c r="BJ173" s="224" t="s">
        <v>55</v>
      </c>
      <c r="BK173" s="299">
        <f t="shared" si="29"/>
        <v>0</v>
      </c>
      <c r="BL173" s="224" t="s">
        <v>1503</v>
      </c>
      <c r="BM173" s="298" t="s">
        <v>1543</v>
      </c>
    </row>
    <row r="174" spans="2:65" s="340" customFormat="1" ht="24" customHeight="1">
      <c r="B174" s="230"/>
      <c r="C174" s="300" t="s">
        <v>1544</v>
      </c>
      <c r="D174" s="300" t="s">
        <v>1262</v>
      </c>
      <c r="E174" s="301" t="s">
        <v>1545</v>
      </c>
      <c r="F174" s="302" t="s">
        <v>1546</v>
      </c>
      <c r="G174" s="303" t="s">
        <v>197</v>
      </c>
      <c r="H174" s="304">
        <v>1</v>
      </c>
      <c r="I174" s="365"/>
      <c r="J174" s="305">
        <f t="shared" si="20"/>
        <v>0</v>
      </c>
      <c r="K174" s="302" t="s">
        <v>259</v>
      </c>
      <c r="L174" s="306"/>
      <c r="M174" s="366" t="s">
        <v>259</v>
      </c>
      <c r="N174" s="307" t="s">
        <v>1219</v>
      </c>
      <c r="P174" s="296">
        <f t="shared" si="21"/>
        <v>0</v>
      </c>
      <c r="Q174" s="296">
        <v>0</v>
      </c>
      <c r="R174" s="296">
        <f t="shared" si="22"/>
        <v>0</v>
      </c>
      <c r="S174" s="296">
        <v>0</v>
      </c>
      <c r="T174" s="296">
        <f t="shared" si="23"/>
        <v>0</v>
      </c>
      <c r="U174" s="297" t="s">
        <v>259</v>
      </c>
      <c r="AR174" s="298" t="s">
        <v>1503</v>
      </c>
      <c r="AT174" s="298" t="s">
        <v>1262</v>
      </c>
      <c r="AU174" s="298" t="s">
        <v>55</v>
      </c>
      <c r="AY174" s="224" t="s">
        <v>1256</v>
      </c>
      <c r="BE174" s="299">
        <f t="shared" si="24"/>
        <v>0</v>
      </c>
      <c r="BF174" s="299">
        <f t="shared" si="25"/>
        <v>0</v>
      </c>
      <c r="BG174" s="299">
        <f t="shared" si="26"/>
        <v>0</v>
      </c>
      <c r="BH174" s="299">
        <f t="shared" si="27"/>
        <v>0</v>
      </c>
      <c r="BI174" s="299">
        <f t="shared" si="28"/>
        <v>0</v>
      </c>
      <c r="BJ174" s="224" t="s">
        <v>55</v>
      </c>
      <c r="BK174" s="299">
        <f t="shared" si="29"/>
        <v>0</v>
      </c>
      <c r="BL174" s="224" t="s">
        <v>1503</v>
      </c>
      <c r="BM174" s="298" t="s">
        <v>1547</v>
      </c>
    </row>
    <row r="175" spans="2:65" s="340" customFormat="1" ht="19.5">
      <c r="B175" s="230"/>
      <c r="D175" s="308" t="s">
        <v>1294</v>
      </c>
      <c r="F175" s="309" t="s">
        <v>1548</v>
      </c>
      <c r="I175" s="347"/>
      <c r="L175" s="230"/>
      <c r="M175" s="310"/>
      <c r="U175" s="311"/>
      <c r="AT175" s="224" t="s">
        <v>1294</v>
      </c>
      <c r="AU175" s="224" t="s">
        <v>55</v>
      </c>
    </row>
    <row r="176" spans="2:65" s="340" customFormat="1" ht="16.5" customHeight="1">
      <c r="B176" s="230"/>
      <c r="C176" s="289" t="s">
        <v>1549</v>
      </c>
      <c r="D176" s="289" t="s">
        <v>1257</v>
      </c>
      <c r="E176" s="290" t="s">
        <v>1541</v>
      </c>
      <c r="F176" s="291" t="s">
        <v>1542</v>
      </c>
      <c r="G176" s="292" t="s">
        <v>217</v>
      </c>
      <c r="H176" s="293">
        <v>1</v>
      </c>
      <c r="I176" s="363"/>
      <c r="J176" s="294">
        <f>ROUND(I176*H176,2)</f>
        <v>0</v>
      </c>
      <c r="K176" s="291" t="s">
        <v>1260</v>
      </c>
      <c r="L176" s="230"/>
      <c r="M176" s="364" t="s">
        <v>259</v>
      </c>
      <c r="N176" s="295" t="s">
        <v>1219</v>
      </c>
      <c r="P176" s="296">
        <f>O176*H176</f>
        <v>0</v>
      </c>
      <c r="Q176" s="296">
        <v>0</v>
      </c>
      <c r="R176" s="296">
        <f>Q176*H176</f>
        <v>0</v>
      </c>
      <c r="S176" s="296">
        <v>0</v>
      </c>
      <c r="T176" s="296">
        <f>S176*H176</f>
        <v>0</v>
      </c>
      <c r="U176" s="297" t="s">
        <v>259</v>
      </c>
      <c r="AR176" s="298" t="s">
        <v>1503</v>
      </c>
      <c r="AT176" s="298" t="s">
        <v>1257</v>
      </c>
      <c r="AU176" s="298" t="s">
        <v>55</v>
      </c>
      <c r="AY176" s="224" t="s">
        <v>1256</v>
      </c>
      <c r="BE176" s="299">
        <f>IF(N176="základní",J176,0)</f>
        <v>0</v>
      </c>
      <c r="BF176" s="299">
        <f>IF(N176="snížená",J176,0)</f>
        <v>0</v>
      </c>
      <c r="BG176" s="299">
        <f>IF(N176="zákl. přenesená",J176,0)</f>
        <v>0</v>
      </c>
      <c r="BH176" s="299">
        <f>IF(N176="sníž. přenesená",J176,0)</f>
        <v>0</v>
      </c>
      <c r="BI176" s="299">
        <f>IF(N176="nulová",J176,0)</f>
        <v>0</v>
      </c>
      <c r="BJ176" s="224" t="s">
        <v>55</v>
      </c>
      <c r="BK176" s="299">
        <f>ROUND(I176*H176,2)</f>
        <v>0</v>
      </c>
      <c r="BL176" s="224" t="s">
        <v>1503</v>
      </c>
      <c r="BM176" s="298" t="s">
        <v>1550</v>
      </c>
    </row>
    <row r="177" spans="2:65" s="340" customFormat="1" ht="24" customHeight="1">
      <c r="B177" s="230"/>
      <c r="C177" s="300" t="s">
        <v>1551</v>
      </c>
      <c r="D177" s="300" t="s">
        <v>1262</v>
      </c>
      <c r="E177" s="301" t="s">
        <v>1552</v>
      </c>
      <c r="F177" s="302" t="s">
        <v>1553</v>
      </c>
      <c r="G177" s="303" t="s">
        <v>197</v>
      </c>
      <c r="H177" s="304">
        <v>1</v>
      </c>
      <c r="I177" s="365"/>
      <c r="J177" s="305">
        <f>ROUND(I177*H177,2)</f>
        <v>0</v>
      </c>
      <c r="K177" s="302" t="s">
        <v>259</v>
      </c>
      <c r="L177" s="306"/>
      <c r="M177" s="366" t="s">
        <v>259</v>
      </c>
      <c r="N177" s="307" t="s">
        <v>1219</v>
      </c>
      <c r="P177" s="296">
        <f>O177*H177</f>
        <v>0</v>
      </c>
      <c r="Q177" s="296">
        <v>0</v>
      </c>
      <c r="R177" s="296">
        <f>Q177*H177</f>
        <v>0</v>
      </c>
      <c r="S177" s="296">
        <v>0</v>
      </c>
      <c r="T177" s="296">
        <f>S177*H177</f>
        <v>0</v>
      </c>
      <c r="U177" s="297" t="s">
        <v>259</v>
      </c>
      <c r="AR177" s="298" t="s">
        <v>1503</v>
      </c>
      <c r="AT177" s="298" t="s">
        <v>1262</v>
      </c>
      <c r="AU177" s="298" t="s">
        <v>55</v>
      </c>
      <c r="AY177" s="224" t="s">
        <v>1256</v>
      </c>
      <c r="BE177" s="299">
        <f>IF(N177="základní",J177,0)</f>
        <v>0</v>
      </c>
      <c r="BF177" s="299">
        <f>IF(N177="snížená",J177,0)</f>
        <v>0</v>
      </c>
      <c r="BG177" s="299">
        <f>IF(N177="zákl. přenesená",J177,0)</f>
        <v>0</v>
      </c>
      <c r="BH177" s="299">
        <f>IF(N177="sníž. přenesená",J177,0)</f>
        <v>0</v>
      </c>
      <c r="BI177" s="299">
        <f>IF(N177="nulová",J177,0)</f>
        <v>0</v>
      </c>
      <c r="BJ177" s="224" t="s">
        <v>55</v>
      </c>
      <c r="BK177" s="299">
        <f>ROUND(I177*H177,2)</f>
        <v>0</v>
      </c>
      <c r="BL177" s="224" t="s">
        <v>1503</v>
      </c>
      <c r="BM177" s="298" t="s">
        <v>1554</v>
      </c>
    </row>
    <row r="178" spans="2:65" s="340" customFormat="1" ht="19.5">
      <c r="B178" s="230"/>
      <c r="D178" s="308" t="s">
        <v>1294</v>
      </c>
      <c r="F178" s="309" t="s">
        <v>1555</v>
      </c>
      <c r="I178" s="347"/>
      <c r="L178" s="230"/>
      <c r="M178" s="310"/>
      <c r="U178" s="311"/>
      <c r="AT178" s="224" t="s">
        <v>1294</v>
      </c>
      <c r="AU178" s="224" t="s">
        <v>55</v>
      </c>
    </row>
    <row r="179" spans="2:65" s="340" customFormat="1" ht="24" customHeight="1">
      <c r="B179" s="230"/>
      <c r="C179" s="289" t="s">
        <v>1556</v>
      </c>
      <c r="D179" s="289" t="s">
        <v>1257</v>
      </c>
      <c r="E179" s="290" t="s">
        <v>1491</v>
      </c>
      <c r="F179" s="291" t="s">
        <v>1492</v>
      </c>
      <c r="G179" s="292" t="s">
        <v>217</v>
      </c>
      <c r="H179" s="293">
        <v>1</v>
      </c>
      <c r="I179" s="363"/>
      <c r="J179" s="294">
        <f>ROUND(I179*H179,2)</f>
        <v>0</v>
      </c>
      <c r="K179" s="291" t="s">
        <v>1260</v>
      </c>
      <c r="L179" s="230"/>
      <c r="M179" s="364" t="s">
        <v>259</v>
      </c>
      <c r="N179" s="295" t="s">
        <v>1219</v>
      </c>
      <c r="P179" s="296">
        <f>O179*H179</f>
        <v>0</v>
      </c>
      <c r="Q179" s="296">
        <v>0</v>
      </c>
      <c r="R179" s="296">
        <f>Q179*H179</f>
        <v>0</v>
      </c>
      <c r="S179" s="296">
        <v>0</v>
      </c>
      <c r="T179" s="296">
        <f>S179*H179</f>
        <v>0</v>
      </c>
      <c r="U179" s="297" t="s">
        <v>259</v>
      </c>
      <c r="AR179" s="298" t="s">
        <v>1503</v>
      </c>
      <c r="AT179" s="298" t="s">
        <v>1257</v>
      </c>
      <c r="AU179" s="298" t="s">
        <v>55</v>
      </c>
      <c r="AY179" s="224" t="s">
        <v>1256</v>
      </c>
      <c r="BE179" s="299">
        <f>IF(N179="základní",J179,0)</f>
        <v>0</v>
      </c>
      <c r="BF179" s="299">
        <f>IF(N179="snížená",J179,0)</f>
        <v>0</v>
      </c>
      <c r="BG179" s="299">
        <f>IF(N179="zákl. přenesená",J179,0)</f>
        <v>0</v>
      </c>
      <c r="BH179" s="299">
        <f>IF(N179="sníž. přenesená",J179,0)</f>
        <v>0</v>
      </c>
      <c r="BI179" s="299">
        <f>IF(N179="nulová",J179,0)</f>
        <v>0</v>
      </c>
      <c r="BJ179" s="224" t="s">
        <v>55</v>
      </c>
      <c r="BK179" s="299">
        <f>ROUND(I179*H179,2)</f>
        <v>0</v>
      </c>
      <c r="BL179" s="224" t="s">
        <v>1503</v>
      </c>
      <c r="BM179" s="298" t="s">
        <v>1557</v>
      </c>
    </row>
    <row r="180" spans="2:65" s="340" customFormat="1" ht="36" customHeight="1">
      <c r="B180" s="230"/>
      <c r="C180" s="300" t="s">
        <v>1558</v>
      </c>
      <c r="D180" s="300" t="s">
        <v>1262</v>
      </c>
      <c r="E180" s="301" t="s">
        <v>1559</v>
      </c>
      <c r="F180" s="302" t="s">
        <v>1560</v>
      </c>
      <c r="G180" s="303" t="s">
        <v>197</v>
      </c>
      <c r="H180" s="304">
        <v>1</v>
      </c>
      <c r="I180" s="365"/>
      <c r="J180" s="305">
        <f>ROUND(I180*H180,2)</f>
        <v>0</v>
      </c>
      <c r="K180" s="302" t="s">
        <v>259</v>
      </c>
      <c r="L180" s="306"/>
      <c r="M180" s="366" t="s">
        <v>259</v>
      </c>
      <c r="N180" s="307" t="s">
        <v>1219</v>
      </c>
      <c r="P180" s="296">
        <f>O180*H180</f>
        <v>0</v>
      </c>
      <c r="Q180" s="296">
        <v>0</v>
      </c>
      <c r="R180" s="296">
        <f>Q180*H180</f>
        <v>0</v>
      </c>
      <c r="S180" s="296">
        <v>0</v>
      </c>
      <c r="T180" s="296">
        <f>S180*H180</f>
        <v>0</v>
      </c>
      <c r="U180" s="297" t="s">
        <v>259</v>
      </c>
      <c r="AR180" s="298" t="s">
        <v>1503</v>
      </c>
      <c r="AT180" s="298" t="s">
        <v>1262</v>
      </c>
      <c r="AU180" s="298" t="s">
        <v>55</v>
      </c>
      <c r="AY180" s="224" t="s">
        <v>1256</v>
      </c>
      <c r="BE180" s="299">
        <f>IF(N180="základní",J180,0)</f>
        <v>0</v>
      </c>
      <c r="BF180" s="299">
        <f>IF(N180="snížená",J180,0)</f>
        <v>0</v>
      </c>
      <c r="BG180" s="299">
        <f>IF(N180="zákl. přenesená",J180,0)</f>
        <v>0</v>
      </c>
      <c r="BH180" s="299">
        <f>IF(N180="sníž. přenesená",J180,0)</f>
        <v>0</v>
      </c>
      <c r="BI180" s="299">
        <f>IF(N180="nulová",J180,0)</f>
        <v>0</v>
      </c>
      <c r="BJ180" s="224" t="s">
        <v>55</v>
      </c>
      <c r="BK180" s="299">
        <f>ROUND(I180*H180,2)</f>
        <v>0</v>
      </c>
      <c r="BL180" s="224" t="s">
        <v>1503</v>
      </c>
      <c r="BM180" s="298" t="s">
        <v>1561</v>
      </c>
    </row>
    <row r="181" spans="2:65" s="340" customFormat="1" ht="19.5">
      <c r="B181" s="230"/>
      <c r="D181" s="308" t="s">
        <v>1294</v>
      </c>
      <c r="F181" s="309" t="s">
        <v>1562</v>
      </c>
      <c r="I181" s="347"/>
      <c r="L181" s="230"/>
      <c r="M181" s="310"/>
      <c r="U181" s="311"/>
      <c r="AT181" s="224" t="s">
        <v>1294</v>
      </c>
      <c r="AU181" s="224" t="s">
        <v>55</v>
      </c>
    </row>
    <row r="182" spans="2:65" s="280" customFormat="1" ht="25.9" customHeight="1">
      <c r="B182" s="279"/>
      <c r="D182" s="281" t="s">
        <v>1252</v>
      </c>
      <c r="E182" s="282" t="s">
        <v>1563</v>
      </c>
      <c r="F182" s="282" t="s">
        <v>1564</v>
      </c>
      <c r="I182" s="362"/>
      <c r="J182" s="283">
        <f>BK182</f>
        <v>0</v>
      </c>
      <c r="L182" s="279"/>
      <c r="M182" s="284"/>
      <c r="P182" s="285">
        <f>P183</f>
        <v>0</v>
      </c>
      <c r="R182" s="285">
        <f>R183</f>
        <v>0</v>
      </c>
      <c r="T182" s="285">
        <f>T183</f>
        <v>0</v>
      </c>
      <c r="U182" s="286"/>
      <c r="AR182" s="281" t="s">
        <v>55</v>
      </c>
      <c r="AT182" s="287" t="s">
        <v>1252</v>
      </c>
      <c r="AU182" s="287" t="s">
        <v>1255</v>
      </c>
      <c r="AY182" s="281" t="s">
        <v>1256</v>
      </c>
      <c r="BK182" s="288">
        <f>BK183</f>
        <v>0</v>
      </c>
    </row>
    <row r="183" spans="2:65" s="340" customFormat="1" ht="24" customHeight="1">
      <c r="B183" s="230"/>
      <c r="C183" s="289" t="s">
        <v>1565</v>
      </c>
      <c r="D183" s="289" t="s">
        <v>1257</v>
      </c>
      <c r="E183" s="290" t="s">
        <v>1566</v>
      </c>
      <c r="F183" s="291" t="s">
        <v>1567</v>
      </c>
      <c r="G183" s="292" t="s">
        <v>1358</v>
      </c>
      <c r="H183" s="293">
        <v>8</v>
      </c>
      <c r="I183" s="363"/>
      <c r="J183" s="294">
        <f>ROUND(I183*H183,2)</f>
        <v>0</v>
      </c>
      <c r="K183" s="291" t="s">
        <v>1260</v>
      </c>
      <c r="L183" s="230"/>
      <c r="M183" s="364" t="s">
        <v>259</v>
      </c>
      <c r="N183" s="295" t="s">
        <v>1219</v>
      </c>
      <c r="P183" s="296">
        <f>O183*H183</f>
        <v>0</v>
      </c>
      <c r="Q183" s="296">
        <v>0</v>
      </c>
      <c r="R183" s="296">
        <f>Q183*H183</f>
        <v>0</v>
      </c>
      <c r="S183" s="296">
        <v>0</v>
      </c>
      <c r="T183" s="296">
        <f>S183*H183</f>
        <v>0</v>
      </c>
      <c r="U183" s="297" t="s">
        <v>259</v>
      </c>
      <c r="AR183" s="298" t="s">
        <v>1503</v>
      </c>
      <c r="AT183" s="298" t="s">
        <v>1257</v>
      </c>
      <c r="AU183" s="298" t="s">
        <v>55</v>
      </c>
      <c r="AY183" s="224" t="s">
        <v>1256</v>
      </c>
      <c r="BE183" s="299">
        <f>IF(N183="základní",J183,0)</f>
        <v>0</v>
      </c>
      <c r="BF183" s="299">
        <f>IF(N183="snížená",J183,0)</f>
        <v>0</v>
      </c>
      <c r="BG183" s="299">
        <f>IF(N183="zákl. přenesená",J183,0)</f>
        <v>0</v>
      </c>
      <c r="BH183" s="299">
        <f>IF(N183="sníž. přenesená",J183,0)</f>
        <v>0</v>
      </c>
      <c r="BI183" s="299">
        <f>IF(N183="nulová",J183,0)</f>
        <v>0</v>
      </c>
      <c r="BJ183" s="224" t="s">
        <v>55</v>
      </c>
      <c r="BK183" s="299">
        <f>ROUND(I183*H183,2)</f>
        <v>0</v>
      </c>
      <c r="BL183" s="224" t="s">
        <v>1503</v>
      </c>
      <c r="BM183" s="298" t="s">
        <v>1568</v>
      </c>
    </row>
    <row r="184" spans="2:65" s="280" customFormat="1" ht="25.9" customHeight="1">
      <c r="B184" s="279"/>
      <c r="D184" s="281" t="s">
        <v>1252</v>
      </c>
      <c r="E184" s="282" t="s">
        <v>1569</v>
      </c>
      <c r="F184" s="282" t="s">
        <v>1570</v>
      </c>
      <c r="I184" s="362"/>
      <c r="J184" s="283">
        <f>BK184</f>
        <v>0</v>
      </c>
      <c r="L184" s="279"/>
      <c r="M184" s="284"/>
      <c r="P184" s="285">
        <f>SUM(P185:P200)</f>
        <v>0</v>
      </c>
      <c r="R184" s="285">
        <f>SUM(R185:R200)</f>
        <v>0</v>
      </c>
      <c r="T184" s="285">
        <f>SUM(T185:T200)</f>
        <v>0</v>
      </c>
      <c r="U184" s="286"/>
      <c r="AR184" s="281" t="s">
        <v>55</v>
      </c>
      <c r="AT184" s="287" t="s">
        <v>1252</v>
      </c>
      <c r="AU184" s="287" t="s">
        <v>1255</v>
      </c>
      <c r="AY184" s="281" t="s">
        <v>1256</v>
      </c>
      <c r="BK184" s="288">
        <f>SUM(BK185:BK200)</f>
        <v>0</v>
      </c>
    </row>
    <row r="185" spans="2:65" s="340" customFormat="1" ht="24" customHeight="1">
      <c r="B185" s="230"/>
      <c r="C185" s="289" t="s">
        <v>1571</v>
      </c>
      <c r="D185" s="289" t="s">
        <v>1257</v>
      </c>
      <c r="E185" s="290" t="s">
        <v>1572</v>
      </c>
      <c r="F185" s="291" t="s">
        <v>1573</v>
      </c>
      <c r="G185" s="292" t="s">
        <v>217</v>
      </c>
      <c r="H185" s="293">
        <v>1</v>
      </c>
      <c r="I185" s="363"/>
      <c r="J185" s="294">
        <f t="shared" ref="J185:J200" si="30">ROUND(I185*H185,2)</f>
        <v>0</v>
      </c>
      <c r="K185" s="291" t="s">
        <v>1260</v>
      </c>
      <c r="L185" s="230"/>
      <c r="M185" s="364" t="s">
        <v>259</v>
      </c>
      <c r="N185" s="295" t="s">
        <v>1219</v>
      </c>
      <c r="P185" s="296">
        <f t="shared" ref="P185:P200" si="31">O185*H185</f>
        <v>0</v>
      </c>
      <c r="Q185" s="296">
        <v>0</v>
      </c>
      <c r="R185" s="296">
        <f t="shared" ref="R185:R200" si="32">Q185*H185</f>
        <v>0</v>
      </c>
      <c r="S185" s="296">
        <v>0</v>
      </c>
      <c r="T185" s="296">
        <f t="shared" ref="T185:T200" si="33">S185*H185</f>
        <v>0</v>
      </c>
      <c r="U185" s="297" t="s">
        <v>259</v>
      </c>
      <c r="AR185" s="298" t="s">
        <v>55</v>
      </c>
      <c r="AT185" s="298" t="s">
        <v>1257</v>
      </c>
      <c r="AU185" s="298" t="s">
        <v>55</v>
      </c>
      <c r="AY185" s="224" t="s">
        <v>1256</v>
      </c>
      <c r="BE185" s="299">
        <f t="shared" ref="BE185:BE200" si="34">IF(N185="základní",J185,0)</f>
        <v>0</v>
      </c>
      <c r="BF185" s="299">
        <f t="shared" ref="BF185:BF200" si="35">IF(N185="snížená",J185,0)</f>
        <v>0</v>
      </c>
      <c r="BG185" s="299">
        <f t="shared" ref="BG185:BG200" si="36">IF(N185="zákl. přenesená",J185,0)</f>
        <v>0</v>
      </c>
      <c r="BH185" s="299">
        <f t="shared" ref="BH185:BH200" si="37">IF(N185="sníž. přenesená",J185,0)</f>
        <v>0</v>
      </c>
      <c r="BI185" s="299">
        <f t="shared" ref="BI185:BI200" si="38">IF(N185="nulová",J185,0)</f>
        <v>0</v>
      </c>
      <c r="BJ185" s="224" t="s">
        <v>55</v>
      </c>
      <c r="BK185" s="299">
        <f t="shared" ref="BK185:BK200" si="39">ROUND(I185*H185,2)</f>
        <v>0</v>
      </c>
      <c r="BL185" s="224" t="s">
        <v>55</v>
      </c>
      <c r="BM185" s="298" t="s">
        <v>1574</v>
      </c>
    </row>
    <row r="186" spans="2:65" s="340" customFormat="1" ht="16.5" customHeight="1">
      <c r="B186" s="230"/>
      <c r="C186" s="289" t="s">
        <v>1575</v>
      </c>
      <c r="D186" s="289" t="s">
        <v>1257</v>
      </c>
      <c r="E186" s="290" t="s">
        <v>1420</v>
      </c>
      <c r="F186" s="291" t="s">
        <v>1421</v>
      </c>
      <c r="G186" s="292" t="s">
        <v>1358</v>
      </c>
      <c r="H186" s="293">
        <v>25</v>
      </c>
      <c r="I186" s="363"/>
      <c r="J186" s="294">
        <f t="shared" si="30"/>
        <v>0</v>
      </c>
      <c r="K186" s="291" t="s">
        <v>1260</v>
      </c>
      <c r="L186" s="230"/>
      <c r="M186" s="364" t="s">
        <v>259</v>
      </c>
      <c r="N186" s="295" t="s">
        <v>1219</v>
      </c>
      <c r="P186" s="296">
        <f t="shared" si="31"/>
        <v>0</v>
      </c>
      <c r="Q186" s="296">
        <v>0</v>
      </c>
      <c r="R186" s="296">
        <f t="shared" si="32"/>
        <v>0</v>
      </c>
      <c r="S186" s="296">
        <v>0</v>
      </c>
      <c r="T186" s="296">
        <f t="shared" si="33"/>
        <v>0</v>
      </c>
      <c r="U186" s="297" t="s">
        <v>259</v>
      </c>
      <c r="AR186" s="298" t="s">
        <v>1503</v>
      </c>
      <c r="AT186" s="298" t="s">
        <v>1257</v>
      </c>
      <c r="AU186" s="298" t="s">
        <v>55</v>
      </c>
      <c r="AY186" s="224" t="s">
        <v>1256</v>
      </c>
      <c r="BE186" s="299">
        <f t="shared" si="34"/>
        <v>0</v>
      </c>
      <c r="BF186" s="299">
        <f t="shared" si="35"/>
        <v>0</v>
      </c>
      <c r="BG186" s="299">
        <f t="shared" si="36"/>
        <v>0</v>
      </c>
      <c r="BH186" s="299">
        <f t="shared" si="37"/>
        <v>0</v>
      </c>
      <c r="BI186" s="299">
        <f t="shared" si="38"/>
        <v>0</v>
      </c>
      <c r="BJ186" s="224" t="s">
        <v>55</v>
      </c>
      <c r="BK186" s="299">
        <f t="shared" si="39"/>
        <v>0</v>
      </c>
      <c r="BL186" s="224" t="s">
        <v>1503</v>
      </c>
      <c r="BM186" s="298" t="s">
        <v>1576</v>
      </c>
    </row>
    <row r="187" spans="2:65" s="340" customFormat="1" ht="16.5" customHeight="1">
      <c r="B187" s="230"/>
      <c r="C187" s="300" t="s">
        <v>1577</v>
      </c>
      <c r="D187" s="300" t="s">
        <v>1262</v>
      </c>
      <c r="E187" s="301" t="s">
        <v>1578</v>
      </c>
      <c r="F187" s="302" t="s">
        <v>1579</v>
      </c>
      <c r="G187" s="303" t="s">
        <v>1580</v>
      </c>
      <c r="H187" s="304">
        <v>1</v>
      </c>
      <c r="I187" s="365"/>
      <c r="J187" s="305">
        <f t="shared" si="30"/>
        <v>0</v>
      </c>
      <c r="K187" s="302" t="s">
        <v>259</v>
      </c>
      <c r="L187" s="306"/>
      <c r="M187" s="366" t="s">
        <v>259</v>
      </c>
      <c r="N187" s="307" t="s">
        <v>1219</v>
      </c>
      <c r="P187" s="296">
        <f t="shared" si="31"/>
        <v>0</v>
      </c>
      <c r="Q187" s="296">
        <v>0</v>
      </c>
      <c r="R187" s="296">
        <f t="shared" si="32"/>
        <v>0</v>
      </c>
      <c r="S187" s="296">
        <v>0</v>
      </c>
      <c r="T187" s="296">
        <f t="shared" si="33"/>
        <v>0</v>
      </c>
      <c r="U187" s="297" t="s">
        <v>259</v>
      </c>
      <c r="AR187" s="298" t="s">
        <v>1389</v>
      </c>
      <c r="AT187" s="298" t="s">
        <v>1262</v>
      </c>
      <c r="AU187" s="298" t="s">
        <v>55</v>
      </c>
      <c r="AY187" s="224" t="s">
        <v>1256</v>
      </c>
      <c r="BE187" s="299">
        <f t="shared" si="34"/>
        <v>0</v>
      </c>
      <c r="BF187" s="299">
        <f t="shared" si="35"/>
        <v>0</v>
      </c>
      <c r="BG187" s="299">
        <f t="shared" si="36"/>
        <v>0</v>
      </c>
      <c r="BH187" s="299">
        <f t="shared" si="37"/>
        <v>0</v>
      </c>
      <c r="BI187" s="299">
        <f t="shared" si="38"/>
        <v>0</v>
      </c>
      <c r="BJ187" s="224" t="s">
        <v>55</v>
      </c>
      <c r="BK187" s="299">
        <f t="shared" si="39"/>
        <v>0</v>
      </c>
      <c r="BL187" s="224" t="s">
        <v>1312</v>
      </c>
      <c r="BM187" s="298" t="s">
        <v>1581</v>
      </c>
    </row>
    <row r="188" spans="2:65" s="340" customFormat="1" ht="24" customHeight="1">
      <c r="B188" s="230"/>
      <c r="C188" s="300" t="s">
        <v>1582</v>
      </c>
      <c r="D188" s="300" t="s">
        <v>1262</v>
      </c>
      <c r="E188" s="301" t="s">
        <v>1583</v>
      </c>
      <c r="F188" s="302" t="s">
        <v>1584</v>
      </c>
      <c r="G188" s="303" t="s">
        <v>197</v>
      </c>
      <c r="H188" s="304">
        <v>1</v>
      </c>
      <c r="I188" s="365"/>
      <c r="J188" s="305">
        <f t="shared" si="30"/>
        <v>0</v>
      </c>
      <c r="K188" s="302" t="s">
        <v>259</v>
      </c>
      <c r="L188" s="306"/>
      <c r="M188" s="366" t="s">
        <v>259</v>
      </c>
      <c r="N188" s="307" t="s">
        <v>1219</v>
      </c>
      <c r="P188" s="296">
        <f t="shared" si="31"/>
        <v>0</v>
      </c>
      <c r="Q188" s="296">
        <v>0</v>
      </c>
      <c r="R188" s="296">
        <f t="shared" si="32"/>
        <v>0</v>
      </c>
      <c r="S188" s="296">
        <v>0</v>
      </c>
      <c r="T188" s="296">
        <f t="shared" si="33"/>
        <v>0</v>
      </c>
      <c r="U188" s="297" t="s">
        <v>259</v>
      </c>
      <c r="AR188" s="298" t="s">
        <v>883</v>
      </c>
      <c r="AT188" s="298" t="s">
        <v>1262</v>
      </c>
      <c r="AU188" s="298" t="s">
        <v>55</v>
      </c>
      <c r="AY188" s="224" t="s">
        <v>1256</v>
      </c>
      <c r="BE188" s="299">
        <f t="shared" si="34"/>
        <v>0</v>
      </c>
      <c r="BF188" s="299">
        <f t="shared" si="35"/>
        <v>0</v>
      </c>
      <c r="BG188" s="299">
        <f t="shared" si="36"/>
        <v>0</v>
      </c>
      <c r="BH188" s="299">
        <f t="shared" si="37"/>
        <v>0</v>
      </c>
      <c r="BI188" s="299">
        <f t="shared" si="38"/>
        <v>0</v>
      </c>
      <c r="BJ188" s="224" t="s">
        <v>55</v>
      </c>
      <c r="BK188" s="299">
        <f t="shared" si="39"/>
        <v>0</v>
      </c>
      <c r="BL188" s="224" t="s">
        <v>63</v>
      </c>
      <c r="BM188" s="298" t="s">
        <v>1585</v>
      </c>
    </row>
    <row r="189" spans="2:65" s="340" customFormat="1" ht="24" customHeight="1">
      <c r="B189" s="230"/>
      <c r="C189" s="300" t="s">
        <v>1586</v>
      </c>
      <c r="D189" s="300" t="s">
        <v>1262</v>
      </c>
      <c r="E189" s="301" t="s">
        <v>1587</v>
      </c>
      <c r="F189" s="302" t="s">
        <v>1588</v>
      </c>
      <c r="G189" s="303" t="s">
        <v>1580</v>
      </c>
      <c r="H189" s="304">
        <v>1</v>
      </c>
      <c r="I189" s="365"/>
      <c r="J189" s="305">
        <f t="shared" si="30"/>
        <v>0</v>
      </c>
      <c r="K189" s="302" t="s">
        <v>259</v>
      </c>
      <c r="L189" s="306"/>
      <c r="M189" s="366" t="s">
        <v>259</v>
      </c>
      <c r="N189" s="307" t="s">
        <v>1219</v>
      </c>
      <c r="P189" s="296">
        <f t="shared" si="31"/>
        <v>0</v>
      </c>
      <c r="Q189" s="296">
        <v>0</v>
      </c>
      <c r="R189" s="296">
        <f t="shared" si="32"/>
        <v>0</v>
      </c>
      <c r="S189" s="296">
        <v>0</v>
      </c>
      <c r="T189" s="296">
        <f t="shared" si="33"/>
        <v>0</v>
      </c>
      <c r="U189" s="297" t="s">
        <v>259</v>
      </c>
      <c r="AR189" s="298" t="s">
        <v>1389</v>
      </c>
      <c r="AT189" s="298" t="s">
        <v>1262</v>
      </c>
      <c r="AU189" s="298" t="s">
        <v>55</v>
      </c>
      <c r="AY189" s="224" t="s">
        <v>1256</v>
      </c>
      <c r="BE189" s="299">
        <f t="shared" si="34"/>
        <v>0</v>
      </c>
      <c r="BF189" s="299">
        <f t="shared" si="35"/>
        <v>0</v>
      </c>
      <c r="BG189" s="299">
        <f t="shared" si="36"/>
        <v>0</v>
      </c>
      <c r="BH189" s="299">
        <f t="shared" si="37"/>
        <v>0</v>
      </c>
      <c r="BI189" s="299">
        <f t="shared" si="38"/>
        <v>0</v>
      </c>
      <c r="BJ189" s="224" t="s">
        <v>55</v>
      </c>
      <c r="BK189" s="299">
        <f t="shared" si="39"/>
        <v>0</v>
      </c>
      <c r="BL189" s="224" t="s">
        <v>1312</v>
      </c>
      <c r="BM189" s="298" t="s">
        <v>1589</v>
      </c>
    </row>
    <row r="190" spans="2:65" s="340" customFormat="1" ht="36" customHeight="1">
      <c r="B190" s="230"/>
      <c r="C190" s="300" t="s">
        <v>1590</v>
      </c>
      <c r="D190" s="300" t="s">
        <v>1262</v>
      </c>
      <c r="E190" s="301" t="s">
        <v>1591</v>
      </c>
      <c r="F190" s="302" t="s">
        <v>1592</v>
      </c>
      <c r="G190" s="303" t="s">
        <v>1580</v>
      </c>
      <c r="H190" s="304">
        <v>1</v>
      </c>
      <c r="I190" s="365"/>
      <c r="J190" s="305">
        <f t="shared" si="30"/>
        <v>0</v>
      </c>
      <c r="K190" s="302" t="s">
        <v>259</v>
      </c>
      <c r="L190" s="306"/>
      <c r="M190" s="366" t="s">
        <v>259</v>
      </c>
      <c r="N190" s="307" t="s">
        <v>1219</v>
      </c>
      <c r="P190" s="296">
        <f t="shared" si="31"/>
        <v>0</v>
      </c>
      <c r="Q190" s="296">
        <v>0</v>
      </c>
      <c r="R190" s="296">
        <f t="shared" si="32"/>
        <v>0</v>
      </c>
      <c r="S190" s="296">
        <v>0</v>
      </c>
      <c r="T190" s="296">
        <f t="shared" si="33"/>
        <v>0</v>
      </c>
      <c r="U190" s="297" t="s">
        <v>259</v>
      </c>
      <c r="AR190" s="298" t="s">
        <v>1389</v>
      </c>
      <c r="AT190" s="298" t="s">
        <v>1262</v>
      </c>
      <c r="AU190" s="298" t="s">
        <v>55</v>
      </c>
      <c r="AY190" s="224" t="s">
        <v>1256</v>
      </c>
      <c r="BE190" s="299">
        <f t="shared" si="34"/>
        <v>0</v>
      </c>
      <c r="BF190" s="299">
        <f t="shared" si="35"/>
        <v>0</v>
      </c>
      <c r="BG190" s="299">
        <f t="shared" si="36"/>
        <v>0</v>
      </c>
      <c r="BH190" s="299">
        <f t="shared" si="37"/>
        <v>0</v>
      </c>
      <c r="BI190" s="299">
        <f t="shared" si="38"/>
        <v>0</v>
      </c>
      <c r="BJ190" s="224" t="s">
        <v>55</v>
      </c>
      <c r="BK190" s="299">
        <f t="shared" si="39"/>
        <v>0</v>
      </c>
      <c r="BL190" s="224" t="s">
        <v>1312</v>
      </c>
      <c r="BM190" s="298" t="s">
        <v>1593</v>
      </c>
    </row>
    <row r="191" spans="2:65" s="340" customFormat="1" ht="24" customHeight="1">
      <c r="B191" s="230"/>
      <c r="C191" s="300" t="s">
        <v>1594</v>
      </c>
      <c r="D191" s="300" t="s">
        <v>1262</v>
      </c>
      <c r="E191" s="301" t="s">
        <v>1595</v>
      </c>
      <c r="F191" s="302" t="s">
        <v>1596</v>
      </c>
      <c r="G191" s="303" t="s">
        <v>1580</v>
      </c>
      <c r="H191" s="304">
        <v>2</v>
      </c>
      <c r="I191" s="365"/>
      <c r="J191" s="305">
        <f t="shared" si="30"/>
        <v>0</v>
      </c>
      <c r="K191" s="302" t="s">
        <v>259</v>
      </c>
      <c r="L191" s="306"/>
      <c r="M191" s="366" t="s">
        <v>259</v>
      </c>
      <c r="N191" s="307" t="s">
        <v>1219</v>
      </c>
      <c r="P191" s="296">
        <f t="shared" si="31"/>
        <v>0</v>
      </c>
      <c r="Q191" s="296">
        <v>0</v>
      </c>
      <c r="R191" s="296">
        <f t="shared" si="32"/>
        <v>0</v>
      </c>
      <c r="S191" s="296">
        <v>0</v>
      </c>
      <c r="T191" s="296">
        <f t="shared" si="33"/>
        <v>0</v>
      </c>
      <c r="U191" s="297" t="s">
        <v>259</v>
      </c>
      <c r="AR191" s="298" t="s">
        <v>1389</v>
      </c>
      <c r="AT191" s="298" t="s">
        <v>1262</v>
      </c>
      <c r="AU191" s="298" t="s">
        <v>55</v>
      </c>
      <c r="AY191" s="224" t="s">
        <v>1256</v>
      </c>
      <c r="BE191" s="299">
        <f t="shared" si="34"/>
        <v>0</v>
      </c>
      <c r="BF191" s="299">
        <f t="shared" si="35"/>
        <v>0</v>
      </c>
      <c r="BG191" s="299">
        <f t="shared" si="36"/>
        <v>0</v>
      </c>
      <c r="BH191" s="299">
        <f t="shared" si="37"/>
        <v>0</v>
      </c>
      <c r="BI191" s="299">
        <f t="shared" si="38"/>
        <v>0</v>
      </c>
      <c r="BJ191" s="224" t="s">
        <v>55</v>
      </c>
      <c r="BK191" s="299">
        <f t="shared" si="39"/>
        <v>0</v>
      </c>
      <c r="BL191" s="224" t="s">
        <v>1312</v>
      </c>
      <c r="BM191" s="298" t="s">
        <v>1597</v>
      </c>
    </row>
    <row r="192" spans="2:65" s="340" customFormat="1" ht="24" customHeight="1">
      <c r="B192" s="230"/>
      <c r="C192" s="300" t="s">
        <v>1598</v>
      </c>
      <c r="D192" s="300" t="s">
        <v>1262</v>
      </c>
      <c r="E192" s="301" t="s">
        <v>1599</v>
      </c>
      <c r="F192" s="302" t="s">
        <v>1600</v>
      </c>
      <c r="G192" s="303" t="s">
        <v>1580</v>
      </c>
      <c r="H192" s="304">
        <v>1</v>
      </c>
      <c r="I192" s="365"/>
      <c r="J192" s="305">
        <f t="shared" si="30"/>
        <v>0</v>
      </c>
      <c r="K192" s="302" t="s">
        <v>259</v>
      </c>
      <c r="L192" s="306"/>
      <c r="M192" s="366" t="s">
        <v>259</v>
      </c>
      <c r="N192" s="307" t="s">
        <v>1219</v>
      </c>
      <c r="P192" s="296">
        <f t="shared" si="31"/>
        <v>0</v>
      </c>
      <c r="Q192" s="296">
        <v>0</v>
      </c>
      <c r="R192" s="296">
        <f t="shared" si="32"/>
        <v>0</v>
      </c>
      <c r="S192" s="296">
        <v>0</v>
      </c>
      <c r="T192" s="296">
        <f t="shared" si="33"/>
        <v>0</v>
      </c>
      <c r="U192" s="297" t="s">
        <v>259</v>
      </c>
      <c r="AR192" s="298" t="s">
        <v>1389</v>
      </c>
      <c r="AT192" s="298" t="s">
        <v>1262</v>
      </c>
      <c r="AU192" s="298" t="s">
        <v>55</v>
      </c>
      <c r="AY192" s="224" t="s">
        <v>1256</v>
      </c>
      <c r="BE192" s="299">
        <f t="shared" si="34"/>
        <v>0</v>
      </c>
      <c r="BF192" s="299">
        <f t="shared" si="35"/>
        <v>0</v>
      </c>
      <c r="BG192" s="299">
        <f t="shared" si="36"/>
        <v>0</v>
      </c>
      <c r="BH192" s="299">
        <f t="shared" si="37"/>
        <v>0</v>
      </c>
      <c r="BI192" s="299">
        <f t="shared" si="38"/>
        <v>0</v>
      </c>
      <c r="BJ192" s="224" t="s">
        <v>55</v>
      </c>
      <c r="BK192" s="299">
        <f t="shared" si="39"/>
        <v>0</v>
      </c>
      <c r="BL192" s="224" t="s">
        <v>1312</v>
      </c>
      <c r="BM192" s="298" t="s">
        <v>1601</v>
      </c>
    </row>
    <row r="193" spans="2:65" s="340" customFormat="1" ht="24" customHeight="1">
      <c r="B193" s="230"/>
      <c r="C193" s="300" t="s">
        <v>1602</v>
      </c>
      <c r="D193" s="300" t="s">
        <v>1262</v>
      </c>
      <c r="E193" s="301" t="s">
        <v>1603</v>
      </c>
      <c r="F193" s="302" t="s">
        <v>1604</v>
      </c>
      <c r="G193" s="303" t="s">
        <v>1580</v>
      </c>
      <c r="H193" s="304">
        <v>5</v>
      </c>
      <c r="I193" s="365"/>
      <c r="J193" s="305">
        <f t="shared" si="30"/>
        <v>0</v>
      </c>
      <c r="K193" s="302" t="s">
        <v>259</v>
      </c>
      <c r="L193" s="306"/>
      <c r="M193" s="366" t="s">
        <v>259</v>
      </c>
      <c r="N193" s="307" t="s">
        <v>1219</v>
      </c>
      <c r="P193" s="296">
        <f t="shared" si="31"/>
        <v>0</v>
      </c>
      <c r="Q193" s="296">
        <v>0</v>
      </c>
      <c r="R193" s="296">
        <f t="shared" si="32"/>
        <v>0</v>
      </c>
      <c r="S193" s="296">
        <v>0</v>
      </c>
      <c r="T193" s="296">
        <f t="shared" si="33"/>
        <v>0</v>
      </c>
      <c r="U193" s="297" t="s">
        <v>259</v>
      </c>
      <c r="AR193" s="298" t="s">
        <v>1389</v>
      </c>
      <c r="AT193" s="298" t="s">
        <v>1262</v>
      </c>
      <c r="AU193" s="298" t="s">
        <v>55</v>
      </c>
      <c r="AY193" s="224" t="s">
        <v>1256</v>
      </c>
      <c r="BE193" s="299">
        <f t="shared" si="34"/>
        <v>0</v>
      </c>
      <c r="BF193" s="299">
        <f t="shared" si="35"/>
        <v>0</v>
      </c>
      <c r="BG193" s="299">
        <f t="shared" si="36"/>
        <v>0</v>
      </c>
      <c r="BH193" s="299">
        <f t="shared" si="37"/>
        <v>0</v>
      </c>
      <c r="BI193" s="299">
        <f t="shared" si="38"/>
        <v>0</v>
      </c>
      <c r="BJ193" s="224" t="s">
        <v>55</v>
      </c>
      <c r="BK193" s="299">
        <f t="shared" si="39"/>
        <v>0</v>
      </c>
      <c r="BL193" s="224" t="s">
        <v>1312</v>
      </c>
      <c r="BM193" s="298" t="s">
        <v>1605</v>
      </c>
    </row>
    <row r="194" spans="2:65" s="340" customFormat="1" ht="36" customHeight="1">
      <c r="B194" s="230"/>
      <c r="C194" s="300" t="s">
        <v>1606</v>
      </c>
      <c r="D194" s="300" t="s">
        <v>1262</v>
      </c>
      <c r="E194" s="301" t="s">
        <v>1607</v>
      </c>
      <c r="F194" s="302" t="s">
        <v>1608</v>
      </c>
      <c r="G194" s="303" t="s">
        <v>1580</v>
      </c>
      <c r="H194" s="304">
        <v>1</v>
      </c>
      <c r="I194" s="365"/>
      <c r="J194" s="305">
        <f t="shared" si="30"/>
        <v>0</v>
      </c>
      <c r="K194" s="302" t="s">
        <v>259</v>
      </c>
      <c r="L194" s="306"/>
      <c r="M194" s="366" t="s">
        <v>259</v>
      </c>
      <c r="N194" s="307" t="s">
        <v>1219</v>
      </c>
      <c r="P194" s="296">
        <f t="shared" si="31"/>
        <v>0</v>
      </c>
      <c r="Q194" s="296">
        <v>0</v>
      </c>
      <c r="R194" s="296">
        <f t="shared" si="32"/>
        <v>0</v>
      </c>
      <c r="S194" s="296">
        <v>0</v>
      </c>
      <c r="T194" s="296">
        <f t="shared" si="33"/>
        <v>0</v>
      </c>
      <c r="U194" s="297" t="s">
        <v>259</v>
      </c>
      <c r="AR194" s="298" t="s">
        <v>1389</v>
      </c>
      <c r="AT194" s="298" t="s">
        <v>1262</v>
      </c>
      <c r="AU194" s="298" t="s">
        <v>55</v>
      </c>
      <c r="AY194" s="224" t="s">
        <v>1256</v>
      </c>
      <c r="BE194" s="299">
        <f t="shared" si="34"/>
        <v>0</v>
      </c>
      <c r="BF194" s="299">
        <f t="shared" si="35"/>
        <v>0</v>
      </c>
      <c r="BG194" s="299">
        <f t="shared" si="36"/>
        <v>0</v>
      </c>
      <c r="BH194" s="299">
        <f t="shared" si="37"/>
        <v>0</v>
      </c>
      <c r="BI194" s="299">
        <f t="shared" si="38"/>
        <v>0</v>
      </c>
      <c r="BJ194" s="224" t="s">
        <v>55</v>
      </c>
      <c r="BK194" s="299">
        <f t="shared" si="39"/>
        <v>0</v>
      </c>
      <c r="BL194" s="224" t="s">
        <v>1312</v>
      </c>
      <c r="BM194" s="298" t="s">
        <v>1609</v>
      </c>
    </row>
    <row r="195" spans="2:65" s="340" customFormat="1" ht="36" customHeight="1">
      <c r="B195" s="230"/>
      <c r="C195" s="300" t="s">
        <v>1610</v>
      </c>
      <c r="D195" s="300" t="s">
        <v>1262</v>
      </c>
      <c r="E195" s="301" t="s">
        <v>1611</v>
      </c>
      <c r="F195" s="302" t="s">
        <v>1612</v>
      </c>
      <c r="G195" s="303" t="s">
        <v>1580</v>
      </c>
      <c r="H195" s="304">
        <v>1</v>
      </c>
      <c r="I195" s="365"/>
      <c r="J195" s="305">
        <f t="shared" si="30"/>
        <v>0</v>
      </c>
      <c r="K195" s="302" t="s">
        <v>259</v>
      </c>
      <c r="L195" s="306"/>
      <c r="M195" s="366" t="s">
        <v>259</v>
      </c>
      <c r="N195" s="307" t="s">
        <v>1219</v>
      </c>
      <c r="P195" s="296">
        <f t="shared" si="31"/>
        <v>0</v>
      </c>
      <c r="Q195" s="296">
        <v>0</v>
      </c>
      <c r="R195" s="296">
        <f t="shared" si="32"/>
        <v>0</v>
      </c>
      <c r="S195" s="296">
        <v>0</v>
      </c>
      <c r="T195" s="296">
        <f t="shared" si="33"/>
        <v>0</v>
      </c>
      <c r="U195" s="297" t="s">
        <v>259</v>
      </c>
      <c r="AR195" s="298" t="s">
        <v>1389</v>
      </c>
      <c r="AT195" s="298" t="s">
        <v>1262</v>
      </c>
      <c r="AU195" s="298" t="s">
        <v>55</v>
      </c>
      <c r="AY195" s="224" t="s">
        <v>1256</v>
      </c>
      <c r="BE195" s="299">
        <f t="shared" si="34"/>
        <v>0</v>
      </c>
      <c r="BF195" s="299">
        <f t="shared" si="35"/>
        <v>0</v>
      </c>
      <c r="BG195" s="299">
        <f t="shared" si="36"/>
        <v>0</v>
      </c>
      <c r="BH195" s="299">
        <f t="shared" si="37"/>
        <v>0</v>
      </c>
      <c r="BI195" s="299">
        <f t="shared" si="38"/>
        <v>0</v>
      </c>
      <c r="BJ195" s="224" t="s">
        <v>55</v>
      </c>
      <c r="BK195" s="299">
        <f t="shared" si="39"/>
        <v>0</v>
      </c>
      <c r="BL195" s="224" t="s">
        <v>1312</v>
      </c>
      <c r="BM195" s="298" t="s">
        <v>1613</v>
      </c>
    </row>
    <row r="196" spans="2:65" s="340" customFormat="1" ht="24" customHeight="1">
      <c r="B196" s="230"/>
      <c r="C196" s="300" t="s">
        <v>67</v>
      </c>
      <c r="D196" s="300" t="s">
        <v>1262</v>
      </c>
      <c r="E196" s="301" t="s">
        <v>1614</v>
      </c>
      <c r="F196" s="302" t="s">
        <v>1615</v>
      </c>
      <c r="G196" s="303" t="s">
        <v>1580</v>
      </c>
      <c r="H196" s="304">
        <v>1</v>
      </c>
      <c r="I196" s="365"/>
      <c r="J196" s="305">
        <f t="shared" si="30"/>
        <v>0</v>
      </c>
      <c r="K196" s="302" t="s">
        <v>259</v>
      </c>
      <c r="L196" s="306"/>
      <c r="M196" s="366" t="s">
        <v>259</v>
      </c>
      <c r="N196" s="307" t="s">
        <v>1219</v>
      </c>
      <c r="P196" s="296">
        <f t="shared" si="31"/>
        <v>0</v>
      </c>
      <c r="Q196" s="296">
        <v>0</v>
      </c>
      <c r="R196" s="296">
        <f t="shared" si="32"/>
        <v>0</v>
      </c>
      <c r="S196" s="296">
        <v>0</v>
      </c>
      <c r="T196" s="296">
        <f t="shared" si="33"/>
        <v>0</v>
      </c>
      <c r="U196" s="297" t="s">
        <v>259</v>
      </c>
      <c r="AR196" s="298" t="s">
        <v>1389</v>
      </c>
      <c r="AT196" s="298" t="s">
        <v>1262</v>
      </c>
      <c r="AU196" s="298" t="s">
        <v>55</v>
      </c>
      <c r="AY196" s="224" t="s">
        <v>1256</v>
      </c>
      <c r="BE196" s="299">
        <f t="shared" si="34"/>
        <v>0</v>
      </c>
      <c r="BF196" s="299">
        <f t="shared" si="35"/>
        <v>0</v>
      </c>
      <c r="BG196" s="299">
        <f t="shared" si="36"/>
        <v>0</v>
      </c>
      <c r="BH196" s="299">
        <f t="shared" si="37"/>
        <v>0</v>
      </c>
      <c r="BI196" s="299">
        <f t="shared" si="38"/>
        <v>0</v>
      </c>
      <c r="BJ196" s="224" t="s">
        <v>55</v>
      </c>
      <c r="BK196" s="299">
        <f t="shared" si="39"/>
        <v>0</v>
      </c>
      <c r="BL196" s="224" t="s">
        <v>1312</v>
      </c>
      <c r="BM196" s="298" t="s">
        <v>1616</v>
      </c>
    </row>
    <row r="197" spans="2:65" s="340" customFormat="1" ht="36" customHeight="1">
      <c r="B197" s="230"/>
      <c r="C197" s="300" t="s">
        <v>69</v>
      </c>
      <c r="D197" s="300" t="s">
        <v>1262</v>
      </c>
      <c r="E197" s="301" t="s">
        <v>1617</v>
      </c>
      <c r="F197" s="302" t="s">
        <v>1618</v>
      </c>
      <c r="G197" s="303" t="s">
        <v>197</v>
      </c>
      <c r="H197" s="304">
        <v>1</v>
      </c>
      <c r="I197" s="365"/>
      <c r="J197" s="305">
        <f t="shared" si="30"/>
        <v>0</v>
      </c>
      <c r="K197" s="302" t="s">
        <v>259</v>
      </c>
      <c r="L197" s="306"/>
      <c r="M197" s="366" t="s">
        <v>259</v>
      </c>
      <c r="N197" s="307" t="s">
        <v>1219</v>
      </c>
      <c r="P197" s="296">
        <f t="shared" si="31"/>
        <v>0</v>
      </c>
      <c r="Q197" s="296">
        <v>0</v>
      </c>
      <c r="R197" s="296">
        <f t="shared" si="32"/>
        <v>0</v>
      </c>
      <c r="S197" s="296">
        <v>0</v>
      </c>
      <c r="T197" s="296">
        <f t="shared" si="33"/>
        <v>0</v>
      </c>
      <c r="U197" s="297" t="s">
        <v>259</v>
      </c>
      <c r="AR197" s="298" t="s">
        <v>1503</v>
      </c>
      <c r="AT197" s="298" t="s">
        <v>1262</v>
      </c>
      <c r="AU197" s="298" t="s">
        <v>55</v>
      </c>
      <c r="AY197" s="224" t="s">
        <v>1256</v>
      </c>
      <c r="BE197" s="299">
        <f t="shared" si="34"/>
        <v>0</v>
      </c>
      <c r="BF197" s="299">
        <f t="shared" si="35"/>
        <v>0</v>
      </c>
      <c r="BG197" s="299">
        <f t="shared" si="36"/>
        <v>0</v>
      </c>
      <c r="BH197" s="299">
        <f t="shared" si="37"/>
        <v>0</v>
      </c>
      <c r="BI197" s="299">
        <f t="shared" si="38"/>
        <v>0</v>
      </c>
      <c r="BJ197" s="224" t="s">
        <v>55</v>
      </c>
      <c r="BK197" s="299">
        <f t="shared" si="39"/>
        <v>0</v>
      </c>
      <c r="BL197" s="224" t="s">
        <v>1503</v>
      </c>
      <c r="BM197" s="298" t="s">
        <v>1619</v>
      </c>
    </row>
    <row r="198" spans="2:65" s="340" customFormat="1" ht="36" customHeight="1">
      <c r="B198" s="230"/>
      <c r="C198" s="300" t="s">
        <v>71</v>
      </c>
      <c r="D198" s="300" t="s">
        <v>1262</v>
      </c>
      <c r="E198" s="301" t="s">
        <v>1620</v>
      </c>
      <c r="F198" s="302" t="s">
        <v>1621</v>
      </c>
      <c r="G198" s="303" t="s">
        <v>1580</v>
      </c>
      <c r="H198" s="304">
        <v>1</v>
      </c>
      <c r="I198" s="365"/>
      <c r="J198" s="305">
        <f t="shared" si="30"/>
        <v>0</v>
      </c>
      <c r="K198" s="302" t="s">
        <v>259</v>
      </c>
      <c r="L198" s="306"/>
      <c r="M198" s="366" t="s">
        <v>259</v>
      </c>
      <c r="N198" s="307" t="s">
        <v>1219</v>
      </c>
      <c r="P198" s="296">
        <f t="shared" si="31"/>
        <v>0</v>
      </c>
      <c r="Q198" s="296">
        <v>0</v>
      </c>
      <c r="R198" s="296">
        <f t="shared" si="32"/>
        <v>0</v>
      </c>
      <c r="S198" s="296">
        <v>0</v>
      </c>
      <c r="T198" s="296">
        <f t="shared" si="33"/>
        <v>0</v>
      </c>
      <c r="U198" s="297" t="s">
        <v>259</v>
      </c>
      <c r="AR198" s="298" t="s">
        <v>1389</v>
      </c>
      <c r="AT198" s="298" t="s">
        <v>1262</v>
      </c>
      <c r="AU198" s="298" t="s">
        <v>55</v>
      </c>
      <c r="AY198" s="224" t="s">
        <v>1256</v>
      </c>
      <c r="BE198" s="299">
        <f t="shared" si="34"/>
        <v>0</v>
      </c>
      <c r="BF198" s="299">
        <f t="shared" si="35"/>
        <v>0</v>
      </c>
      <c r="BG198" s="299">
        <f t="shared" si="36"/>
        <v>0</v>
      </c>
      <c r="BH198" s="299">
        <f t="shared" si="37"/>
        <v>0</v>
      </c>
      <c r="BI198" s="299">
        <f t="shared" si="38"/>
        <v>0</v>
      </c>
      <c r="BJ198" s="224" t="s">
        <v>55</v>
      </c>
      <c r="BK198" s="299">
        <f t="shared" si="39"/>
        <v>0</v>
      </c>
      <c r="BL198" s="224" t="s">
        <v>1312</v>
      </c>
      <c r="BM198" s="298" t="s">
        <v>1622</v>
      </c>
    </row>
    <row r="199" spans="2:65" s="340" customFormat="1" ht="48" customHeight="1">
      <c r="B199" s="230"/>
      <c r="C199" s="300" t="s">
        <v>73</v>
      </c>
      <c r="D199" s="300" t="s">
        <v>1262</v>
      </c>
      <c r="E199" s="301" t="s">
        <v>1623</v>
      </c>
      <c r="F199" s="302" t="s">
        <v>1624</v>
      </c>
      <c r="G199" s="303" t="s">
        <v>1512</v>
      </c>
      <c r="H199" s="304">
        <v>1</v>
      </c>
      <c r="I199" s="365"/>
      <c r="J199" s="305">
        <f t="shared" si="30"/>
        <v>0</v>
      </c>
      <c r="K199" s="302" t="s">
        <v>259</v>
      </c>
      <c r="L199" s="306"/>
      <c r="M199" s="366" t="s">
        <v>259</v>
      </c>
      <c r="N199" s="307" t="s">
        <v>1219</v>
      </c>
      <c r="P199" s="296">
        <f t="shared" si="31"/>
        <v>0</v>
      </c>
      <c r="Q199" s="296">
        <v>0</v>
      </c>
      <c r="R199" s="296">
        <f t="shared" si="32"/>
        <v>0</v>
      </c>
      <c r="S199" s="296">
        <v>0</v>
      </c>
      <c r="T199" s="296">
        <f t="shared" si="33"/>
        <v>0</v>
      </c>
      <c r="U199" s="297" t="s">
        <v>259</v>
      </c>
      <c r="AR199" s="298" t="s">
        <v>1503</v>
      </c>
      <c r="AT199" s="298" t="s">
        <v>1262</v>
      </c>
      <c r="AU199" s="298" t="s">
        <v>55</v>
      </c>
      <c r="AY199" s="224" t="s">
        <v>1256</v>
      </c>
      <c r="BE199" s="299">
        <f t="shared" si="34"/>
        <v>0</v>
      </c>
      <c r="BF199" s="299">
        <f t="shared" si="35"/>
        <v>0</v>
      </c>
      <c r="BG199" s="299">
        <f t="shared" si="36"/>
        <v>0</v>
      </c>
      <c r="BH199" s="299">
        <f t="shared" si="37"/>
        <v>0</v>
      </c>
      <c r="BI199" s="299">
        <f t="shared" si="38"/>
        <v>0</v>
      </c>
      <c r="BJ199" s="224" t="s">
        <v>55</v>
      </c>
      <c r="BK199" s="299">
        <f t="shared" si="39"/>
        <v>0</v>
      </c>
      <c r="BL199" s="224" t="s">
        <v>1503</v>
      </c>
      <c r="BM199" s="298" t="s">
        <v>1625</v>
      </c>
    </row>
    <row r="200" spans="2:65" s="340" customFormat="1" ht="24" customHeight="1">
      <c r="B200" s="230"/>
      <c r="C200" s="300" t="s">
        <v>1626</v>
      </c>
      <c r="D200" s="300" t="s">
        <v>1262</v>
      </c>
      <c r="E200" s="301" t="s">
        <v>1627</v>
      </c>
      <c r="F200" s="302" t="s">
        <v>1628</v>
      </c>
      <c r="G200" s="303" t="s">
        <v>197</v>
      </c>
      <c r="H200" s="304">
        <v>3</v>
      </c>
      <c r="I200" s="365"/>
      <c r="J200" s="305">
        <f t="shared" si="30"/>
        <v>0</v>
      </c>
      <c r="K200" s="302" t="s">
        <v>259</v>
      </c>
      <c r="L200" s="306"/>
      <c r="M200" s="366" t="s">
        <v>259</v>
      </c>
      <c r="N200" s="307" t="s">
        <v>1219</v>
      </c>
      <c r="P200" s="296">
        <f t="shared" si="31"/>
        <v>0</v>
      </c>
      <c r="Q200" s="296">
        <v>0</v>
      </c>
      <c r="R200" s="296">
        <f t="shared" si="32"/>
        <v>0</v>
      </c>
      <c r="S200" s="296">
        <v>0</v>
      </c>
      <c r="T200" s="296">
        <f t="shared" si="33"/>
        <v>0</v>
      </c>
      <c r="U200" s="297" t="s">
        <v>259</v>
      </c>
      <c r="AR200" s="298" t="s">
        <v>1389</v>
      </c>
      <c r="AT200" s="298" t="s">
        <v>1262</v>
      </c>
      <c r="AU200" s="298" t="s">
        <v>55</v>
      </c>
      <c r="AY200" s="224" t="s">
        <v>1256</v>
      </c>
      <c r="BE200" s="299">
        <f t="shared" si="34"/>
        <v>0</v>
      </c>
      <c r="BF200" s="299">
        <f t="shared" si="35"/>
        <v>0</v>
      </c>
      <c r="BG200" s="299">
        <f t="shared" si="36"/>
        <v>0</v>
      </c>
      <c r="BH200" s="299">
        <f t="shared" si="37"/>
        <v>0</v>
      </c>
      <c r="BI200" s="299">
        <f t="shared" si="38"/>
        <v>0</v>
      </c>
      <c r="BJ200" s="224" t="s">
        <v>55</v>
      </c>
      <c r="BK200" s="299">
        <f t="shared" si="39"/>
        <v>0</v>
      </c>
      <c r="BL200" s="224" t="s">
        <v>1312</v>
      </c>
      <c r="BM200" s="298" t="s">
        <v>1629</v>
      </c>
    </row>
    <row r="201" spans="2:65" s="280" customFormat="1" ht="25.9" customHeight="1">
      <c r="B201" s="279"/>
      <c r="D201" s="281" t="s">
        <v>1252</v>
      </c>
      <c r="E201" s="282" t="s">
        <v>1630</v>
      </c>
      <c r="F201" s="282" t="s">
        <v>1631</v>
      </c>
      <c r="I201" s="362"/>
      <c r="J201" s="283">
        <f>BK201</f>
        <v>0</v>
      </c>
      <c r="L201" s="279"/>
      <c r="M201" s="284"/>
      <c r="P201" s="285">
        <f>SUM(P202:P203)</f>
        <v>0</v>
      </c>
      <c r="R201" s="285">
        <f>SUM(R202:R203)</f>
        <v>2.0400000000000001E-3</v>
      </c>
      <c r="T201" s="285">
        <f>SUM(T202:T203)</f>
        <v>0</v>
      </c>
      <c r="U201" s="286"/>
      <c r="AR201" s="281" t="s">
        <v>55</v>
      </c>
      <c r="AT201" s="287" t="s">
        <v>1252</v>
      </c>
      <c r="AU201" s="287" t="s">
        <v>1255</v>
      </c>
      <c r="AY201" s="281" t="s">
        <v>1256</v>
      </c>
      <c r="BK201" s="288">
        <f>SUM(BK202:BK203)</f>
        <v>0</v>
      </c>
    </row>
    <row r="202" spans="2:65" s="340" customFormat="1" ht="24" customHeight="1">
      <c r="B202" s="230"/>
      <c r="C202" s="289" t="s">
        <v>1632</v>
      </c>
      <c r="D202" s="289" t="s">
        <v>1257</v>
      </c>
      <c r="E202" s="290" t="s">
        <v>1431</v>
      </c>
      <c r="F202" s="291" t="s">
        <v>1432</v>
      </c>
      <c r="G202" s="292" t="s">
        <v>185</v>
      </c>
      <c r="H202" s="293">
        <v>12</v>
      </c>
      <c r="I202" s="363"/>
      <c r="J202" s="294">
        <f>ROUND(I202*H202,2)</f>
        <v>0</v>
      </c>
      <c r="K202" s="291" t="s">
        <v>1260</v>
      </c>
      <c r="L202" s="230"/>
      <c r="M202" s="364" t="s">
        <v>259</v>
      </c>
      <c r="N202" s="295" t="s">
        <v>1219</v>
      </c>
      <c r="P202" s="296">
        <f>O202*H202</f>
        <v>0</v>
      </c>
      <c r="Q202" s="296">
        <v>0</v>
      </c>
      <c r="R202" s="296">
        <f>Q202*H202</f>
        <v>0</v>
      </c>
      <c r="S202" s="296">
        <v>0</v>
      </c>
      <c r="T202" s="296">
        <f>S202*H202</f>
        <v>0</v>
      </c>
      <c r="U202" s="297" t="s">
        <v>259</v>
      </c>
      <c r="AR202" s="298" t="s">
        <v>63</v>
      </c>
      <c r="AT202" s="298" t="s">
        <v>1257</v>
      </c>
      <c r="AU202" s="298" t="s">
        <v>55</v>
      </c>
      <c r="AY202" s="224" t="s">
        <v>1256</v>
      </c>
      <c r="BE202" s="299">
        <f>IF(N202="základní",J202,0)</f>
        <v>0</v>
      </c>
      <c r="BF202" s="299">
        <f>IF(N202="snížená",J202,0)</f>
        <v>0</v>
      </c>
      <c r="BG202" s="299">
        <f>IF(N202="zákl. přenesená",J202,0)</f>
        <v>0</v>
      </c>
      <c r="BH202" s="299">
        <f>IF(N202="sníž. přenesená",J202,0)</f>
        <v>0</v>
      </c>
      <c r="BI202" s="299">
        <f>IF(N202="nulová",J202,0)</f>
        <v>0</v>
      </c>
      <c r="BJ202" s="224" t="s">
        <v>55</v>
      </c>
      <c r="BK202" s="299">
        <f>ROUND(I202*H202,2)</f>
        <v>0</v>
      </c>
      <c r="BL202" s="224" t="s">
        <v>63</v>
      </c>
      <c r="BM202" s="298" t="s">
        <v>1633</v>
      </c>
    </row>
    <row r="203" spans="2:65" s="340" customFormat="1" ht="16.5" customHeight="1">
      <c r="B203" s="230"/>
      <c r="C203" s="300" t="s">
        <v>1634</v>
      </c>
      <c r="D203" s="300" t="s">
        <v>1262</v>
      </c>
      <c r="E203" s="301" t="s">
        <v>1437</v>
      </c>
      <c r="F203" s="302" t="s">
        <v>1438</v>
      </c>
      <c r="G203" s="303" t="s">
        <v>185</v>
      </c>
      <c r="H203" s="304">
        <v>12</v>
      </c>
      <c r="I203" s="365"/>
      <c r="J203" s="305">
        <f>ROUND(I203*H203,2)</f>
        <v>0</v>
      </c>
      <c r="K203" s="302" t="s">
        <v>1260</v>
      </c>
      <c r="L203" s="306"/>
      <c r="M203" s="367" t="s">
        <v>259</v>
      </c>
      <c r="N203" s="312" t="s">
        <v>1219</v>
      </c>
      <c r="O203" s="368"/>
      <c r="P203" s="313">
        <f>O203*H203</f>
        <v>0</v>
      </c>
      <c r="Q203" s="313">
        <v>1.7000000000000001E-4</v>
      </c>
      <c r="R203" s="313">
        <f>Q203*H203</f>
        <v>2.0400000000000001E-3</v>
      </c>
      <c r="S203" s="313">
        <v>0</v>
      </c>
      <c r="T203" s="313">
        <f>S203*H203</f>
        <v>0</v>
      </c>
      <c r="U203" s="314" t="s">
        <v>259</v>
      </c>
      <c r="AR203" s="298" t="s">
        <v>883</v>
      </c>
      <c r="AT203" s="298" t="s">
        <v>1262</v>
      </c>
      <c r="AU203" s="298" t="s">
        <v>55</v>
      </c>
      <c r="AY203" s="224" t="s">
        <v>1256</v>
      </c>
      <c r="BE203" s="299">
        <f>IF(N203="základní",J203,0)</f>
        <v>0</v>
      </c>
      <c r="BF203" s="299">
        <f>IF(N203="snížená",J203,0)</f>
        <v>0</v>
      </c>
      <c r="BG203" s="299">
        <f>IF(N203="zákl. přenesená",J203,0)</f>
        <v>0</v>
      </c>
      <c r="BH203" s="299">
        <f>IF(N203="sníž. přenesená",J203,0)</f>
        <v>0</v>
      </c>
      <c r="BI203" s="299">
        <f>IF(N203="nulová",J203,0)</f>
        <v>0</v>
      </c>
      <c r="BJ203" s="224" t="s">
        <v>55</v>
      </c>
      <c r="BK203" s="299">
        <f>ROUND(I203*H203,2)</f>
        <v>0</v>
      </c>
      <c r="BL203" s="224" t="s">
        <v>63</v>
      </c>
      <c r="BM203" s="298" t="s">
        <v>1635</v>
      </c>
    </row>
    <row r="204" spans="2:65" s="340" customFormat="1" ht="6.95" customHeight="1">
      <c r="B204" s="253"/>
      <c r="C204" s="254"/>
      <c r="D204" s="254"/>
      <c r="E204" s="254"/>
      <c r="F204" s="254"/>
      <c r="G204" s="254"/>
      <c r="H204" s="254"/>
      <c r="I204" s="357"/>
      <c r="J204" s="254"/>
      <c r="K204" s="254"/>
      <c r="L204" s="230"/>
    </row>
  </sheetData>
  <sheetProtection algorithmName="SHA-512" hashValue="DtFJrwWKK/lHJGPDyWqSn5wQiQ936+hGqDOLdTAmFZgapJOLlI+rzsoaQeOQ28ketvAZQwLoPrGRdPatFlG3Ng==" saltValue="U8mmRGr1Ym1PFj+mJyYGYZGpy+BhB9HEt/gZQ/OsMp511CDLFY9ZzyzOp0qGPjfnUNO4WmqX0v8zVBN+yJWHQg==" spinCount="100000" sheet="1" objects="1" scenarios="1" formatColumns="0" formatRows="0" autoFilter="0"/>
  <autoFilter ref="C122:K20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H41"/>
  <sheetViews>
    <sheetView showGridLines="0" workbookViewId="0">
      <pane ySplit="12" topLeftCell="A13" activePane="bottomLeft" state="frozenSplit"/>
      <selection pane="bottomLeft" activeCell="H14" sqref="H14"/>
    </sheetView>
  </sheetViews>
  <sheetFormatPr defaultColWidth="8.140625" defaultRowHeight="12" customHeight="1"/>
  <cols>
    <col min="1" max="1" width="5.42578125" style="220" customWidth="1"/>
    <col min="2" max="2" width="6.7109375" style="221" customWidth="1"/>
    <col min="3" max="3" width="12" style="221" customWidth="1"/>
    <col min="4" max="4" width="36.42578125" style="221" customWidth="1"/>
    <col min="5" max="5" width="4.28515625" style="221" customWidth="1"/>
    <col min="6" max="6" width="8.7109375" style="222" customWidth="1"/>
    <col min="7" max="7" width="12.7109375" style="223" customWidth="1"/>
    <col min="8" max="8" width="16.42578125" style="223" customWidth="1"/>
    <col min="9" max="256" width="8.140625" style="186"/>
    <col min="257" max="257" width="5.42578125" style="186" customWidth="1"/>
    <col min="258" max="258" width="6.7109375" style="186" customWidth="1"/>
    <col min="259" max="259" width="12" style="186" customWidth="1"/>
    <col min="260" max="260" width="36.42578125" style="186" customWidth="1"/>
    <col min="261" max="261" width="4.28515625" style="186" customWidth="1"/>
    <col min="262" max="262" width="8.7109375" style="186" customWidth="1"/>
    <col min="263" max="263" width="10.28515625" style="186" customWidth="1"/>
    <col min="264" max="264" width="16.42578125" style="186" customWidth="1"/>
    <col min="265" max="512" width="8.140625" style="186"/>
    <col min="513" max="513" width="5.42578125" style="186" customWidth="1"/>
    <col min="514" max="514" width="6.7109375" style="186" customWidth="1"/>
    <col min="515" max="515" width="12" style="186" customWidth="1"/>
    <col min="516" max="516" width="36.42578125" style="186" customWidth="1"/>
    <col min="517" max="517" width="4.28515625" style="186" customWidth="1"/>
    <col min="518" max="518" width="8.7109375" style="186" customWidth="1"/>
    <col min="519" max="519" width="10.28515625" style="186" customWidth="1"/>
    <col min="520" max="520" width="16.42578125" style="186" customWidth="1"/>
    <col min="521" max="768" width="8.140625" style="186"/>
    <col min="769" max="769" width="5.42578125" style="186" customWidth="1"/>
    <col min="770" max="770" width="6.7109375" style="186" customWidth="1"/>
    <col min="771" max="771" width="12" style="186" customWidth="1"/>
    <col min="772" max="772" width="36.42578125" style="186" customWidth="1"/>
    <col min="773" max="773" width="4.28515625" style="186" customWidth="1"/>
    <col min="774" max="774" width="8.7109375" style="186" customWidth="1"/>
    <col min="775" max="775" width="10.28515625" style="186" customWidth="1"/>
    <col min="776" max="776" width="16.42578125" style="186" customWidth="1"/>
    <col min="777" max="1024" width="8.140625" style="186"/>
    <col min="1025" max="1025" width="5.42578125" style="186" customWidth="1"/>
    <col min="1026" max="1026" width="6.7109375" style="186" customWidth="1"/>
    <col min="1027" max="1027" width="12" style="186" customWidth="1"/>
    <col min="1028" max="1028" width="36.42578125" style="186" customWidth="1"/>
    <col min="1029" max="1029" width="4.28515625" style="186" customWidth="1"/>
    <col min="1030" max="1030" width="8.7109375" style="186" customWidth="1"/>
    <col min="1031" max="1031" width="10.28515625" style="186" customWidth="1"/>
    <col min="1032" max="1032" width="16.42578125" style="186" customWidth="1"/>
    <col min="1033" max="1280" width="8.140625" style="186"/>
    <col min="1281" max="1281" width="5.42578125" style="186" customWidth="1"/>
    <col min="1282" max="1282" width="6.7109375" style="186" customWidth="1"/>
    <col min="1283" max="1283" width="12" style="186" customWidth="1"/>
    <col min="1284" max="1284" width="36.42578125" style="186" customWidth="1"/>
    <col min="1285" max="1285" width="4.28515625" style="186" customWidth="1"/>
    <col min="1286" max="1286" width="8.7109375" style="186" customWidth="1"/>
    <col min="1287" max="1287" width="10.28515625" style="186" customWidth="1"/>
    <col min="1288" max="1288" width="16.42578125" style="186" customWidth="1"/>
    <col min="1289" max="1536" width="8.140625" style="186"/>
    <col min="1537" max="1537" width="5.42578125" style="186" customWidth="1"/>
    <col min="1538" max="1538" width="6.7109375" style="186" customWidth="1"/>
    <col min="1539" max="1539" width="12" style="186" customWidth="1"/>
    <col min="1540" max="1540" width="36.42578125" style="186" customWidth="1"/>
    <col min="1541" max="1541" width="4.28515625" style="186" customWidth="1"/>
    <col min="1542" max="1542" width="8.7109375" style="186" customWidth="1"/>
    <col min="1543" max="1543" width="10.28515625" style="186" customWidth="1"/>
    <col min="1544" max="1544" width="16.42578125" style="186" customWidth="1"/>
    <col min="1545" max="1792" width="8.140625" style="186"/>
    <col min="1793" max="1793" width="5.42578125" style="186" customWidth="1"/>
    <col min="1794" max="1794" width="6.7109375" style="186" customWidth="1"/>
    <col min="1795" max="1795" width="12" style="186" customWidth="1"/>
    <col min="1796" max="1796" width="36.42578125" style="186" customWidth="1"/>
    <col min="1797" max="1797" width="4.28515625" style="186" customWidth="1"/>
    <col min="1798" max="1798" width="8.7109375" style="186" customWidth="1"/>
    <col min="1799" max="1799" width="10.28515625" style="186" customWidth="1"/>
    <col min="1800" max="1800" width="16.42578125" style="186" customWidth="1"/>
    <col min="1801" max="2048" width="8.140625" style="186"/>
    <col min="2049" max="2049" width="5.42578125" style="186" customWidth="1"/>
    <col min="2050" max="2050" width="6.7109375" style="186" customWidth="1"/>
    <col min="2051" max="2051" width="12" style="186" customWidth="1"/>
    <col min="2052" max="2052" width="36.42578125" style="186" customWidth="1"/>
    <col min="2053" max="2053" width="4.28515625" style="186" customWidth="1"/>
    <col min="2054" max="2054" width="8.7109375" style="186" customWidth="1"/>
    <col min="2055" max="2055" width="10.28515625" style="186" customWidth="1"/>
    <col min="2056" max="2056" width="16.42578125" style="186" customWidth="1"/>
    <col min="2057" max="2304" width="8.140625" style="186"/>
    <col min="2305" max="2305" width="5.42578125" style="186" customWidth="1"/>
    <col min="2306" max="2306" width="6.7109375" style="186" customWidth="1"/>
    <col min="2307" max="2307" width="12" style="186" customWidth="1"/>
    <col min="2308" max="2308" width="36.42578125" style="186" customWidth="1"/>
    <col min="2309" max="2309" width="4.28515625" style="186" customWidth="1"/>
    <col min="2310" max="2310" width="8.7109375" style="186" customWidth="1"/>
    <col min="2311" max="2311" width="10.28515625" style="186" customWidth="1"/>
    <col min="2312" max="2312" width="16.42578125" style="186" customWidth="1"/>
    <col min="2313" max="2560" width="8.140625" style="186"/>
    <col min="2561" max="2561" width="5.42578125" style="186" customWidth="1"/>
    <col min="2562" max="2562" width="6.7109375" style="186" customWidth="1"/>
    <col min="2563" max="2563" width="12" style="186" customWidth="1"/>
    <col min="2564" max="2564" width="36.42578125" style="186" customWidth="1"/>
    <col min="2565" max="2565" width="4.28515625" style="186" customWidth="1"/>
    <col min="2566" max="2566" width="8.7109375" style="186" customWidth="1"/>
    <col min="2567" max="2567" width="10.28515625" style="186" customWidth="1"/>
    <col min="2568" max="2568" width="16.42578125" style="186" customWidth="1"/>
    <col min="2569" max="2816" width="8.140625" style="186"/>
    <col min="2817" max="2817" width="5.42578125" style="186" customWidth="1"/>
    <col min="2818" max="2818" width="6.7109375" style="186" customWidth="1"/>
    <col min="2819" max="2819" width="12" style="186" customWidth="1"/>
    <col min="2820" max="2820" width="36.42578125" style="186" customWidth="1"/>
    <col min="2821" max="2821" width="4.28515625" style="186" customWidth="1"/>
    <col min="2822" max="2822" width="8.7109375" style="186" customWidth="1"/>
    <col min="2823" max="2823" width="10.28515625" style="186" customWidth="1"/>
    <col min="2824" max="2824" width="16.42578125" style="186" customWidth="1"/>
    <col min="2825" max="3072" width="8.140625" style="186"/>
    <col min="3073" max="3073" width="5.42578125" style="186" customWidth="1"/>
    <col min="3074" max="3074" width="6.7109375" style="186" customWidth="1"/>
    <col min="3075" max="3075" width="12" style="186" customWidth="1"/>
    <col min="3076" max="3076" width="36.42578125" style="186" customWidth="1"/>
    <col min="3077" max="3077" width="4.28515625" style="186" customWidth="1"/>
    <col min="3078" max="3078" width="8.7109375" style="186" customWidth="1"/>
    <col min="3079" max="3079" width="10.28515625" style="186" customWidth="1"/>
    <col min="3080" max="3080" width="16.42578125" style="186" customWidth="1"/>
    <col min="3081" max="3328" width="8.140625" style="186"/>
    <col min="3329" max="3329" width="5.42578125" style="186" customWidth="1"/>
    <col min="3330" max="3330" width="6.7109375" style="186" customWidth="1"/>
    <col min="3331" max="3331" width="12" style="186" customWidth="1"/>
    <col min="3332" max="3332" width="36.42578125" style="186" customWidth="1"/>
    <col min="3333" max="3333" width="4.28515625" style="186" customWidth="1"/>
    <col min="3334" max="3334" width="8.7109375" style="186" customWidth="1"/>
    <col min="3335" max="3335" width="10.28515625" style="186" customWidth="1"/>
    <col min="3336" max="3336" width="16.42578125" style="186" customWidth="1"/>
    <col min="3337" max="3584" width="8.140625" style="186"/>
    <col min="3585" max="3585" width="5.42578125" style="186" customWidth="1"/>
    <col min="3586" max="3586" width="6.7109375" style="186" customWidth="1"/>
    <col min="3587" max="3587" width="12" style="186" customWidth="1"/>
    <col min="3588" max="3588" width="36.42578125" style="186" customWidth="1"/>
    <col min="3589" max="3589" width="4.28515625" style="186" customWidth="1"/>
    <col min="3590" max="3590" width="8.7109375" style="186" customWidth="1"/>
    <col min="3591" max="3591" width="10.28515625" style="186" customWidth="1"/>
    <col min="3592" max="3592" width="16.42578125" style="186" customWidth="1"/>
    <col min="3593" max="3840" width="8.140625" style="186"/>
    <col min="3841" max="3841" width="5.42578125" style="186" customWidth="1"/>
    <col min="3842" max="3842" width="6.7109375" style="186" customWidth="1"/>
    <col min="3843" max="3843" width="12" style="186" customWidth="1"/>
    <col min="3844" max="3844" width="36.42578125" style="186" customWidth="1"/>
    <col min="3845" max="3845" width="4.28515625" style="186" customWidth="1"/>
    <col min="3846" max="3846" width="8.7109375" style="186" customWidth="1"/>
    <col min="3847" max="3847" width="10.28515625" style="186" customWidth="1"/>
    <col min="3848" max="3848" width="16.42578125" style="186" customWidth="1"/>
    <col min="3849" max="4096" width="8.140625" style="186"/>
    <col min="4097" max="4097" width="5.42578125" style="186" customWidth="1"/>
    <col min="4098" max="4098" width="6.7109375" style="186" customWidth="1"/>
    <col min="4099" max="4099" width="12" style="186" customWidth="1"/>
    <col min="4100" max="4100" width="36.42578125" style="186" customWidth="1"/>
    <col min="4101" max="4101" width="4.28515625" style="186" customWidth="1"/>
    <col min="4102" max="4102" width="8.7109375" style="186" customWidth="1"/>
    <col min="4103" max="4103" width="10.28515625" style="186" customWidth="1"/>
    <col min="4104" max="4104" width="16.42578125" style="186" customWidth="1"/>
    <col min="4105" max="4352" width="8.140625" style="186"/>
    <col min="4353" max="4353" width="5.42578125" style="186" customWidth="1"/>
    <col min="4354" max="4354" width="6.7109375" style="186" customWidth="1"/>
    <col min="4355" max="4355" width="12" style="186" customWidth="1"/>
    <col min="4356" max="4356" width="36.42578125" style="186" customWidth="1"/>
    <col min="4357" max="4357" width="4.28515625" style="186" customWidth="1"/>
    <col min="4358" max="4358" width="8.7109375" style="186" customWidth="1"/>
    <col min="4359" max="4359" width="10.28515625" style="186" customWidth="1"/>
    <col min="4360" max="4360" width="16.42578125" style="186" customWidth="1"/>
    <col min="4361" max="4608" width="8.140625" style="186"/>
    <col min="4609" max="4609" width="5.42578125" style="186" customWidth="1"/>
    <col min="4610" max="4610" width="6.7109375" style="186" customWidth="1"/>
    <col min="4611" max="4611" width="12" style="186" customWidth="1"/>
    <col min="4612" max="4612" width="36.42578125" style="186" customWidth="1"/>
    <col min="4613" max="4613" width="4.28515625" style="186" customWidth="1"/>
    <col min="4614" max="4614" width="8.7109375" style="186" customWidth="1"/>
    <col min="4615" max="4615" width="10.28515625" style="186" customWidth="1"/>
    <col min="4616" max="4616" width="16.42578125" style="186" customWidth="1"/>
    <col min="4617" max="4864" width="8.140625" style="186"/>
    <col min="4865" max="4865" width="5.42578125" style="186" customWidth="1"/>
    <col min="4866" max="4866" width="6.7109375" style="186" customWidth="1"/>
    <col min="4867" max="4867" width="12" style="186" customWidth="1"/>
    <col min="4868" max="4868" width="36.42578125" style="186" customWidth="1"/>
    <col min="4869" max="4869" width="4.28515625" style="186" customWidth="1"/>
    <col min="4870" max="4870" width="8.7109375" style="186" customWidth="1"/>
    <col min="4871" max="4871" width="10.28515625" style="186" customWidth="1"/>
    <col min="4872" max="4872" width="16.42578125" style="186" customWidth="1"/>
    <col min="4873" max="5120" width="8.140625" style="186"/>
    <col min="5121" max="5121" width="5.42578125" style="186" customWidth="1"/>
    <col min="5122" max="5122" width="6.7109375" style="186" customWidth="1"/>
    <col min="5123" max="5123" width="12" style="186" customWidth="1"/>
    <col min="5124" max="5124" width="36.42578125" style="186" customWidth="1"/>
    <col min="5125" max="5125" width="4.28515625" style="186" customWidth="1"/>
    <col min="5126" max="5126" width="8.7109375" style="186" customWidth="1"/>
    <col min="5127" max="5127" width="10.28515625" style="186" customWidth="1"/>
    <col min="5128" max="5128" width="16.42578125" style="186" customWidth="1"/>
    <col min="5129" max="5376" width="8.140625" style="186"/>
    <col min="5377" max="5377" width="5.42578125" style="186" customWidth="1"/>
    <col min="5378" max="5378" width="6.7109375" style="186" customWidth="1"/>
    <col min="5379" max="5379" width="12" style="186" customWidth="1"/>
    <col min="5380" max="5380" width="36.42578125" style="186" customWidth="1"/>
    <col min="5381" max="5381" width="4.28515625" style="186" customWidth="1"/>
    <col min="5382" max="5382" width="8.7109375" style="186" customWidth="1"/>
    <col min="5383" max="5383" width="10.28515625" style="186" customWidth="1"/>
    <col min="5384" max="5384" width="16.42578125" style="186" customWidth="1"/>
    <col min="5385" max="5632" width="8.140625" style="186"/>
    <col min="5633" max="5633" width="5.42578125" style="186" customWidth="1"/>
    <col min="5634" max="5634" width="6.7109375" style="186" customWidth="1"/>
    <col min="5635" max="5635" width="12" style="186" customWidth="1"/>
    <col min="5636" max="5636" width="36.42578125" style="186" customWidth="1"/>
    <col min="5637" max="5637" width="4.28515625" style="186" customWidth="1"/>
    <col min="5638" max="5638" width="8.7109375" style="186" customWidth="1"/>
    <col min="5639" max="5639" width="10.28515625" style="186" customWidth="1"/>
    <col min="5640" max="5640" width="16.42578125" style="186" customWidth="1"/>
    <col min="5641" max="5888" width="8.140625" style="186"/>
    <col min="5889" max="5889" width="5.42578125" style="186" customWidth="1"/>
    <col min="5890" max="5890" width="6.7109375" style="186" customWidth="1"/>
    <col min="5891" max="5891" width="12" style="186" customWidth="1"/>
    <col min="5892" max="5892" width="36.42578125" style="186" customWidth="1"/>
    <col min="5893" max="5893" width="4.28515625" style="186" customWidth="1"/>
    <col min="5894" max="5894" width="8.7109375" style="186" customWidth="1"/>
    <col min="5895" max="5895" width="10.28515625" style="186" customWidth="1"/>
    <col min="5896" max="5896" width="16.42578125" style="186" customWidth="1"/>
    <col min="5897" max="6144" width="8.140625" style="186"/>
    <col min="6145" max="6145" width="5.42578125" style="186" customWidth="1"/>
    <col min="6146" max="6146" width="6.7109375" style="186" customWidth="1"/>
    <col min="6147" max="6147" width="12" style="186" customWidth="1"/>
    <col min="6148" max="6148" width="36.42578125" style="186" customWidth="1"/>
    <col min="6149" max="6149" width="4.28515625" style="186" customWidth="1"/>
    <col min="6150" max="6150" width="8.7109375" style="186" customWidth="1"/>
    <col min="6151" max="6151" width="10.28515625" style="186" customWidth="1"/>
    <col min="6152" max="6152" width="16.42578125" style="186" customWidth="1"/>
    <col min="6153" max="6400" width="8.140625" style="186"/>
    <col min="6401" max="6401" width="5.42578125" style="186" customWidth="1"/>
    <col min="6402" max="6402" width="6.7109375" style="186" customWidth="1"/>
    <col min="6403" max="6403" width="12" style="186" customWidth="1"/>
    <col min="6404" max="6404" width="36.42578125" style="186" customWidth="1"/>
    <col min="6405" max="6405" width="4.28515625" style="186" customWidth="1"/>
    <col min="6406" max="6406" width="8.7109375" style="186" customWidth="1"/>
    <col min="6407" max="6407" width="10.28515625" style="186" customWidth="1"/>
    <col min="6408" max="6408" width="16.42578125" style="186" customWidth="1"/>
    <col min="6409" max="6656" width="8.140625" style="186"/>
    <col min="6657" max="6657" width="5.42578125" style="186" customWidth="1"/>
    <col min="6658" max="6658" width="6.7109375" style="186" customWidth="1"/>
    <col min="6659" max="6659" width="12" style="186" customWidth="1"/>
    <col min="6660" max="6660" width="36.42578125" style="186" customWidth="1"/>
    <col min="6661" max="6661" width="4.28515625" style="186" customWidth="1"/>
    <col min="6662" max="6662" width="8.7109375" style="186" customWidth="1"/>
    <col min="6663" max="6663" width="10.28515625" style="186" customWidth="1"/>
    <col min="6664" max="6664" width="16.42578125" style="186" customWidth="1"/>
    <col min="6665" max="6912" width="8.140625" style="186"/>
    <col min="6913" max="6913" width="5.42578125" style="186" customWidth="1"/>
    <col min="6914" max="6914" width="6.7109375" style="186" customWidth="1"/>
    <col min="6915" max="6915" width="12" style="186" customWidth="1"/>
    <col min="6916" max="6916" width="36.42578125" style="186" customWidth="1"/>
    <col min="6917" max="6917" width="4.28515625" style="186" customWidth="1"/>
    <col min="6918" max="6918" width="8.7109375" style="186" customWidth="1"/>
    <col min="6919" max="6919" width="10.28515625" style="186" customWidth="1"/>
    <col min="6920" max="6920" width="16.42578125" style="186" customWidth="1"/>
    <col min="6921" max="7168" width="8.140625" style="186"/>
    <col min="7169" max="7169" width="5.42578125" style="186" customWidth="1"/>
    <col min="7170" max="7170" width="6.7109375" style="186" customWidth="1"/>
    <col min="7171" max="7171" width="12" style="186" customWidth="1"/>
    <col min="7172" max="7172" width="36.42578125" style="186" customWidth="1"/>
    <col min="7173" max="7173" width="4.28515625" style="186" customWidth="1"/>
    <col min="7174" max="7174" width="8.7109375" style="186" customWidth="1"/>
    <col min="7175" max="7175" width="10.28515625" style="186" customWidth="1"/>
    <col min="7176" max="7176" width="16.42578125" style="186" customWidth="1"/>
    <col min="7177" max="7424" width="8.140625" style="186"/>
    <col min="7425" max="7425" width="5.42578125" style="186" customWidth="1"/>
    <col min="7426" max="7426" width="6.7109375" style="186" customWidth="1"/>
    <col min="7427" max="7427" width="12" style="186" customWidth="1"/>
    <col min="7428" max="7428" width="36.42578125" style="186" customWidth="1"/>
    <col min="7429" max="7429" width="4.28515625" style="186" customWidth="1"/>
    <col min="7430" max="7430" width="8.7109375" style="186" customWidth="1"/>
    <col min="7431" max="7431" width="10.28515625" style="186" customWidth="1"/>
    <col min="7432" max="7432" width="16.42578125" style="186" customWidth="1"/>
    <col min="7433" max="7680" width="8.140625" style="186"/>
    <col min="7681" max="7681" width="5.42578125" style="186" customWidth="1"/>
    <col min="7682" max="7682" width="6.7109375" style="186" customWidth="1"/>
    <col min="7683" max="7683" width="12" style="186" customWidth="1"/>
    <col min="7684" max="7684" width="36.42578125" style="186" customWidth="1"/>
    <col min="7685" max="7685" width="4.28515625" style="186" customWidth="1"/>
    <col min="7686" max="7686" width="8.7109375" style="186" customWidth="1"/>
    <col min="7687" max="7687" width="10.28515625" style="186" customWidth="1"/>
    <col min="7688" max="7688" width="16.42578125" style="186" customWidth="1"/>
    <col min="7689" max="7936" width="8.140625" style="186"/>
    <col min="7937" max="7937" width="5.42578125" style="186" customWidth="1"/>
    <col min="7938" max="7938" width="6.7109375" style="186" customWidth="1"/>
    <col min="7939" max="7939" width="12" style="186" customWidth="1"/>
    <col min="7940" max="7940" width="36.42578125" style="186" customWidth="1"/>
    <col min="7941" max="7941" width="4.28515625" style="186" customWidth="1"/>
    <col min="7942" max="7942" width="8.7109375" style="186" customWidth="1"/>
    <col min="7943" max="7943" width="10.28515625" style="186" customWidth="1"/>
    <col min="7944" max="7944" width="16.42578125" style="186" customWidth="1"/>
    <col min="7945" max="8192" width="8.140625" style="186"/>
    <col min="8193" max="8193" width="5.42578125" style="186" customWidth="1"/>
    <col min="8194" max="8194" width="6.7109375" style="186" customWidth="1"/>
    <col min="8195" max="8195" width="12" style="186" customWidth="1"/>
    <col min="8196" max="8196" width="36.42578125" style="186" customWidth="1"/>
    <col min="8197" max="8197" width="4.28515625" style="186" customWidth="1"/>
    <col min="8198" max="8198" width="8.7109375" style="186" customWidth="1"/>
    <col min="8199" max="8199" width="10.28515625" style="186" customWidth="1"/>
    <col min="8200" max="8200" width="16.42578125" style="186" customWidth="1"/>
    <col min="8201" max="8448" width="8.140625" style="186"/>
    <col min="8449" max="8449" width="5.42578125" style="186" customWidth="1"/>
    <col min="8450" max="8450" width="6.7109375" style="186" customWidth="1"/>
    <col min="8451" max="8451" width="12" style="186" customWidth="1"/>
    <col min="8452" max="8452" width="36.42578125" style="186" customWidth="1"/>
    <col min="8453" max="8453" width="4.28515625" style="186" customWidth="1"/>
    <col min="8454" max="8454" width="8.7109375" style="186" customWidth="1"/>
    <col min="8455" max="8455" width="10.28515625" style="186" customWidth="1"/>
    <col min="8456" max="8456" width="16.42578125" style="186" customWidth="1"/>
    <col min="8457" max="8704" width="8.140625" style="186"/>
    <col min="8705" max="8705" width="5.42578125" style="186" customWidth="1"/>
    <col min="8706" max="8706" width="6.7109375" style="186" customWidth="1"/>
    <col min="8707" max="8707" width="12" style="186" customWidth="1"/>
    <col min="8708" max="8708" width="36.42578125" style="186" customWidth="1"/>
    <col min="8709" max="8709" width="4.28515625" style="186" customWidth="1"/>
    <col min="8710" max="8710" width="8.7109375" style="186" customWidth="1"/>
    <col min="8711" max="8711" width="10.28515625" style="186" customWidth="1"/>
    <col min="8712" max="8712" width="16.42578125" style="186" customWidth="1"/>
    <col min="8713" max="8960" width="8.140625" style="186"/>
    <col min="8961" max="8961" width="5.42578125" style="186" customWidth="1"/>
    <col min="8962" max="8962" width="6.7109375" style="186" customWidth="1"/>
    <col min="8963" max="8963" width="12" style="186" customWidth="1"/>
    <col min="8964" max="8964" width="36.42578125" style="186" customWidth="1"/>
    <col min="8965" max="8965" width="4.28515625" style="186" customWidth="1"/>
    <col min="8966" max="8966" width="8.7109375" style="186" customWidth="1"/>
    <col min="8967" max="8967" width="10.28515625" style="186" customWidth="1"/>
    <col min="8968" max="8968" width="16.42578125" style="186" customWidth="1"/>
    <col min="8969" max="9216" width="8.140625" style="186"/>
    <col min="9217" max="9217" width="5.42578125" style="186" customWidth="1"/>
    <col min="9218" max="9218" width="6.7109375" style="186" customWidth="1"/>
    <col min="9219" max="9219" width="12" style="186" customWidth="1"/>
    <col min="9220" max="9220" width="36.42578125" style="186" customWidth="1"/>
    <col min="9221" max="9221" width="4.28515625" style="186" customWidth="1"/>
    <col min="9222" max="9222" width="8.7109375" style="186" customWidth="1"/>
    <col min="9223" max="9223" width="10.28515625" style="186" customWidth="1"/>
    <col min="9224" max="9224" width="16.42578125" style="186" customWidth="1"/>
    <col min="9225" max="9472" width="8.140625" style="186"/>
    <col min="9473" max="9473" width="5.42578125" style="186" customWidth="1"/>
    <col min="9474" max="9474" width="6.7109375" style="186" customWidth="1"/>
    <col min="9475" max="9475" width="12" style="186" customWidth="1"/>
    <col min="9476" max="9476" width="36.42578125" style="186" customWidth="1"/>
    <col min="9477" max="9477" width="4.28515625" style="186" customWidth="1"/>
    <col min="9478" max="9478" width="8.7109375" style="186" customWidth="1"/>
    <col min="9479" max="9479" width="10.28515625" style="186" customWidth="1"/>
    <col min="9480" max="9480" width="16.42578125" style="186" customWidth="1"/>
    <col min="9481" max="9728" width="8.140625" style="186"/>
    <col min="9729" max="9729" width="5.42578125" style="186" customWidth="1"/>
    <col min="9730" max="9730" width="6.7109375" style="186" customWidth="1"/>
    <col min="9731" max="9731" width="12" style="186" customWidth="1"/>
    <col min="9732" max="9732" width="36.42578125" style="186" customWidth="1"/>
    <col min="9733" max="9733" width="4.28515625" style="186" customWidth="1"/>
    <col min="9734" max="9734" width="8.7109375" style="186" customWidth="1"/>
    <col min="9735" max="9735" width="10.28515625" style="186" customWidth="1"/>
    <col min="9736" max="9736" width="16.42578125" style="186" customWidth="1"/>
    <col min="9737" max="9984" width="8.140625" style="186"/>
    <col min="9985" max="9985" width="5.42578125" style="186" customWidth="1"/>
    <col min="9986" max="9986" width="6.7109375" style="186" customWidth="1"/>
    <col min="9987" max="9987" width="12" style="186" customWidth="1"/>
    <col min="9988" max="9988" width="36.42578125" style="186" customWidth="1"/>
    <col min="9989" max="9989" width="4.28515625" style="186" customWidth="1"/>
    <col min="9990" max="9990" width="8.7109375" style="186" customWidth="1"/>
    <col min="9991" max="9991" width="10.28515625" style="186" customWidth="1"/>
    <col min="9992" max="9992" width="16.42578125" style="186" customWidth="1"/>
    <col min="9993" max="10240" width="8.140625" style="186"/>
    <col min="10241" max="10241" width="5.42578125" style="186" customWidth="1"/>
    <col min="10242" max="10242" width="6.7109375" style="186" customWidth="1"/>
    <col min="10243" max="10243" width="12" style="186" customWidth="1"/>
    <col min="10244" max="10244" width="36.42578125" style="186" customWidth="1"/>
    <col min="10245" max="10245" width="4.28515625" style="186" customWidth="1"/>
    <col min="10246" max="10246" width="8.7109375" style="186" customWidth="1"/>
    <col min="10247" max="10247" width="10.28515625" style="186" customWidth="1"/>
    <col min="10248" max="10248" width="16.42578125" style="186" customWidth="1"/>
    <col min="10249" max="10496" width="8.140625" style="186"/>
    <col min="10497" max="10497" width="5.42578125" style="186" customWidth="1"/>
    <col min="10498" max="10498" width="6.7109375" style="186" customWidth="1"/>
    <col min="10499" max="10499" width="12" style="186" customWidth="1"/>
    <col min="10500" max="10500" width="36.42578125" style="186" customWidth="1"/>
    <col min="10501" max="10501" width="4.28515625" style="186" customWidth="1"/>
    <col min="10502" max="10502" width="8.7109375" style="186" customWidth="1"/>
    <col min="10503" max="10503" width="10.28515625" style="186" customWidth="1"/>
    <col min="10504" max="10504" width="16.42578125" style="186" customWidth="1"/>
    <col min="10505" max="10752" width="8.140625" style="186"/>
    <col min="10753" max="10753" width="5.42578125" style="186" customWidth="1"/>
    <col min="10754" max="10754" width="6.7109375" style="186" customWidth="1"/>
    <col min="10755" max="10755" width="12" style="186" customWidth="1"/>
    <col min="10756" max="10756" width="36.42578125" style="186" customWidth="1"/>
    <col min="10757" max="10757" width="4.28515625" style="186" customWidth="1"/>
    <col min="10758" max="10758" width="8.7109375" style="186" customWidth="1"/>
    <col min="10759" max="10759" width="10.28515625" style="186" customWidth="1"/>
    <col min="10760" max="10760" width="16.42578125" style="186" customWidth="1"/>
    <col min="10761" max="11008" width="8.140625" style="186"/>
    <col min="11009" max="11009" width="5.42578125" style="186" customWidth="1"/>
    <col min="11010" max="11010" width="6.7109375" style="186" customWidth="1"/>
    <col min="11011" max="11011" width="12" style="186" customWidth="1"/>
    <col min="11012" max="11012" width="36.42578125" style="186" customWidth="1"/>
    <col min="11013" max="11013" width="4.28515625" style="186" customWidth="1"/>
    <col min="11014" max="11014" width="8.7109375" style="186" customWidth="1"/>
    <col min="11015" max="11015" width="10.28515625" style="186" customWidth="1"/>
    <col min="11016" max="11016" width="16.42578125" style="186" customWidth="1"/>
    <col min="11017" max="11264" width="8.140625" style="186"/>
    <col min="11265" max="11265" width="5.42578125" style="186" customWidth="1"/>
    <col min="11266" max="11266" width="6.7109375" style="186" customWidth="1"/>
    <col min="11267" max="11267" width="12" style="186" customWidth="1"/>
    <col min="11268" max="11268" width="36.42578125" style="186" customWidth="1"/>
    <col min="11269" max="11269" width="4.28515625" style="186" customWidth="1"/>
    <col min="11270" max="11270" width="8.7109375" style="186" customWidth="1"/>
    <col min="11271" max="11271" width="10.28515625" style="186" customWidth="1"/>
    <col min="11272" max="11272" width="16.42578125" style="186" customWidth="1"/>
    <col min="11273" max="11520" width="8.140625" style="186"/>
    <col min="11521" max="11521" width="5.42578125" style="186" customWidth="1"/>
    <col min="11522" max="11522" width="6.7109375" style="186" customWidth="1"/>
    <col min="11523" max="11523" width="12" style="186" customWidth="1"/>
    <col min="11524" max="11524" width="36.42578125" style="186" customWidth="1"/>
    <col min="11525" max="11525" width="4.28515625" style="186" customWidth="1"/>
    <col min="11526" max="11526" width="8.7109375" style="186" customWidth="1"/>
    <col min="11527" max="11527" width="10.28515625" style="186" customWidth="1"/>
    <col min="11528" max="11528" width="16.42578125" style="186" customWidth="1"/>
    <col min="11529" max="11776" width="8.140625" style="186"/>
    <col min="11777" max="11777" width="5.42578125" style="186" customWidth="1"/>
    <col min="11778" max="11778" width="6.7109375" style="186" customWidth="1"/>
    <col min="11779" max="11779" width="12" style="186" customWidth="1"/>
    <col min="11780" max="11780" width="36.42578125" style="186" customWidth="1"/>
    <col min="11781" max="11781" width="4.28515625" style="186" customWidth="1"/>
    <col min="11782" max="11782" width="8.7109375" style="186" customWidth="1"/>
    <col min="11783" max="11783" width="10.28515625" style="186" customWidth="1"/>
    <col min="11784" max="11784" width="16.42578125" style="186" customWidth="1"/>
    <col min="11785" max="12032" width="8.140625" style="186"/>
    <col min="12033" max="12033" width="5.42578125" style="186" customWidth="1"/>
    <col min="12034" max="12034" width="6.7109375" style="186" customWidth="1"/>
    <col min="12035" max="12035" width="12" style="186" customWidth="1"/>
    <col min="12036" max="12036" width="36.42578125" style="186" customWidth="1"/>
    <col min="12037" max="12037" width="4.28515625" style="186" customWidth="1"/>
    <col min="12038" max="12038" width="8.7109375" style="186" customWidth="1"/>
    <col min="12039" max="12039" width="10.28515625" style="186" customWidth="1"/>
    <col min="12040" max="12040" width="16.42578125" style="186" customWidth="1"/>
    <col min="12041" max="12288" width="8.140625" style="186"/>
    <col min="12289" max="12289" width="5.42578125" style="186" customWidth="1"/>
    <col min="12290" max="12290" width="6.7109375" style="186" customWidth="1"/>
    <col min="12291" max="12291" width="12" style="186" customWidth="1"/>
    <col min="12292" max="12292" width="36.42578125" style="186" customWidth="1"/>
    <col min="12293" max="12293" width="4.28515625" style="186" customWidth="1"/>
    <col min="12294" max="12294" width="8.7109375" style="186" customWidth="1"/>
    <col min="12295" max="12295" width="10.28515625" style="186" customWidth="1"/>
    <col min="12296" max="12296" width="16.42578125" style="186" customWidth="1"/>
    <col min="12297" max="12544" width="8.140625" style="186"/>
    <col min="12545" max="12545" width="5.42578125" style="186" customWidth="1"/>
    <col min="12546" max="12546" width="6.7109375" style="186" customWidth="1"/>
    <col min="12547" max="12547" width="12" style="186" customWidth="1"/>
    <col min="12548" max="12548" width="36.42578125" style="186" customWidth="1"/>
    <col min="12549" max="12549" width="4.28515625" style="186" customWidth="1"/>
    <col min="12550" max="12550" width="8.7109375" style="186" customWidth="1"/>
    <col min="12551" max="12551" width="10.28515625" style="186" customWidth="1"/>
    <col min="12552" max="12552" width="16.42578125" style="186" customWidth="1"/>
    <col min="12553" max="12800" width="8.140625" style="186"/>
    <col min="12801" max="12801" width="5.42578125" style="186" customWidth="1"/>
    <col min="12802" max="12802" width="6.7109375" style="186" customWidth="1"/>
    <col min="12803" max="12803" width="12" style="186" customWidth="1"/>
    <col min="12804" max="12804" width="36.42578125" style="186" customWidth="1"/>
    <col min="12805" max="12805" width="4.28515625" style="186" customWidth="1"/>
    <col min="12806" max="12806" width="8.7109375" style="186" customWidth="1"/>
    <col min="12807" max="12807" width="10.28515625" style="186" customWidth="1"/>
    <col min="12808" max="12808" width="16.42578125" style="186" customWidth="1"/>
    <col min="12809" max="13056" width="8.140625" style="186"/>
    <col min="13057" max="13057" width="5.42578125" style="186" customWidth="1"/>
    <col min="13058" max="13058" width="6.7109375" style="186" customWidth="1"/>
    <col min="13059" max="13059" width="12" style="186" customWidth="1"/>
    <col min="13060" max="13060" width="36.42578125" style="186" customWidth="1"/>
    <col min="13061" max="13061" width="4.28515625" style="186" customWidth="1"/>
    <col min="13062" max="13062" width="8.7109375" style="186" customWidth="1"/>
    <col min="13063" max="13063" width="10.28515625" style="186" customWidth="1"/>
    <col min="13064" max="13064" width="16.42578125" style="186" customWidth="1"/>
    <col min="13065" max="13312" width="8.140625" style="186"/>
    <col min="13313" max="13313" width="5.42578125" style="186" customWidth="1"/>
    <col min="13314" max="13314" width="6.7109375" style="186" customWidth="1"/>
    <col min="13315" max="13315" width="12" style="186" customWidth="1"/>
    <col min="13316" max="13316" width="36.42578125" style="186" customWidth="1"/>
    <col min="13317" max="13317" width="4.28515625" style="186" customWidth="1"/>
    <col min="13318" max="13318" width="8.7109375" style="186" customWidth="1"/>
    <col min="13319" max="13319" width="10.28515625" style="186" customWidth="1"/>
    <col min="13320" max="13320" width="16.42578125" style="186" customWidth="1"/>
    <col min="13321" max="13568" width="8.140625" style="186"/>
    <col min="13569" max="13569" width="5.42578125" style="186" customWidth="1"/>
    <col min="13570" max="13570" width="6.7109375" style="186" customWidth="1"/>
    <col min="13571" max="13571" width="12" style="186" customWidth="1"/>
    <col min="13572" max="13572" width="36.42578125" style="186" customWidth="1"/>
    <col min="13573" max="13573" width="4.28515625" style="186" customWidth="1"/>
    <col min="13574" max="13574" width="8.7109375" style="186" customWidth="1"/>
    <col min="13575" max="13575" width="10.28515625" style="186" customWidth="1"/>
    <col min="13576" max="13576" width="16.42578125" style="186" customWidth="1"/>
    <col min="13577" max="13824" width="8.140625" style="186"/>
    <col min="13825" max="13825" width="5.42578125" style="186" customWidth="1"/>
    <col min="13826" max="13826" width="6.7109375" style="186" customWidth="1"/>
    <col min="13827" max="13827" width="12" style="186" customWidth="1"/>
    <col min="13828" max="13828" width="36.42578125" style="186" customWidth="1"/>
    <col min="13829" max="13829" width="4.28515625" style="186" customWidth="1"/>
    <col min="13830" max="13830" width="8.7109375" style="186" customWidth="1"/>
    <col min="13831" max="13831" width="10.28515625" style="186" customWidth="1"/>
    <col min="13832" max="13832" width="16.42578125" style="186" customWidth="1"/>
    <col min="13833" max="14080" width="8.140625" style="186"/>
    <col min="14081" max="14081" width="5.42578125" style="186" customWidth="1"/>
    <col min="14082" max="14082" width="6.7109375" style="186" customWidth="1"/>
    <col min="14083" max="14083" width="12" style="186" customWidth="1"/>
    <col min="14084" max="14084" width="36.42578125" style="186" customWidth="1"/>
    <col min="14085" max="14085" width="4.28515625" style="186" customWidth="1"/>
    <col min="14086" max="14086" width="8.7109375" style="186" customWidth="1"/>
    <col min="14087" max="14087" width="10.28515625" style="186" customWidth="1"/>
    <col min="14088" max="14088" width="16.42578125" style="186" customWidth="1"/>
    <col min="14089" max="14336" width="8.140625" style="186"/>
    <col min="14337" max="14337" width="5.42578125" style="186" customWidth="1"/>
    <col min="14338" max="14338" width="6.7109375" style="186" customWidth="1"/>
    <col min="14339" max="14339" width="12" style="186" customWidth="1"/>
    <col min="14340" max="14340" width="36.42578125" style="186" customWidth="1"/>
    <col min="14341" max="14341" width="4.28515625" style="186" customWidth="1"/>
    <col min="14342" max="14342" width="8.7109375" style="186" customWidth="1"/>
    <col min="14343" max="14343" width="10.28515625" style="186" customWidth="1"/>
    <col min="14344" max="14344" width="16.42578125" style="186" customWidth="1"/>
    <col min="14345" max="14592" width="8.140625" style="186"/>
    <col min="14593" max="14593" width="5.42578125" style="186" customWidth="1"/>
    <col min="14594" max="14594" width="6.7109375" style="186" customWidth="1"/>
    <col min="14595" max="14595" width="12" style="186" customWidth="1"/>
    <col min="14596" max="14596" width="36.42578125" style="186" customWidth="1"/>
    <col min="14597" max="14597" width="4.28515625" style="186" customWidth="1"/>
    <col min="14598" max="14598" width="8.7109375" style="186" customWidth="1"/>
    <col min="14599" max="14599" width="10.28515625" style="186" customWidth="1"/>
    <col min="14600" max="14600" width="16.42578125" style="186" customWidth="1"/>
    <col min="14601" max="14848" width="8.140625" style="186"/>
    <col min="14849" max="14849" width="5.42578125" style="186" customWidth="1"/>
    <col min="14850" max="14850" width="6.7109375" style="186" customWidth="1"/>
    <col min="14851" max="14851" width="12" style="186" customWidth="1"/>
    <col min="14852" max="14852" width="36.42578125" style="186" customWidth="1"/>
    <col min="14853" max="14853" width="4.28515625" style="186" customWidth="1"/>
    <col min="14854" max="14854" width="8.7109375" style="186" customWidth="1"/>
    <col min="14855" max="14855" width="10.28515625" style="186" customWidth="1"/>
    <col min="14856" max="14856" width="16.42578125" style="186" customWidth="1"/>
    <col min="14857" max="15104" width="8.140625" style="186"/>
    <col min="15105" max="15105" width="5.42578125" style="186" customWidth="1"/>
    <col min="15106" max="15106" width="6.7109375" style="186" customWidth="1"/>
    <col min="15107" max="15107" width="12" style="186" customWidth="1"/>
    <col min="15108" max="15108" width="36.42578125" style="186" customWidth="1"/>
    <col min="15109" max="15109" width="4.28515625" style="186" customWidth="1"/>
    <col min="15110" max="15110" width="8.7109375" style="186" customWidth="1"/>
    <col min="15111" max="15111" width="10.28515625" style="186" customWidth="1"/>
    <col min="15112" max="15112" width="16.42578125" style="186" customWidth="1"/>
    <col min="15113" max="15360" width="8.140625" style="186"/>
    <col min="15361" max="15361" width="5.42578125" style="186" customWidth="1"/>
    <col min="15362" max="15362" width="6.7109375" style="186" customWidth="1"/>
    <col min="15363" max="15363" width="12" style="186" customWidth="1"/>
    <col min="15364" max="15364" width="36.42578125" style="186" customWidth="1"/>
    <col min="15365" max="15365" width="4.28515625" style="186" customWidth="1"/>
    <col min="15366" max="15366" width="8.7109375" style="186" customWidth="1"/>
    <col min="15367" max="15367" width="10.28515625" style="186" customWidth="1"/>
    <col min="15368" max="15368" width="16.42578125" style="186" customWidth="1"/>
    <col min="15369" max="15616" width="8.140625" style="186"/>
    <col min="15617" max="15617" width="5.42578125" style="186" customWidth="1"/>
    <col min="15618" max="15618" width="6.7109375" style="186" customWidth="1"/>
    <col min="15619" max="15619" width="12" style="186" customWidth="1"/>
    <col min="15620" max="15620" width="36.42578125" style="186" customWidth="1"/>
    <col min="15621" max="15621" width="4.28515625" style="186" customWidth="1"/>
    <col min="15622" max="15622" width="8.7109375" style="186" customWidth="1"/>
    <col min="15623" max="15623" width="10.28515625" style="186" customWidth="1"/>
    <col min="15624" max="15624" width="16.42578125" style="186" customWidth="1"/>
    <col min="15625" max="15872" width="8.140625" style="186"/>
    <col min="15873" max="15873" width="5.42578125" style="186" customWidth="1"/>
    <col min="15874" max="15874" width="6.7109375" style="186" customWidth="1"/>
    <col min="15875" max="15875" width="12" style="186" customWidth="1"/>
    <col min="15876" max="15876" width="36.42578125" style="186" customWidth="1"/>
    <col min="15877" max="15877" width="4.28515625" style="186" customWidth="1"/>
    <col min="15878" max="15878" width="8.7109375" style="186" customWidth="1"/>
    <col min="15879" max="15879" width="10.28515625" style="186" customWidth="1"/>
    <col min="15880" max="15880" width="16.42578125" style="186" customWidth="1"/>
    <col min="15881" max="16128" width="8.140625" style="186"/>
    <col min="16129" max="16129" width="5.42578125" style="186" customWidth="1"/>
    <col min="16130" max="16130" width="6.7109375" style="186" customWidth="1"/>
    <col min="16131" max="16131" width="12" style="186" customWidth="1"/>
    <col min="16132" max="16132" width="36.42578125" style="186" customWidth="1"/>
    <col min="16133" max="16133" width="4.28515625" style="186" customWidth="1"/>
    <col min="16134" max="16134" width="8.7109375" style="186" customWidth="1"/>
    <col min="16135" max="16135" width="10.28515625" style="186" customWidth="1"/>
    <col min="16136" max="16136" width="16.42578125" style="186" customWidth="1"/>
    <col min="16137" max="16384" width="8.140625" style="186"/>
  </cols>
  <sheetData>
    <row r="1" spans="1:8" ht="27.75" customHeight="1">
      <c r="A1" s="436" t="s">
        <v>867</v>
      </c>
      <c r="B1" s="436"/>
      <c r="C1" s="436"/>
      <c r="D1" s="436"/>
      <c r="E1" s="436"/>
      <c r="F1" s="436"/>
      <c r="G1" s="436"/>
      <c r="H1" s="436"/>
    </row>
    <row r="2" spans="1:8" ht="12.75" customHeight="1">
      <c r="A2" s="187" t="s">
        <v>868</v>
      </c>
      <c r="B2" s="187"/>
      <c r="C2" s="187"/>
      <c r="D2" s="187"/>
      <c r="E2" s="187"/>
      <c r="F2" s="187"/>
      <c r="G2" s="187"/>
      <c r="H2" s="187"/>
    </row>
    <row r="3" spans="1:8" ht="12.75" customHeight="1">
      <c r="A3" s="187" t="s">
        <v>1673</v>
      </c>
      <c r="B3" s="187"/>
      <c r="C3" s="187"/>
      <c r="D3" s="187"/>
      <c r="E3" s="187"/>
      <c r="F3" s="187"/>
      <c r="G3" s="187"/>
      <c r="H3" s="187"/>
    </row>
    <row r="4" spans="1:8" ht="13.5" customHeight="1">
      <c r="A4" s="188"/>
      <c r="B4" s="187"/>
      <c r="C4" s="188"/>
      <c r="D4" s="187"/>
      <c r="E4" s="187"/>
      <c r="F4" s="187"/>
      <c r="G4" s="187"/>
      <c r="H4" s="187"/>
    </row>
    <row r="5" spans="1:8" ht="6.75" customHeight="1">
      <c r="A5" s="189"/>
      <c r="B5" s="190"/>
      <c r="C5" s="191"/>
      <c r="D5" s="190"/>
      <c r="E5" s="190"/>
      <c r="F5" s="192"/>
      <c r="G5" s="193"/>
      <c r="H5" s="193"/>
    </row>
    <row r="6" spans="1:8" ht="12.75" customHeight="1">
      <c r="A6" s="194" t="s">
        <v>870</v>
      </c>
      <c r="B6" s="194"/>
      <c r="C6" s="194"/>
      <c r="D6" s="194"/>
      <c r="E6" s="194"/>
      <c r="F6" s="194"/>
      <c r="G6" s="194"/>
      <c r="H6" s="194"/>
    </row>
    <row r="7" spans="1:8" ht="13.5" customHeight="1">
      <c r="A7" s="194" t="s">
        <v>871</v>
      </c>
      <c r="B7" s="194"/>
      <c r="C7" s="194"/>
      <c r="D7" s="194"/>
      <c r="E7" s="194"/>
      <c r="F7" s="194"/>
      <c r="G7" s="194" t="s">
        <v>872</v>
      </c>
      <c r="H7" s="194"/>
    </row>
    <row r="8" spans="1:8" ht="13.5" customHeight="1">
      <c r="A8" s="194" t="s">
        <v>873</v>
      </c>
      <c r="B8" s="195"/>
      <c r="C8" s="195"/>
      <c r="D8" s="195"/>
      <c r="E8" s="195"/>
      <c r="F8" s="196"/>
      <c r="G8" s="194" t="s">
        <v>874</v>
      </c>
      <c r="H8" s="197"/>
    </row>
    <row r="9" spans="1:8" ht="6" customHeight="1" thickBot="1">
      <c r="A9" s="198"/>
      <c r="B9" s="198"/>
      <c r="C9" s="198"/>
      <c r="D9" s="198"/>
      <c r="E9" s="198"/>
      <c r="F9" s="198"/>
      <c r="G9" s="198"/>
      <c r="H9" s="198"/>
    </row>
    <row r="10" spans="1:8" ht="25.5" customHeight="1" thickBot="1">
      <c r="A10" s="199" t="s">
        <v>875</v>
      </c>
      <c r="B10" s="199" t="s">
        <v>876</v>
      </c>
      <c r="C10" s="199" t="s">
        <v>877</v>
      </c>
      <c r="D10" s="199" t="s">
        <v>878</v>
      </c>
      <c r="E10" s="199" t="s">
        <v>133</v>
      </c>
      <c r="F10" s="199" t="s">
        <v>879</v>
      </c>
      <c r="G10" s="199" t="s">
        <v>880</v>
      </c>
      <c r="H10" s="199" t="s">
        <v>1</v>
      </c>
    </row>
    <row r="11" spans="1:8" ht="12.75" hidden="1" customHeight="1">
      <c r="A11" s="199" t="s">
        <v>55</v>
      </c>
      <c r="B11" s="199" t="s">
        <v>57</v>
      </c>
      <c r="C11" s="199" t="s">
        <v>59</v>
      </c>
      <c r="D11" s="199" t="s">
        <v>63</v>
      </c>
      <c r="E11" s="199" t="s">
        <v>65</v>
      </c>
      <c r="F11" s="199" t="s">
        <v>881</v>
      </c>
      <c r="G11" s="199" t="s">
        <v>882</v>
      </c>
      <c r="H11" s="199" t="s">
        <v>883</v>
      </c>
    </row>
    <row r="12" spans="1:8" ht="4.5" customHeight="1">
      <c r="A12" s="198"/>
      <c r="B12" s="198"/>
      <c r="C12" s="198"/>
      <c r="D12" s="198"/>
      <c r="E12" s="198"/>
      <c r="F12" s="198"/>
      <c r="G12" s="198"/>
      <c r="H12" s="198"/>
    </row>
    <row r="13" spans="1:8" ht="30.75" customHeight="1">
      <c r="A13" s="200"/>
      <c r="B13" s="201"/>
      <c r="C13" s="201" t="s">
        <v>24</v>
      </c>
      <c r="D13" s="201" t="s">
        <v>884</v>
      </c>
      <c r="E13" s="201"/>
      <c r="F13" s="202"/>
      <c r="G13" s="203"/>
      <c r="H13" s="203">
        <f>SUM(H14,H35,H38)</f>
        <v>0</v>
      </c>
    </row>
    <row r="14" spans="1:8" ht="28.5" customHeight="1">
      <c r="A14" s="204"/>
      <c r="B14" s="205"/>
      <c r="C14" s="205" t="s">
        <v>1674</v>
      </c>
      <c r="D14" s="205" t="s">
        <v>1675</v>
      </c>
      <c r="E14" s="205"/>
      <c r="F14" s="206"/>
      <c r="G14" s="207"/>
      <c r="H14" s="207">
        <f>SUM(H15:H34)</f>
        <v>0</v>
      </c>
    </row>
    <row r="15" spans="1:8" ht="13.5" customHeight="1">
      <c r="A15" s="208">
        <v>1</v>
      </c>
      <c r="B15" s="209" t="s">
        <v>888</v>
      </c>
      <c r="C15" s="209" t="s">
        <v>1676</v>
      </c>
      <c r="D15" s="209" t="s">
        <v>1677</v>
      </c>
      <c r="E15" s="209" t="s">
        <v>197</v>
      </c>
      <c r="F15" s="210">
        <v>4</v>
      </c>
      <c r="G15" s="211"/>
      <c r="H15" s="211">
        <f>F15*G15</f>
        <v>0</v>
      </c>
    </row>
    <row r="16" spans="1:8" ht="35.25" customHeight="1">
      <c r="A16" s="212"/>
      <c r="B16" s="213"/>
      <c r="C16" s="213"/>
      <c r="D16" s="213" t="s">
        <v>1714</v>
      </c>
      <c r="E16" s="213"/>
      <c r="F16" s="214"/>
      <c r="G16" s="215"/>
      <c r="H16" s="215"/>
    </row>
    <row r="17" spans="1:8" ht="13.5" customHeight="1">
      <c r="A17" s="208">
        <v>2</v>
      </c>
      <c r="B17" s="209" t="s">
        <v>888</v>
      </c>
      <c r="C17" s="209" t="s">
        <v>1678</v>
      </c>
      <c r="D17" s="209" t="s">
        <v>1679</v>
      </c>
      <c r="E17" s="209" t="s">
        <v>197</v>
      </c>
      <c r="F17" s="210">
        <v>1</v>
      </c>
      <c r="G17" s="211"/>
      <c r="H17" s="211">
        <f>F17*G17</f>
        <v>0</v>
      </c>
    </row>
    <row r="18" spans="1:8" ht="13.5" customHeight="1">
      <c r="A18" s="208">
        <v>6</v>
      </c>
      <c r="B18" s="209" t="s">
        <v>888</v>
      </c>
      <c r="C18" s="209" t="s">
        <v>1680</v>
      </c>
      <c r="D18" s="209" t="s">
        <v>1681</v>
      </c>
      <c r="E18" s="209" t="s">
        <v>197</v>
      </c>
      <c r="F18" s="210">
        <v>4</v>
      </c>
      <c r="G18" s="211"/>
      <c r="H18" s="211">
        <f t="shared" ref="H18:H20" si="0">F18*G18</f>
        <v>0</v>
      </c>
    </row>
    <row r="19" spans="1:8" ht="13.5" customHeight="1">
      <c r="A19" s="208">
        <v>7</v>
      </c>
      <c r="B19" s="209" t="s">
        <v>888</v>
      </c>
      <c r="C19" s="209" t="s">
        <v>1682</v>
      </c>
      <c r="D19" s="209" t="s">
        <v>1683</v>
      </c>
      <c r="E19" s="209" t="s">
        <v>913</v>
      </c>
      <c r="F19" s="210">
        <v>8</v>
      </c>
      <c r="G19" s="211"/>
      <c r="H19" s="211">
        <f t="shared" si="0"/>
        <v>0</v>
      </c>
    </row>
    <row r="20" spans="1:8" ht="13.5" customHeight="1">
      <c r="A20" s="208">
        <v>8</v>
      </c>
      <c r="B20" s="209" t="s">
        <v>888</v>
      </c>
      <c r="C20" s="209" t="s">
        <v>1684</v>
      </c>
      <c r="D20" s="209" t="s">
        <v>1685</v>
      </c>
      <c r="E20" s="209" t="s">
        <v>913</v>
      </c>
      <c r="F20" s="210">
        <v>2</v>
      </c>
      <c r="G20" s="211"/>
      <c r="H20" s="211">
        <f t="shared" si="0"/>
        <v>0</v>
      </c>
    </row>
    <row r="21" spans="1:8" ht="12" customHeight="1">
      <c r="A21" s="212"/>
      <c r="B21" s="213"/>
      <c r="C21" s="213"/>
      <c r="D21" s="213" t="s">
        <v>1686</v>
      </c>
      <c r="E21" s="213"/>
      <c r="F21" s="214"/>
      <c r="G21" s="215"/>
      <c r="H21" s="215"/>
    </row>
    <row r="22" spans="1:8" ht="13.5" customHeight="1">
      <c r="A22" s="208">
        <v>11</v>
      </c>
      <c r="B22" s="209" t="s">
        <v>888</v>
      </c>
      <c r="C22" s="209" t="s">
        <v>1687</v>
      </c>
      <c r="D22" s="209" t="s">
        <v>1688</v>
      </c>
      <c r="E22" s="209" t="s">
        <v>913</v>
      </c>
      <c r="F22" s="210">
        <v>4</v>
      </c>
      <c r="G22" s="211"/>
      <c r="H22" s="211">
        <f>F22*G22</f>
        <v>0</v>
      </c>
    </row>
    <row r="23" spans="1:8" ht="12" customHeight="1">
      <c r="A23" s="212"/>
      <c r="B23" s="213"/>
      <c r="C23" s="213"/>
      <c r="D23" s="213" t="s">
        <v>1689</v>
      </c>
      <c r="E23" s="213"/>
      <c r="F23" s="214"/>
      <c r="G23" s="215"/>
      <c r="H23" s="215"/>
    </row>
    <row r="24" spans="1:8" ht="13.5" customHeight="1">
      <c r="A24" s="208">
        <v>15</v>
      </c>
      <c r="B24" s="209" t="s">
        <v>888</v>
      </c>
      <c r="C24" s="209" t="s">
        <v>1690</v>
      </c>
      <c r="D24" s="209" t="s">
        <v>1691</v>
      </c>
      <c r="E24" s="209" t="s">
        <v>197</v>
      </c>
      <c r="F24" s="210">
        <v>8</v>
      </c>
      <c r="G24" s="211"/>
      <c r="H24" s="211">
        <f>F24*G24</f>
        <v>0</v>
      </c>
    </row>
    <row r="25" spans="1:8" ht="12" customHeight="1">
      <c r="A25" s="212"/>
      <c r="B25" s="213"/>
      <c r="C25" s="213"/>
      <c r="D25" s="213" t="s">
        <v>1692</v>
      </c>
      <c r="E25" s="213"/>
      <c r="F25" s="214"/>
      <c r="G25" s="215"/>
      <c r="H25" s="215"/>
    </row>
    <row r="26" spans="1:8" ht="13.5" customHeight="1">
      <c r="A26" s="208">
        <v>4</v>
      </c>
      <c r="B26" s="209" t="s">
        <v>1674</v>
      </c>
      <c r="C26" s="209" t="s">
        <v>1693</v>
      </c>
      <c r="D26" s="209" t="s">
        <v>1694</v>
      </c>
      <c r="E26" s="209" t="s">
        <v>217</v>
      </c>
      <c r="F26" s="210">
        <v>4</v>
      </c>
      <c r="G26" s="211"/>
      <c r="H26" s="211">
        <f>F26*G26</f>
        <v>0</v>
      </c>
    </row>
    <row r="27" spans="1:8" ht="30" customHeight="1">
      <c r="A27" s="212"/>
      <c r="B27" s="213"/>
      <c r="C27" s="213"/>
      <c r="D27" s="213" t="s">
        <v>1695</v>
      </c>
      <c r="E27" s="213"/>
      <c r="F27" s="214"/>
      <c r="G27" s="215"/>
      <c r="H27" s="215"/>
    </row>
    <row r="28" spans="1:8" ht="24" customHeight="1">
      <c r="A28" s="208">
        <v>3</v>
      </c>
      <c r="B28" s="209" t="s">
        <v>1674</v>
      </c>
      <c r="C28" s="209" t="s">
        <v>1696</v>
      </c>
      <c r="D28" s="209" t="s">
        <v>1697</v>
      </c>
      <c r="E28" s="209" t="s">
        <v>185</v>
      </c>
      <c r="F28" s="210">
        <v>10</v>
      </c>
      <c r="G28" s="211"/>
      <c r="H28" s="211">
        <f>F28*G28</f>
        <v>0</v>
      </c>
    </row>
    <row r="29" spans="1:8" ht="12" customHeight="1">
      <c r="A29" s="212"/>
      <c r="B29" s="213"/>
      <c r="C29" s="213"/>
      <c r="D29" s="213" t="s">
        <v>1698</v>
      </c>
      <c r="E29" s="213"/>
      <c r="F29" s="214"/>
      <c r="G29" s="215"/>
      <c r="H29" s="215"/>
    </row>
    <row r="30" spans="1:8" ht="24" customHeight="1">
      <c r="A30" s="208">
        <v>5</v>
      </c>
      <c r="B30" s="209" t="s">
        <v>1674</v>
      </c>
      <c r="C30" s="209" t="s">
        <v>1699</v>
      </c>
      <c r="D30" s="209" t="s">
        <v>1700</v>
      </c>
      <c r="E30" s="209" t="s">
        <v>185</v>
      </c>
      <c r="F30" s="210">
        <v>8</v>
      </c>
      <c r="G30" s="211"/>
      <c r="H30" s="211">
        <f>F30*G30</f>
        <v>0</v>
      </c>
    </row>
    <row r="31" spans="1:8" ht="12" customHeight="1">
      <c r="A31" s="212"/>
      <c r="B31" s="213"/>
      <c r="C31" s="213"/>
      <c r="D31" s="213" t="s">
        <v>1701</v>
      </c>
      <c r="E31" s="213"/>
      <c r="F31" s="214"/>
      <c r="G31" s="215"/>
      <c r="H31" s="215"/>
    </row>
    <row r="32" spans="1:8" ht="24" customHeight="1">
      <c r="A32" s="208">
        <v>9</v>
      </c>
      <c r="B32" s="209" t="s">
        <v>1674</v>
      </c>
      <c r="C32" s="209" t="s">
        <v>1702</v>
      </c>
      <c r="D32" s="209" t="s">
        <v>1703</v>
      </c>
      <c r="E32" s="209" t="s">
        <v>185</v>
      </c>
      <c r="F32" s="210">
        <v>5</v>
      </c>
      <c r="G32" s="211"/>
      <c r="H32" s="211">
        <f>F32*G32</f>
        <v>0</v>
      </c>
    </row>
    <row r="33" spans="1:8" ht="12" customHeight="1">
      <c r="A33" s="212"/>
      <c r="B33" s="213"/>
      <c r="C33" s="213"/>
      <c r="D33" s="213" t="s">
        <v>1704</v>
      </c>
      <c r="E33" s="213"/>
      <c r="F33" s="214"/>
      <c r="G33" s="215"/>
      <c r="H33" s="215"/>
    </row>
    <row r="34" spans="1:8" ht="13.5" customHeight="1">
      <c r="A34" s="208">
        <v>10</v>
      </c>
      <c r="B34" s="209" t="s">
        <v>888</v>
      </c>
      <c r="C34" s="209" t="s">
        <v>1705</v>
      </c>
      <c r="D34" s="209" t="s">
        <v>1706</v>
      </c>
      <c r="E34" s="209" t="s">
        <v>185</v>
      </c>
      <c r="F34" s="210">
        <v>5</v>
      </c>
      <c r="G34" s="211"/>
      <c r="H34" s="211">
        <f>F34*G34</f>
        <v>0</v>
      </c>
    </row>
    <row r="35" spans="1:8" ht="28.5" customHeight="1">
      <c r="A35" s="318"/>
      <c r="B35" s="319"/>
      <c r="C35" s="319" t="s">
        <v>1177</v>
      </c>
      <c r="D35" s="319" t="s">
        <v>1707</v>
      </c>
      <c r="E35" s="319"/>
      <c r="F35" s="320"/>
      <c r="G35" s="321"/>
      <c r="H35" s="321">
        <f>SUM(H36)</f>
        <v>0</v>
      </c>
    </row>
    <row r="36" spans="1:8" ht="13.5" customHeight="1">
      <c r="A36" s="208">
        <v>13</v>
      </c>
      <c r="B36" s="209" t="s">
        <v>888</v>
      </c>
      <c r="C36" s="209" t="s">
        <v>1179</v>
      </c>
      <c r="D36" s="209" t="s">
        <v>1708</v>
      </c>
      <c r="E36" s="209" t="s">
        <v>913</v>
      </c>
      <c r="F36" s="210">
        <v>4</v>
      </c>
      <c r="G36" s="211"/>
      <c r="H36" s="211">
        <f>F36*G36</f>
        <v>0</v>
      </c>
    </row>
    <row r="37" spans="1:8" ht="12" customHeight="1">
      <c r="A37" s="212"/>
      <c r="B37" s="213"/>
      <c r="C37" s="213"/>
      <c r="D37" s="213" t="s">
        <v>1709</v>
      </c>
      <c r="E37" s="213"/>
      <c r="F37" s="214"/>
      <c r="G37" s="215"/>
      <c r="H37" s="215"/>
    </row>
    <row r="38" spans="1:8" ht="28.5" customHeight="1">
      <c r="A38" s="322"/>
      <c r="B38" s="323"/>
      <c r="C38" s="323" t="s">
        <v>948</v>
      </c>
      <c r="D38" s="323" t="s">
        <v>1710</v>
      </c>
      <c r="E38" s="323"/>
      <c r="F38" s="324"/>
      <c r="G38" s="325"/>
      <c r="H38" s="325">
        <f>SUM(H39)</f>
        <v>0</v>
      </c>
    </row>
    <row r="39" spans="1:8" ht="13.5" customHeight="1">
      <c r="A39" s="208">
        <v>14</v>
      </c>
      <c r="B39" s="209" t="s">
        <v>888</v>
      </c>
      <c r="C39" s="209" t="s">
        <v>1185</v>
      </c>
      <c r="D39" s="209" t="s">
        <v>951</v>
      </c>
      <c r="E39" s="209" t="s">
        <v>913</v>
      </c>
      <c r="F39" s="210">
        <v>24</v>
      </c>
      <c r="G39" s="211"/>
      <c r="H39" s="211">
        <f>F39*G39</f>
        <v>0</v>
      </c>
    </row>
    <row r="40" spans="1:8" ht="12" customHeight="1">
      <c r="A40" s="212"/>
      <c r="B40" s="213"/>
      <c r="C40" s="213"/>
      <c r="D40" s="213" t="s">
        <v>1711</v>
      </c>
      <c r="E40" s="213"/>
      <c r="F40" s="214"/>
      <c r="G40" s="215"/>
      <c r="H40" s="215"/>
    </row>
    <row r="41" spans="1:8" ht="30.75" customHeight="1">
      <c r="A41" s="216"/>
      <c r="B41" s="217"/>
      <c r="C41" s="217"/>
      <c r="D41" s="217" t="s">
        <v>953</v>
      </c>
      <c r="E41" s="217"/>
      <c r="F41" s="218"/>
      <c r="G41" s="219"/>
      <c r="H41" s="219">
        <f>H13</f>
        <v>0</v>
      </c>
    </row>
  </sheetData>
  <mergeCells count="1">
    <mergeCell ref="A1:H1"/>
  </mergeCells>
  <pageMargins left="0.39370079040527345" right="0.39370079040527345" top="0.7874015808105469" bottom="0.7874015808105469" header="0" footer="0"/>
  <pageSetup paperSize="9" scale="93" fitToHeight="100" orientation="portrait" blackAndWhite="1" verticalDpi="597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outlinePr summaryBelow="0"/>
  </sheetPr>
  <dimension ref="A1:BH163"/>
  <sheetViews>
    <sheetView workbookViewId="0">
      <selection activeCell="X14" sqref="X14"/>
    </sheetView>
  </sheetViews>
  <sheetFormatPr defaultRowHeight="12.75" outlineLevelRow="1"/>
  <cols>
    <col min="1" max="1" width="4.28515625" customWidth="1"/>
    <col min="2" max="2" width="14.42578125" style="91" customWidth="1"/>
    <col min="3" max="3" width="38.28515625" style="91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4" width="0" hidden="1" customWidth="1"/>
    <col min="16" max="16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432" t="s">
        <v>1720</v>
      </c>
      <c r="B1" s="432"/>
      <c r="C1" s="432"/>
      <c r="D1" s="432"/>
      <c r="E1" s="432"/>
      <c r="F1" s="432"/>
      <c r="G1" s="432"/>
      <c r="AE1" t="s">
        <v>124</v>
      </c>
    </row>
    <row r="2" spans="1:60" ht="25.15" customHeight="1">
      <c r="A2" s="183" t="s">
        <v>123</v>
      </c>
      <c r="B2" s="182"/>
      <c r="C2" s="433" t="s">
        <v>45</v>
      </c>
      <c r="D2" s="434"/>
      <c r="E2" s="434"/>
      <c r="F2" s="434"/>
      <c r="G2" s="435"/>
      <c r="AE2" t="s">
        <v>125</v>
      </c>
    </row>
    <row r="3" spans="1:60" ht="25.15" customHeight="1">
      <c r="A3" s="183" t="s">
        <v>7</v>
      </c>
      <c r="B3" s="182"/>
      <c r="C3" s="433" t="s">
        <v>42</v>
      </c>
      <c r="D3" s="434"/>
      <c r="E3" s="434"/>
      <c r="F3" s="434"/>
      <c r="G3" s="435"/>
      <c r="AE3" t="s">
        <v>126</v>
      </c>
    </row>
    <row r="4" spans="1:60" ht="25.15" hidden="1" customHeight="1">
      <c r="A4" s="183" t="s">
        <v>8</v>
      </c>
      <c r="B4" s="182"/>
      <c r="C4" s="433"/>
      <c r="D4" s="434"/>
      <c r="E4" s="434"/>
      <c r="F4" s="434"/>
      <c r="G4" s="435"/>
      <c r="AE4" t="s">
        <v>127</v>
      </c>
    </row>
    <row r="5" spans="1:60" hidden="1">
      <c r="A5" s="181" t="s">
        <v>128</v>
      </c>
      <c r="B5" s="134"/>
      <c r="C5" s="134"/>
      <c r="D5" s="135"/>
      <c r="E5" s="135"/>
      <c r="F5" s="135"/>
      <c r="G5" s="180"/>
      <c r="AE5" t="s">
        <v>129</v>
      </c>
    </row>
    <row r="7" spans="1:60" ht="38.25">
      <c r="A7" s="178" t="s">
        <v>130</v>
      </c>
      <c r="B7" s="179" t="s">
        <v>131</v>
      </c>
      <c r="C7" s="179" t="s">
        <v>132</v>
      </c>
      <c r="D7" s="178" t="s">
        <v>133</v>
      </c>
      <c r="E7" s="178" t="s">
        <v>134</v>
      </c>
      <c r="F7" s="136" t="s">
        <v>135</v>
      </c>
      <c r="G7" s="178" t="s">
        <v>28</v>
      </c>
      <c r="H7" s="154" t="s">
        <v>29</v>
      </c>
      <c r="I7" s="154" t="s">
        <v>136</v>
      </c>
      <c r="J7" s="154" t="s">
        <v>30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154" t="s">
        <v>144</v>
      </c>
      <c r="S7" s="154" t="s">
        <v>145</v>
      </c>
      <c r="T7" s="154" t="s">
        <v>146</v>
      </c>
      <c r="U7" s="154" t="s">
        <v>147</v>
      </c>
    </row>
    <row r="8" spans="1:60">
      <c r="A8" s="155" t="s">
        <v>148</v>
      </c>
      <c r="B8" s="156" t="s">
        <v>55</v>
      </c>
      <c r="C8" s="157" t="s">
        <v>56</v>
      </c>
      <c r="D8" s="141"/>
      <c r="E8" s="158"/>
      <c r="F8" s="159"/>
      <c r="G8" s="159">
        <f>SUMIF(AE9:AE10,"&lt;&gt;NOR",G9:G10)</f>
        <v>0</v>
      </c>
      <c r="H8" s="159"/>
      <c r="I8" s="159">
        <f>SUM(I9:I10)</f>
        <v>9242.2800000000007</v>
      </c>
      <c r="J8" s="159"/>
      <c r="K8" s="159">
        <f>SUM(K9:K10)</f>
        <v>9937.73</v>
      </c>
      <c r="L8" s="159"/>
      <c r="M8" s="159">
        <f>SUM(M9:M10)</f>
        <v>0</v>
      </c>
      <c r="N8" s="141"/>
      <c r="O8" s="141">
        <f>SUM(O9:O10)</f>
        <v>29.75</v>
      </c>
      <c r="P8" s="141"/>
      <c r="Q8" s="141">
        <f>SUM(Q9:Q10)</f>
        <v>0</v>
      </c>
      <c r="R8" s="141"/>
      <c r="S8" s="141"/>
      <c r="T8" s="155"/>
      <c r="U8" s="141">
        <f>SUM(U9:U10)</f>
        <v>27.77</v>
      </c>
      <c r="AE8" t="s">
        <v>149</v>
      </c>
    </row>
    <row r="9" spans="1:60" ht="22.5" outlineLevel="1">
      <c r="A9" s="138">
        <v>1</v>
      </c>
      <c r="B9" s="138" t="s">
        <v>167</v>
      </c>
      <c r="C9" s="173" t="s">
        <v>168</v>
      </c>
      <c r="D9" s="142" t="s">
        <v>158</v>
      </c>
      <c r="E9" s="147">
        <v>17.5</v>
      </c>
      <c r="F9" s="370"/>
      <c r="G9" s="151">
        <f>E9*F9</f>
        <v>0</v>
      </c>
      <c r="H9" s="151">
        <v>528.13</v>
      </c>
      <c r="I9" s="151">
        <f>ROUND(E9*H9,2)</f>
        <v>9242.2800000000007</v>
      </c>
      <c r="J9" s="151">
        <v>567.87</v>
      </c>
      <c r="K9" s="151">
        <f>ROUND(E9*J9,2)</f>
        <v>9937.73</v>
      </c>
      <c r="L9" s="151">
        <v>21</v>
      </c>
      <c r="M9" s="151">
        <f>G9*(1+L9/100)</f>
        <v>0</v>
      </c>
      <c r="N9" s="142">
        <v>1.7</v>
      </c>
      <c r="O9" s="142">
        <f>ROUND(E9*N9,5)</f>
        <v>29.75</v>
      </c>
      <c r="P9" s="142">
        <v>0</v>
      </c>
      <c r="Q9" s="142">
        <f>ROUND(E9*P9,5)</f>
        <v>0</v>
      </c>
      <c r="R9" s="142"/>
      <c r="S9" s="142"/>
      <c r="T9" s="143">
        <v>1.587</v>
      </c>
      <c r="U9" s="142">
        <f>ROUND(E9*T9,2)</f>
        <v>27.77</v>
      </c>
      <c r="V9" s="137"/>
      <c r="W9" s="137"/>
      <c r="X9" s="137"/>
      <c r="Y9" s="137"/>
      <c r="Z9" s="137"/>
      <c r="AA9" s="137"/>
      <c r="AB9" s="137"/>
      <c r="AC9" s="137"/>
      <c r="AD9" s="137"/>
      <c r="AE9" s="137" t="s">
        <v>153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outlineLevel="1">
      <c r="A10" s="138"/>
      <c r="B10" s="138"/>
      <c r="C10" s="176" t="s">
        <v>169</v>
      </c>
      <c r="D10" s="175"/>
      <c r="E10" s="148">
        <v>17.5</v>
      </c>
      <c r="F10" s="151"/>
      <c r="G10" s="151"/>
      <c r="H10" s="151"/>
      <c r="I10" s="151"/>
      <c r="J10" s="151"/>
      <c r="K10" s="151"/>
      <c r="L10" s="151"/>
      <c r="M10" s="151"/>
      <c r="N10" s="142"/>
      <c r="O10" s="142"/>
      <c r="P10" s="142"/>
      <c r="Q10" s="142"/>
      <c r="R10" s="142"/>
      <c r="S10" s="142"/>
      <c r="T10" s="143"/>
      <c r="U10" s="142"/>
      <c r="V10" s="137"/>
      <c r="W10" s="137"/>
      <c r="X10" s="137"/>
      <c r="Y10" s="137"/>
      <c r="Z10" s="137"/>
      <c r="AA10" s="137"/>
      <c r="AB10" s="137"/>
      <c r="AC10" s="137"/>
      <c r="AD10" s="137"/>
      <c r="AE10" s="137" t="s">
        <v>155</v>
      </c>
      <c r="AF10" s="137">
        <v>0</v>
      </c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>
      <c r="A11" s="139" t="s">
        <v>148</v>
      </c>
      <c r="B11" s="139" t="s">
        <v>57</v>
      </c>
      <c r="C11" s="174" t="s">
        <v>58</v>
      </c>
      <c r="D11" s="144"/>
      <c r="E11" s="149"/>
      <c r="F11" s="152"/>
      <c r="G11" s="152">
        <f>SUMIF(AE12:AE22,"&lt;&gt;NOR",G12:G22)</f>
        <v>0</v>
      </c>
      <c r="H11" s="152"/>
      <c r="I11" s="152">
        <f>SUM(I12:I22)</f>
        <v>11147.880000000001</v>
      </c>
      <c r="J11" s="152"/>
      <c r="K11" s="152">
        <f>SUM(K12:K22)</f>
        <v>2643.36</v>
      </c>
      <c r="L11" s="152"/>
      <c r="M11" s="152">
        <f>SUM(M12:M22)</f>
        <v>0</v>
      </c>
      <c r="N11" s="144"/>
      <c r="O11" s="144">
        <f>SUM(O12:O22)</f>
        <v>7.9787799999999995</v>
      </c>
      <c r="P11" s="144"/>
      <c r="Q11" s="144">
        <f>SUM(Q12:Q22)</f>
        <v>0</v>
      </c>
      <c r="R11" s="144"/>
      <c r="S11" s="144"/>
      <c r="T11" s="145"/>
      <c r="U11" s="144">
        <f>SUM(U12:U22)</f>
        <v>6.1899999999999995</v>
      </c>
      <c r="AE11" t="s">
        <v>149</v>
      </c>
    </row>
    <row r="12" spans="1:60" outlineLevel="1">
      <c r="A12" s="138">
        <v>2</v>
      </c>
      <c r="B12" s="138" t="s">
        <v>170</v>
      </c>
      <c r="C12" s="173" t="s">
        <v>171</v>
      </c>
      <c r="D12" s="142" t="s">
        <v>158</v>
      </c>
      <c r="E12" s="147">
        <v>0.875</v>
      </c>
      <c r="F12" s="370"/>
      <c r="G12" s="151">
        <f>E12*F12</f>
        <v>0</v>
      </c>
      <c r="H12" s="151">
        <v>2153.4299999999998</v>
      </c>
      <c r="I12" s="151">
        <f>ROUND(E12*H12,2)</f>
        <v>1884.25</v>
      </c>
      <c r="J12" s="151">
        <v>276.57000000000016</v>
      </c>
      <c r="K12" s="151">
        <f>ROUND(E12*J12,2)</f>
        <v>242</v>
      </c>
      <c r="L12" s="151">
        <v>21</v>
      </c>
      <c r="M12" s="151">
        <f>G12*(1+L12/100)</f>
        <v>0</v>
      </c>
      <c r="N12" s="142">
        <v>2.5249999999999999</v>
      </c>
      <c r="O12" s="142">
        <f>ROUND(E12*N12,5)</f>
        <v>2.2093799999999999</v>
      </c>
      <c r="P12" s="142">
        <v>0</v>
      </c>
      <c r="Q12" s="142">
        <f>ROUND(E12*P12,5)</f>
        <v>0</v>
      </c>
      <c r="R12" s="142"/>
      <c r="S12" s="142"/>
      <c r="T12" s="143">
        <v>0.47699999999999998</v>
      </c>
      <c r="U12" s="142">
        <f>ROUND(E12*T12,2)</f>
        <v>0.42</v>
      </c>
      <c r="V12" s="137"/>
      <c r="W12" s="137"/>
      <c r="X12" s="137"/>
      <c r="Y12" s="137"/>
      <c r="Z12" s="137"/>
      <c r="AA12" s="137"/>
      <c r="AB12" s="137"/>
      <c r="AC12" s="137"/>
      <c r="AD12" s="137"/>
      <c r="AE12" s="137" t="s">
        <v>153</v>
      </c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</row>
    <row r="13" spans="1:60" outlineLevel="1">
      <c r="A13" s="138"/>
      <c r="B13" s="138"/>
      <c r="C13" s="176" t="s">
        <v>172</v>
      </c>
      <c r="D13" s="175"/>
      <c r="E13" s="148">
        <v>0.875</v>
      </c>
      <c r="F13" s="151"/>
      <c r="G13" s="151"/>
      <c r="H13" s="151"/>
      <c r="I13" s="151"/>
      <c r="J13" s="151"/>
      <c r="K13" s="151"/>
      <c r="L13" s="151"/>
      <c r="M13" s="151"/>
      <c r="N13" s="142"/>
      <c r="O13" s="142"/>
      <c r="P13" s="142"/>
      <c r="Q13" s="142"/>
      <c r="R13" s="142"/>
      <c r="S13" s="142"/>
      <c r="T13" s="143"/>
      <c r="U13" s="142"/>
      <c r="V13" s="137"/>
      <c r="W13" s="137"/>
      <c r="X13" s="137"/>
      <c r="Y13" s="137"/>
      <c r="Z13" s="137"/>
      <c r="AA13" s="137"/>
      <c r="AB13" s="137"/>
      <c r="AC13" s="137"/>
      <c r="AD13" s="137"/>
      <c r="AE13" s="137" t="s">
        <v>155</v>
      </c>
      <c r="AF13" s="137">
        <v>0</v>
      </c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outlineLevel="1">
      <c r="A14" s="138">
        <v>3</v>
      </c>
      <c r="B14" s="138" t="s">
        <v>173</v>
      </c>
      <c r="C14" s="173" t="s">
        <v>174</v>
      </c>
      <c r="D14" s="142" t="s">
        <v>158</v>
      </c>
      <c r="E14" s="147">
        <v>0.432</v>
      </c>
      <c r="F14" s="370"/>
      <c r="G14" s="151">
        <f>E14*F14</f>
        <v>0</v>
      </c>
      <c r="H14" s="151">
        <v>2528.4299999999998</v>
      </c>
      <c r="I14" s="151">
        <f>ROUND(E14*H14,2)</f>
        <v>1092.28</v>
      </c>
      <c r="J14" s="151">
        <v>276.57000000000016</v>
      </c>
      <c r="K14" s="151">
        <f>ROUND(E14*J14,2)</f>
        <v>119.48</v>
      </c>
      <c r="L14" s="151">
        <v>21</v>
      </c>
      <c r="M14" s="151">
        <f>G14*(1+L14/100)</f>
        <v>0</v>
      </c>
      <c r="N14" s="142">
        <v>2.5249999999999999</v>
      </c>
      <c r="O14" s="142">
        <f>ROUND(E14*N14,5)</f>
        <v>1.0908</v>
      </c>
      <c r="P14" s="142">
        <v>0</v>
      </c>
      <c r="Q14" s="142">
        <f>ROUND(E14*P14,5)</f>
        <v>0</v>
      </c>
      <c r="R14" s="142"/>
      <c r="S14" s="142"/>
      <c r="T14" s="143">
        <v>0.47699999999999998</v>
      </c>
      <c r="U14" s="142">
        <f>ROUND(E14*T14,2)</f>
        <v>0.21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 t="s">
        <v>153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ht="22.5" outlineLevel="1">
      <c r="A15" s="138"/>
      <c r="B15" s="138"/>
      <c r="C15" s="176" t="s">
        <v>162</v>
      </c>
      <c r="D15" s="175"/>
      <c r="E15" s="148">
        <v>0.432</v>
      </c>
      <c r="F15" s="151"/>
      <c r="G15" s="151"/>
      <c r="H15" s="151"/>
      <c r="I15" s="151"/>
      <c r="J15" s="151"/>
      <c r="K15" s="151"/>
      <c r="L15" s="151"/>
      <c r="M15" s="151"/>
      <c r="N15" s="142"/>
      <c r="O15" s="142"/>
      <c r="P15" s="142"/>
      <c r="Q15" s="142"/>
      <c r="R15" s="142"/>
      <c r="S15" s="142"/>
      <c r="T15" s="143"/>
      <c r="U15" s="142"/>
      <c r="V15" s="137"/>
      <c r="W15" s="137"/>
      <c r="X15" s="137"/>
      <c r="Y15" s="137"/>
      <c r="Z15" s="137"/>
      <c r="AA15" s="137"/>
      <c r="AB15" s="137"/>
      <c r="AC15" s="137"/>
      <c r="AD15" s="137"/>
      <c r="AE15" s="137" t="s">
        <v>155</v>
      </c>
      <c r="AF15" s="137">
        <v>0</v>
      </c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outlineLevel="1">
      <c r="A16" s="138">
        <v>4</v>
      </c>
      <c r="B16" s="138" t="s">
        <v>175</v>
      </c>
      <c r="C16" s="173" t="s">
        <v>176</v>
      </c>
      <c r="D16" s="142" t="s">
        <v>158</v>
      </c>
      <c r="E16" s="147">
        <v>1.8180000000000001</v>
      </c>
      <c r="F16" s="370"/>
      <c r="G16" s="151">
        <f>E16*F16</f>
        <v>0</v>
      </c>
      <c r="H16" s="151">
        <v>2307.44</v>
      </c>
      <c r="I16" s="151">
        <f>ROUND(E16*H16,2)</f>
        <v>4194.93</v>
      </c>
      <c r="J16" s="151">
        <v>277.55999999999995</v>
      </c>
      <c r="K16" s="151">
        <f>ROUND(E16*J16,2)</f>
        <v>504.6</v>
      </c>
      <c r="L16" s="151">
        <v>21</v>
      </c>
      <c r="M16" s="151">
        <f>G16*(1+L16/100)</f>
        <v>0</v>
      </c>
      <c r="N16" s="142">
        <v>2.5249999999999999</v>
      </c>
      <c r="O16" s="142">
        <f>ROUND(E16*N16,5)</f>
        <v>4.5904499999999997</v>
      </c>
      <c r="P16" s="142">
        <v>0</v>
      </c>
      <c r="Q16" s="142">
        <f>ROUND(E16*P16,5)</f>
        <v>0</v>
      </c>
      <c r="R16" s="142"/>
      <c r="S16" s="142"/>
      <c r="T16" s="143">
        <v>0.48</v>
      </c>
      <c r="U16" s="142">
        <f>ROUND(E16*T16,2)</f>
        <v>0.87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 t="s">
        <v>153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outlineLevel="1">
      <c r="A17" s="138"/>
      <c r="B17" s="138"/>
      <c r="C17" s="176" t="s">
        <v>177</v>
      </c>
      <c r="D17" s="175"/>
      <c r="E17" s="148">
        <v>1.75</v>
      </c>
      <c r="F17" s="151"/>
      <c r="G17" s="151"/>
      <c r="H17" s="151"/>
      <c r="I17" s="151"/>
      <c r="J17" s="151"/>
      <c r="K17" s="151"/>
      <c r="L17" s="151"/>
      <c r="M17" s="151"/>
      <c r="N17" s="142"/>
      <c r="O17" s="142"/>
      <c r="P17" s="142"/>
      <c r="Q17" s="142"/>
      <c r="R17" s="142"/>
      <c r="S17" s="142"/>
      <c r="T17" s="143"/>
      <c r="U17" s="142"/>
      <c r="V17" s="137"/>
      <c r="W17" s="137"/>
      <c r="X17" s="137"/>
      <c r="Y17" s="137"/>
      <c r="Z17" s="137"/>
      <c r="AA17" s="137"/>
      <c r="AB17" s="137"/>
      <c r="AC17" s="137"/>
      <c r="AD17" s="137"/>
      <c r="AE17" s="137" t="s">
        <v>155</v>
      </c>
      <c r="AF17" s="137">
        <v>0</v>
      </c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</row>
    <row r="18" spans="1:60" ht="22.5" outlineLevel="1">
      <c r="A18" s="138"/>
      <c r="B18" s="138"/>
      <c r="C18" s="176" t="s">
        <v>178</v>
      </c>
      <c r="D18" s="175"/>
      <c r="E18" s="148">
        <v>6.8000000000000005E-2</v>
      </c>
      <c r="F18" s="151"/>
      <c r="G18" s="151"/>
      <c r="H18" s="151"/>
      <c r="I18" s="151"/>
      <c r="J18" s="151"/>
      <c r="K18" s="151"/>
      <c r="L18" s="151"/>
      <c r="M18" s="151"/>
      <c r="N18" s="142"/>
      <c r="O18" s="142"/>
      <c r="P18" s="142"/>
      <c r="Q18" s="142"/>
      <c r="R18" s="142"/>
      <c r="S18" s="142"/>
      <c r="T18" s="143"/>
      <c r="U18" s="142"/>
      <c r="V18" s="137"/>
      <c r="W18" s="137"/>
      <c r="X18" s="137"/>
      <c r="Y18" s="137"/>
      <c r="Z18" s="137"/>
      <c r="AA18" s="137"/>
      <c r="AB18" s="137"/>
      <c r="AC18" s="137"/>
      <c r="AD18" s="137"/>
      <c r="AE18" s="137" t="s">
        <v>155</v>
      </c>
      <c r="AF18" s="137">
        <v>0</v>
      </c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</row>
    <row r="19" spans="1:60" ht="22.5" outlineLevel="1">
      <c r="A19" s="138">
        <v>5</v>
      </c>
      <c r="B19" s="138" t="s">
        <v>179</v>
      </c>
      <c r="C19" s="173" t="s">
        <v>180</v>
      </c>
      <c r="D19" s="142" t="s">
        <v>181</v>
      </c>
      <c r="E19" s="147">
        <v>6.8932499999999994E-2</v>
      </c>
      <c r="F19" s="370"/>
      <c r="G19" s="151">
        <f>E19*F19</f>
        <v>0</v>
      </c>
      <c r="H19" s="151">
        <v>29455.16</v>
      </c>
      <c r="I19" s="151">
        <f>ROUND(E19*H19,2)</f>
        <v>2030.42</v>
      </c>
      <c r="J19" s="151">
        <v>6894.84</v>
      </c>
      <c r="K19" s="151">
        <f>ROUND(E19*J19,2)</f>
        <v>475.28</v>
      </c>
      <c r="L19" s="151">
        <v>21</v>
      </c>
      <c r="M19" s="151">
        <f>G19*(1+L19/100)</f>
        <v>0</v>
      </c>
      <c r="N19" s="142">
        <v>1.0554399999999999</v>
      </c>
      <c r="O19" s="142">
        <f>ROUND(E19*N19,5)</f>
        <v>7.2749999999999995E-2</v>
      </c>
      <c r="P19" s="142">
        <v>0</v>
      </c>
      <c r="Q19" s="142">
        <f>ROUND(E19*P19,5)</f>
        <v>0</v>
      </c>
      <c r="R19" s="142"/>
      <c r="S19" s="142"/>
      <c r="T19" s="143">
        <v>15.231</v>
      </c>
      <c r="U19" s="142">
        <f>ROUND(E19*T19,2)</f>
        <v>1.05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 t="s">
        <v>153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</row>
    <row r="20" spans="1:60" ht="22.5" outlineLevel="1">
      <c r="A20" s="138"/>
      <c r="B20" s="138"/>
      <c r="C20" s="176" t="s">
        <v>182</v>
      </c>
      <c r="D20" s="175"/>
      <c r="E20" s="148">
        <v>6.8932499999999994E-2</v>
      </c>
      <c r="F20" s="151"/>
      <c r="G20" s="151"/>
      <c r="H20" s="151"/>
      <c r="I20" s="151"/>
      <c r="J20" s="151"/>
      <c r="K20" s="151"/>
      <c r="L20" s="151"/>
      <c r="M20" s="151"/>
      <c r="N20" s="142"/>
      <c r="O20" s="142"/>
      <c r="P20" s="142"/>
      <c r="Q20" s="142"/>
      <c r="R20" s="142"/>
      <c r="S20" s="142"/>
      <c r="T20" s="143"/>
      <c r="U20" s="142"/>
      <c r="V20" s="137"/>
      <c r="W20" s="137"/>
      <c r="X20" s="137"/>
      <c r="Y20" s="137"/>
      <c r="Z20" s="137"/>
      <c r="AA20" s="137"/>
      <c r="AB20" s="137"/>
      <c r="AC20" s="137"/>
      <c r="AD20" s="137"/>
      <c r="AE20" s="137" t="s">
        <v>155</v>
      </c>
      <c r="AF20" s="137">
        <v>0</v>
      </c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</row>
    <row r="21" spans="1:60" outlineLevel="1">
      <c r="A21" s="138">
        <v>6</v>
      </c>
      <c r="B21" s="138" t="s">
        <v>183</v>
      </c>
      <c r="C21" s="173" t="s">
        <v>184</v>
      </c>
      <c r="D21" s="142" t="s">
        <v>185</v>
      </c>
      <c r="E21" s="147">
        <v>70</v>
      </c>
      <c r="F21" s="370"/>
      <c r="G21" s="151">
        <f t="shared" ref="G21:G22" si="0">E21*F21</f>
        <v>0</v>
      </c>
      <c r="H21" s="151">
        <v>0</v>
      </c>
      <c r="I21" s="151">
        <f>ROUND(E21*H21,2)</f>
        <v>0</v>
      </c>
      <c r="J21" s="151">
        <v>18.600000000000001</v>
      </c>
      <c r="K21" s="151">
        <f>ROUND(E21*J21,2)</f>
        <v>1302</v>
      </c>
      <c r="L21" s="151">
        <v>21</v>
      </c>
      <c r="M21" s="151">
        <f>G21*(1+L21/100)</f>
        <v>0</v>
      </c>
      <c r="N21" s="142">
        <v>0</v>
      </c>
      <c r="O21" s="142">
        <f>ROUND(E21*N21,5)</f>
        <v>0</v>
      </c>
      <c r="P21" s="142">
        <v>0</v>
      </c>
      <c r="Q21" s="142">
        <f>ROUND(E21*P21,5)</f>
        <v>0</v>
      </c>
      <c r="R21" s="142"/>
      <c r="S21" s="142"/>
      <c r="T21" s="143">
        <v>5.1999999999999998E-2</v>
      </c>
      <c r="U21" s="142">
        <f>ROUND(E21*T21,2)</f>
        <v>3.64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 t="s">
        <v>153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outlineLevel="1">
      <c r="A22" s="138">
        <v>7</v>
      </c>
      <c r="B22" s="138" t="s">
        <v>186</v>
      </c>
      <c r="C22" s="173" t="s">
        <v>187</v>
      </c>
      <c r="D22" s="142" t="s">
        <v>185</v>
      </c>
      <c r="E22" s="147">
        <v>70</v>
      </c>
      <c r="F22" s="370"/>
      <c r="G22" s="151">
        <f t="shared" si="0"/>
        <v>0</v>
      </c>
      <c r="H22" s="151">
        <v>27.8</v>
      </c>
      <c r="I22" s="151">
        <f>ROUND(E22*H22,2)</f>
        <v>1946</v>
      </c>
      <c r="J22" s="151">
        <v>0</v>
      </c>
      <c r="K22" s="151">
        <f>ROUND(E22*J22,2)</f>
        <v>0</v>
      </c>
      <c r="L22" s="151">
        <v>21</v>
      </c>
      <c r="M22" s="151">
        <f>G22*(1+L22/100)</f>
        <v>0</v>
      </c>
      <c r="N22" s="142">
        <v>2.2000000000000001E-4</v>
      </c>
      <c r="O22" s="142">
        <f>ROUND(E22*N22,5)</f>
        <v>1.54E-2</v>
      </c>
      <c r="P22" s="142">
        <v>0</v>
      </c>
      <c r="Q22" s="142">
        <f>ROUND(E22*P22,5)</f>
        <v>0</v>
      </c>
      <c r="R22" s="142"/>
      <c r="S22" s="142"/>
      <c r="T22" s="143">
        <v>0</v>
      </c>
      <c r="U22" s="142">
        <f>ROUND(E22*T22,2)</f>
        <v>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 t="s">
        <v>188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>
      <c r="A23" s="139" t="s">
        <v>148</v>
      </c>
      <c r="B23" s="139" t="s">
        <v>59</v>
      </c>
      <c r="C23" s="174" t="s">
        <v>60</v>
      </c>
      <c r="D23" s="144"/>
      <c r="E23" s="149"/>
      <c r="F23" s="152"/>
      <c r="G23" s="152">
        <f>SUMIF(AE24:AE27,"&lt;&gt;NOR",G24:G27)</f>
        <v>0</v>
      </c>
      <c r="H23" s="152"/>
      <c r="I23" s="152">
        <f>SUM(I24:I27)</f>
        <v>5790.23</v>
      </c>
      <c r="J23" s="152"/>
      <c r="K23" s="152">
        <f>SUM(K24:K27)</f>
        <v>2535.0699999999997</v>
      </c>
      <c r="L23" s="152"/>
      <c r="M23" s="152">
        <f>SUM(M24:M27)</f>
        <v>0</v>
      </c>
      <c r="N23" s="144"/>
      <c r="O23" s="144">
        <f>SUM(O24:O27)</f>
        <v>0.91937999999999998</v>
      </c>
      <c r="P23" s="144"/>
      <c r="Q23" s="144">
        <f>SUM(Q24:Q27)</f>
        <v>0</v>
      </c>
      <c r="R23" s="144"/>
      <c r="S23" s="144"/>
      <c r="T23" s="145"/>
      <c r="U23" s="144">
        <f>SUM(U24:U27)</f>
        <v>5.65</v>
      </c>
      <c r="AE23" t="s">
        <v>149</v>
      </c>
    </row>
    <row r="24" spans="1:60" outlineLevel="1">
      <c r="A24" s="138">
        <v>8</v>
      </c>
      <c r="B24" s="138" t="s">
        <v>189</v>
      </c>
      <c r="C24" s="173" t="s">
        <v>190</v>
      </c>
      <c r="D24" s="142" t="s">
        <v>152</v>
      </c>
      <c r="E24" s="147">
        <v>6.9</v>
      </c>
      <c r="F24" s="370"/>
      <c r="G24" s="151">
        <f>E24*F24</f>
        <v>0</v>
      </c>
      <c r="H24" s="151">
        <v>475.6</v>
      </c>
      <c r="I24" s="151">
        <f>ROUND(E24*H24,2)</f>
        <v>3281.64</v>
      </c>
      <c r="J24" s="151">
        <v>237.39999999999998</v>
      </c>
      <c r="K24" s="151">
        <f>ROUND(E24*J24,2)</f>
        <v>1638.06</v>
      </c>
      <c r="L24" s="151">
        <v>21</v>
      </c>
      <c r="M24" s="151">
        <f>G24*(1+L24/100)</f>
        <v>0</v>
      </c>
      <c r="N24" s="142">
        <v>7.4709999999999999E-2</v>
      </c>
      <c r="O24" s="142">
        <f>ROUND(E24*N24,5)</f>
        <v>0.51549999999999996</v>
      </c>
      <c r="P24" s="142">
        <v>0</v>
      </c>
      <c r="Q24" s="142">
        <f>ROUND(E24*P24,5)</f>
        <v>0</v>
      </c>
      <c r="R24" s="142"/>
      <c r="S24" s="142"/>
      <c r="T24" s="143">
        <v>0.52915000000000001</v>
      </c>
      <c r="U24" s="142">
        <f>ROUND(E24*T24,2)</f>
        <v>3.65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 t="s">
        <v>153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outlineLevel="1">
      <c r="A25" s="138"/>
      <c r="B25" s="138"/>
      <c r="C25" s="176" t="s">
        <v>191</v>
      </c>
      <c r="D25" s="175"/>
      <c r="E25" s="148">
        <v>6.9</v>
      </c>
      <c r="F25" s="151"/>
      <c r="G25" s="151"/>
      <c r="H25" s="151"/>
      <c r="I25" s="151"/>
      <c r="J25" s="151"/>
      <c r="K25" s="151"/>
      <c r="L25" s="151"/>
      <c r="M25" s="151"/>
      <c r="N25" s="142"/>
      <c r="O25" s="142"/>
      <c r="P25" s="142"/>
      <c r="Q25" s="142"/>
      <c r="R25" s="142"/>
      <c r="S25" s="142"/>
      <c r="T25" s="143"/>
      <c r="U25" s="142"/>
      <c r="V25" s="137"/>
      <c r="W25" s="137"/>
      <c r="X25" s="137"/>
      <c r="Y25" s="137"/>
      <c r="Z25" s="137"/>
      <c r="AA25" s="137"/>
      <c r="AB25" s="137"/>
      <c r="AC25" s="137"/>
      <c r="AD25" s="137"/>
      <c r="AE25" s="137" t="s">
        <v>155</v>
      </c>
      <c r="AF25" s="137">
        <v>0</v>
      </c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outlineLevel="1">
      <c r="A26" s="138">
        <v>9</v>
      </c>
      <c r="B26" s="138" t="s">
        <v>192</v>
      </c>
      <c r="C26" s="173" t="s">
        <v>193</v>
      </c>
      <c r="D26" s="142" t="s">
        <v>152</v>
      </c>
      <c r="E26" s="147">
        <v>3.6</v>
      </c>
      <c r="F26" s="370"/>
      <c r="G26" s="151">
        <f>E26*F26</f>
        <v>0</v>
      </c>
      <c r="H26" s="151">
        <v>696.83</v>
      </c>
      <c r="I26" s="151">
        <f>ROUND(E26*H26,2)</f>
        <v>2508.59</v>
      </c>
      <c r="J26" s="151">
        <v>249.16999999999996</v>
      </c>
      <c r="K26" s="151">
        <f>ROUND(E26*J26,2)</f>
        <v>897.01</v>
      </c>
      <c r="L26" s="151">
        <v>21</v>
      </c>
      <c r="M26" s="151">
        <f>G26*(1+L26/100)</f>
        <v>0</v>
      </c>
      <c r="N26" s="142">
        <v>0.11219</v>
      </c>
      <c r="O26" s="142">
        <f>ROUND(E26*N26,5)</f>
        <v>0.40388000000000002</v>
      </c>
      <c r="P26" s="142">
        <v>0</v>
      </c>
      <c r="Q26" s="142">
        <f>ROUND(E26*P26,5)</f>
        <v>0</v>
      </c>
      <c r="R26" s="142"/>
      <c r="S26" s="142"/>
      <c r="T26" s="143">
        <v>0.55488999999999999</v>
      </c>
      <c r="U26" s="142">
        <f>ROUND(E26*T26,2)</f>
        <v>2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 t="s">
        <v>153</v>
      </c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outlineLevel="1">
      <c r="A27" s="138"/>
      <c r="B27" s="138"/>
      <c r="C27" s="176" t="s">
        <v>194</v>
      </c>
      <c r="D27" s="175"/>
      <c r="E27" s="148">
        <v>3.6</v>
      </c>
      <c r="F27" s="151"/>
      <c r="G27" s="151"/>
      <c r="H27" s="151"/>
      <c r="I27" s="151"/>
      <c r="J27" s="151"/>
      <c r="K27" s="151"/>
      <c r="L27" s="151"/>
      <c r="M27" s="151"/>
      <c r="N27" s="142"/>
      <c r="O27" s="142"/>
      <c r="P27" s="142"/>
      <c r="Q27" s="142"/>
      <c r="R27" s="142"/>
      <c r="S27" s="142"/>
      <c r="T27" s="143"/>
      <c r="U27" s="142"/>
      <c r="V27" s="137"/>
      <c r="W27" s="137"/>
      <c r="X27" s="137"/>
      <c r="Y27" s="137"/>
      <c r="Z27" s="137"/>
      <c r="AA27" s="137"/>
      <c r="AB27" s="137"/>
      <c r="AC27" s="137"/>
      <c r="AD27" s="137"/>
      <c r="AE27" s="137" t="s">
        <v>155</v>
      </c>
      <c r="AF27" s="137">
        <v>0</v>
      </c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</row>
    <row r="28" spans="1:60">
      <c r="A28" s="139" t="s">
        <v>148</v>
      </c>
      <c r="B28" s="139" t="s">
        <v>65</v>
      </c>
      <c r="C28" s="174" t="s">
        <v>66</v>
      </c>
      <c r="D28" s="144"/>
      <c r="E28" s="149"/>
      <c r="F28" s="152"/>
      <c r="G28" s="152">
        <f>SUMIF(AE29:AE51,"&lt;&gt;NOR",G29:G51)</f>
        <v>0</v>
      </c>
      <c r="H28" s="152"/>
      <c r="I28" s="152">
        <f>SUM(I29:I51)</f>
        <v>42760.28</v>
      </c>
      <c r="J28" s="152"/>
      <c r="K28" s="152">
        <f>SUM(K29:K51)</f>
        <v>30446.309999999998</v>
      </c>
      <c r="L28" s="152"/>
      <c r="M28" s="152">
        <f>SUM(M29:M51)</f>
        <v>0</v>
      </c>
      <c r="N28" s="144"/>
      <c r="O28" s="144">
        <f>SUM(O29:O51)</f>
        <v>51.168819999999997</v>
      </c>
      <c r="P28" s="144"/>
      <c r="Q28" s="144">
        <f>SUM(Q29:Q51)</f>
        <v>0</v>
      </c>
      <c r="R28" s="144"/>
      <c r="S28" s="144"/>
      <c r="T28" s="145"/>
      <c r="U28" s="144">
        <f>SUM(U29:U51)</f>
        <v>61.34</v>
      </c>
      <c r="AE28" t="s">
        <v>149</v>
      </c>
    </row>
    <row r="29" spans="1:60" outlineLevel="1">
      <c r="A29" s="138">
        <v>10</v>
      </c>
      <c r="B29" s="138" t="s">
        <v>212</v>
      </c>
      <c r="C29" s="173" t="s">
        <v>213</v>
      </c>
      <c r="D29" s="142" t="s">
        <v>152</v>
      </c>
      <c r="E29" s="147">
        <v>51</v>
      </c>
      <c r="F29" s="370"/>
      <c r="G29" s="151">
        <f>E29*F29</f>
        <v>0</v>
      </c>
      <c r="H29" s="151">
        <v>17.02</v>
      </c>
      <c r="I29" s="151">
        <f>ROUND(E29*H29,2)</f>
        <v>868.02</v>
      </c>
      <c r="J29" s="151">
        <v>253.48</v>
      </c>
      <c r="K29" s="151">
        <f>ROUND(E29*J29,2)</f>
        <v>12927.48</v>
      </c>
      <c r="L29" s="151">
        <v>21</v>
      </c>
      <c r="M29" s="151">
        <f>G29*(1+L29/100)</f>
        <v>0</v>
      </c>
      <c r="N29" s="142">
        <v>3.15E-2</v>
      </c>
      <c r="O29" s="142">
        <f>ROUND(E29*N29,5)</f>
        <v>1.6065</v>
      </c>
      <c r="P29" s="142">
        <v>0</v>
      </c>
      <c r="Q29" s="142">
        <f>ROUND(E29*P29,5)</f>
        <v>0</v>
      </c>
      <c r="R29" s="142"/>
      <c r="S29" s="142"/>
      <c r="T29" s="143">
        <v>0.55000000000000004</v>
      </c>
      <c r="U29" s="142">
        <f>ROUND(E29*T29,2)</f>
        <v>28.05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 t="s">
        <v>153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 outlineLevel="1">
      <c r="A30" s="138"/>
      <c r="B30" s="138"/>
      <c r="C30" s="176" t="s">
        <v>214</v>
      </c>
      <c r="D30" s="175"/>
      <c r="E30" s="148">
        <v>51</v>
      </c>
      <c r="F30" s="151"/>
      <c r="G30" s="151"/>
      <c r="H30" s="151"/>
      <c r="I30" s="151"/>
      <c r="J30" s="151"/>
      <c r="K30" s="151"/>
      <c r="L30" s="151"/>
      <c r="M30" s="151"/>
      <c r="N30" s="142"/>
      <c r="O30" s="142"/>
      <c r="P30" s="142"/>
      <c r="Q30" s="142"/>
      <c r="R30" s="142"/>
      <c r="S30" s="142"/>
      <c r="T30" s="143"/>
      <c r="U30" s="142"/>
      <c r="V30" s="137"/>
      <c r="W30" s="137"/>
      <c r="X30" s="137"/>
      <c r="Y30" s="137"/>
      <c r="Z30" s="137"/>
      <c r="AA30" s="137"/>
      <c r="AB30" s="137"/>
      <c r="AC30" s="137"/>
      <c r="AD30" s="137"/>
      <c r="AE30" s="137" t="s">
        <v>155</v>
      </c>
      <c r="AF30" s="137">
        <v>0</v>
      </c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</row>
    <row r="31" spans="1:60" ht="22.5" outlineLevel="1">
      <c r="A31" s="138">
        <v>11</v>
      </c>
      <c r="B31" s="138" t="s">
        <v>215</v>
      </c>
      <c r="C31" s="173" t="s">
        <v>216</v>
      </c>
      <c r="D31" s="142" t="s">
        <v>217</v>
      </c>
      <c r="E31" s="147">
        <v>213</v>
      </c>
      <c r="F31" s="370"/>
      <c r="G31" s="151">
        <f>E31*F31</f>
        <v>0</v>
      </c>
      <c r="H31" s="151">
        <v>85.2</v>
      </c>
      <c r="I31" s="151">
        <f>ROUND(E31*H31,2)</f>
        <v>18147.599999999999</v>
      </c>
      <c r="J31" s="151">
        <v>0</v>
      </c>
      <c r="K31" s="151">
        <f>ROUND(E31*J31,2)</f>
        <v>0</v>
      </c>
      <c r="L31" s="151">
        <v>21</v>
      </c>
      <c r="M31" s="151">
        <f>G31*(1+L31/100)</f>
        <v>0</v>
      </c>
      <c r="N31" s="142">
        <v>3.5000000000000003E-2</v>
      </c>
      <c r="O31" s="142">
        <f>ROUND(E31*N31,5)</f>
        <v>7.4550000000000001</v>
      </c>
      <c r="P31" s="142">
        <v>0</v>
      </c>
      <c r="Q31" s="142">
        <f>ROUND(E31*P31,5)</f>
        <v>0</v>
      </c>
      <c r="R31" s="142"/>
      <c r="S31" s="142"/>
      <c r="T31" s="143">
        <v>0</v>
      </c>
      <c r="U31" s="142">
        <f>ROUND(E31*T31,2)</f>
        <v>0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 t="s">
        <v>188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</row>
    <row r="32" spans="1:60" outlineLevel="1">
      <c r="A32" s="138"/>
      <c r="B32" s="138"/>
      <c r="C32" s="176" t="s">
        <v>218</v>
      </c>
      <c r="D32" s="175"/>
      <c r="E32" s="148">
        <v>212.5</v>
      </c>
      <c r="F32" s="151"/>
      <c r="G32" s="151"/>
      <c r="H32" s="151"/>
      <c r="I32" s="151"/>
      <c r="J32" s="151"/>
      <c r="K32" s="151"/>
      <c r="L32" s="151"/>
      <c r="M32" s="151"/>
      <c r="N32" s="142"/>
      <c r="O32" s="142"/>
      <c r="P32" s="142"/>
      <c r="Q32" s="142"/>
      <c r="R32" s="142"/>
      <c r="S32" s="142"/>
      <c r="T32" s="143"/>
      <c r="U32" s="142"/>
      <c r="V32" s="137"/>
      <c r="W32" s="137"/>
      <c r="X32" s="137"/>
      <c r="Y32" s="137"/>
      <c r="Z32" s="137"/>
      <c r="AA32" s="137"/>
      <c r="AB32" s="137"/>
      <c r="AC32" s="137"/>
      <c r="AD32" s="137"/>
      <c r="AE32" s="137" t="s">
        <v>155</v>
      </c>
      <c r="AF32" s="137">
        <v>0</v>
      </c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60" outlineLevel="1">
      <c r="A33" s="138"/>
      <c r="B33" s="138"/>
      <c r="C33" s="176" t="s">
        <v>219</v>
      </c>
      <c r="D33" s="175"/>
      <c r="E33" s="148">
        <v>0.5</v>
      </c>
      <c r="F33" s="151"/>
      <c r="G33" s="151"/>
      <c r="H33" s="151"/>
      <c r="I33" s="151"/>
      <c r="J33" s="151"/>
      <c r="K33" s="151"/>
      <c r="L33" s="151"/>
      <c r="M33" s="151"/>
      <c r="N33" s="142"/>
      <c r="O33" s="142"/>
      <c r="P33" s="142"/>
      <c r="Q33" s="142"/>
      <c r="R33" s="142"/>
      <c r="S33" s="142"/>
      <c r="T33" s="143"/>
      <c r="U33" s="142"/>
      <c r="V33" s="137"/>
      <c r="W33" s="137"/>
      <c r="X33" s="137"/>
      <c r="Y33" s="137"/>
      <c r="Z33" s="137"/>
      <c r="AA33" s="137"/>
      <c r="AB33" s="137"/>
      <c r="AC33" s="137"/>
      <c r="AD33" s="137"/>
      <c r="AE33" s="137" t="s">
        <v>155</v>
      </c>
      <c r="AF33" s="137">
        <v>0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</row>
    <row r="34" spans="1:60" outlineLevel="1">
      <c r="A34" s="138">
        <v>12</v>
      </c>
      <c r="B34" s="138" t="s">
        <v>220</v>
      </c>
      <c r="C34" s="173" t="s">
        <v>221</v>
      </c>
      <c r="D34" s="142" t="s">
        <v>185</v>
      </c>
      <c r="E34" s="147">
        <v>15.7</v>
      </c>
      <c r="F34" s="370"/>
      <c r="G34" s="151">
        <f>E34*F34</f>
        <v>0</v>
      </c>
      <c r="H34" s="151">
        <v>14.98</v>
      </c>
      <c r="I34" s="151">
        <f>ROUND(E34*H34,2)</f>
        <v>235.19</v>
      </c>
      <c r="J34" s="151">
        <v>238.02</v>
      </c>
      <c r="K34" s="151">
        <f>ROUND(E34*J34,2)</f>
        <v>3736.91</v>
      </c>
      <c r="L34" s="151">
        <v>21</v>
      </c>
      <c r="M34" s="151">
        <f>G34*(1+L34/100)</f>
        <v>0</v>
      </c>
      <c r="N34" s="142">
        <v>3.6999999999999999E-4</v>
      </c>
      <c r="O34" s="142">
        <f>ROUND(E34*N34,5)</f>
        <v>5.8100000000000001E-3</v>
      </c>
      <c r="P34" s="142">
        <v>0</v>
      </c>
      <c r="Q34" s="142">
        <f>ROUND(E34*P34,5)</f>
        <v>0</v>
      </c>
      <c r="R34" s="142"/>
      <c r="S34" s="142"/>
      <c r="T34" s="143">
        <v>0.45</v>
      </c>
      <c r="U34" s="142">
        <f>ROUND(E34*T34,2)</f>
        <v>7.07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 t="s">
        <v>153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</row>
    <row r="35" spans="1:60" outlineLevel="1">
      <c r="A35" s="138"/>
      <c r="B35" s="138"/>
      <c r="C35" s="176" t="s">
        <v>222</v>
      </c>
      <c r="D35" s="175"/>
      <c r="E35" s="148">
        <v>15.7</v>
      </c>
      <c r="F35" s="151"/>
      <c r="G35" s="151"/>
      <c r="H35" s="151"/>
      <c r="I35" s="151"/>
      <c r="J35" s="151"/>
      <c r="K35" s="151"/>
      <c r="L35" s="151"/>
      <c r="M35" s="151"/>
      <c r="N35" s="142"/>
      <c r="O35" s="142"/>
      <c r="P35" s="142"/>
      <c r="Q35" s="142"/>
      <c r="R35" s="142"/>
      <c r="S35" s="142"/>
      <c r="T35" s="143"/>
      <c r="U35" s="142"/>
      <c r="V35" s="137"/>
      <c r="W35" s="137"/>
      <c r="X35" s="137"/>
      <c r="Y35" s="137"/>
      <c r="Z35" s="137"/>
      <c r="AA35" s="137"/>
      <c r="AB35" s="137"/>
      <c r="AC35" s="137"/>
      <c r="AD35" s="137"/>
      <c r="AE35" s="137" t="s">
        <v>155</v>
      </c>
      <c r="AF35" s="137">
        <v>0</v>
      </c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</row>
    <row r="36" spans="1:60" outlineLevel="1">
      <c r="A36" s="138">
        <v>13</v>
      </c>
      <c r="B36" s="138" t="s">
        <v>223</v>
      </c>
      <c r="C36" s="173" t="s">
        <v>224</v>
      </c>
      <c r="D36" s="142" t="s">
        <v>158</v>
      </c>
      <c r="E36" s="147">
        <v>3.37392</v>
      </c>
      <c r="F36" s="370"/>
      <c r="G36" s="151">
        <f>E36*F36</f>
        <v>0</v>
      </c>
      <c r="H36" s="151">
        <v>0</v>
      </c>
      <c r="I36" s="151">
        <f>ROUND(E36*H36,2)</f>
        <v>0</v>
      </c>
      <c r="J36" s="151">
        <v>1110</v>
      </c>
      <c r="K36" s="151">
        <f>ROUND(E36*J36,2)</f>
        <v>3745.05</v>
      </c>
      <c r="L36" s="151">
        <v>21</v>
      </c>
      <c r="M36" s="151">
        <f>G36*(1+L36/100)</f>
        <v>0</v>
      </c>
      <c r="N36" s="142">
        <v>0</v>
      </c>
      <c r="O36" s="142">
        <f>ROUND(E36*N36,5)</f>
        <v>0</v>
      </c>
      <c r="P36" s="142">
        <v>0</v>
      </c>
      <c r="Q36" s="142">
        <f>ROUND(E36*P36,5)</f>
        <v>0</v>
      </c>
      <c r="R36" s="142"/>
      <c r="S36" s="142"/>
      <c r="T36" s="143">
        <v>3</v>
      </c>
      <c r="U36" s="142">
        <f>ROUND(E36*T36,2)</f>
        <v>10.119999999999999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 t="s">
        <v>153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</row>
    <row r="37" spans="1:60" outlineLevel="1">
      <c r="A37" s="138"/>
      <c r="B37" s="138"/>
      <c r="C37" s="176" t="s">
        <v>225</v>
      </c>
      <c r="D37" s="175"/>
      <c r="E37" s="148">
        <v>3.37392</v>
      </c>
      <c r="F37" s="151"/>
      <c r="G37" s="151"/>
      <c r="H37" s="151"/>
      <c r="I37" s="151"/>
      <c r="J37" s="151"/>
      <c r="K37" s="151"/>
      <c r="L37" s="151"/>
      <c r="M37" s="151"/>
      <c r="N37" s="142"/>
      <c r="O37" s="142"/>
      <c r="P37" s="142"/>
      <c r="Q37" s="142"/>
      <c r="R37" s="142"/>
      <c r="S37" s="142"/>
      <c r="T37" s="143"/>
      <c r="U37" s="142"/>
      <c r="V37" s="137"/>
      <c r="W37" s="137"/>
      <c r="X37" s="137"/>
      <c r="Y37" s="137"/>
      <c r="Z37" s="137"/>
      <c r="AA37" s="137"/>
      <c r="AB37" s="137"/>
      <c r="AC37" s="137"/>
      <c r="AD37" s="137"/>
      <c r="AE37" s="137" t="s">
        <v>155</v>
      </c>
      <c r="AF37" s="137">
        <v>0</v>
      </c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</row>
    <row r="38" spans="1:60" outlineLevel="1">
      <c r="A38" s="138">
        <v>14</v>
      </c>
      <c r="B38" s="138" t="s">
        <v>226</v>
      </c>
      <c r="C38" s="173" t="s">
        <v>227</v>
      </c>
      <c r="D38" s="142" t="s">
        <v>181</v>
      </c>
      <c r="E38" s="147">
        <v>6.12</v>
      </c>
      <c r="F38" s="370"/>
      <c r="G38" s="151">
        <f>E38*F38</f>
        <v>0</v>
      </c>
      <c r="H38" s="151">
        <v>520</v>
      </c>
      <c r="I38" s="151">
        <f>ROUND(E38*H38,2)</f>
        <v>3182.4</v>
      </c>
      <c r="J38" s="151">
        <v>0</v>
      </c>
      <c r="K38" s="151">
        <f>ROUND(E38*J38,2)</f>
        <v>0</v>
      </c>
      <c r="L38" s="151">
        <v>21</v>
      </c>
      <c r="M38" s="151">
        <f>G38*(1+L38/100)</f>
        <v>0</v>
      </c>
      <c r="N38" s="142">
        <v>1</v>
      </c>
      <c r="O38" s="142">
        <f>ROUND(E38*N38,5)</f>
        <v>6.12</v>
      </c>
      <c r="P38" s="142">
        <v>0</v>
      </c>
      <c r="Q38" s="142">
        <f>ROUND(E38*P38,5)</f>
        <v>0</v>
      </c>
      <c r="R38" s="142"/>
      <c r="S38" s="142"/>
      <c r="T38" s="143">
        <v>0</v>
      </c>
      <c r="U38" s="142">
        <f>ROUND(E38*T38,2)</f>
        <v>0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 t="s">
        <v>188</v>
      </c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</row>
    <row r="39" spans="1:60" outlineLevel="1">
      <c r="A39" s="138"/>
      <c r="B39" s="138"/>
      <c r="C39" s="176" t="s">
        <v>228</v>
      </c>
      <c r="D39" s="175"/>
      <c r="E39" s="148">
        <v>6.12</v>
      </c>
      <c r="F39" s="151"/>
      <c r="G39" s="151"/>
      <c r="H39" s="151"/>
      <c r="I39" s="151"/>
      <c r="J39" s="151"/>
      <c r="K39" s="151"/>
      <c r="L39" s="151"/>
      <c r="M39" s="151"/>
      <c r="N39" s="142"/>
      <c r="O39" s="142"/>
      <c r="P39" s="142"/>
      <c r="Q39" s="142"/>
      <c r="R39" s="142"/>
      <c r="S39" s="142"/>
      <c r="T39" s="143"/>
      <c r="U39" s="142"/>
      <c r="V39" s="137"/>
      <c r="W39" s="137"/>
      <c r="X39" s="137"/>
      <c r="Y39" s="137"/>
      <c r="Z39" s="137"/>
      <c r="AA39" s="137"/>
      <c r="AB39" s="137"/>
      <c r="AC39" s="137"/>
      <c r="AD39" s="137"/>
      <c r="AE39" s="137" t="s">
        <v>155</v>
      </c>
      <c r="AF39" s="137">
        <v>0</v>
      </c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</row>
    <row r="40" spans="1:60" ht="22.5" outlineLevel="1">
      <c r="A40" s="138">
        <v>15</v>
      </c>
      <c r="B40" s="138" t="s">
        <v>229</v>
      </c>
      <c r="C40" s="173" t="s">
        <v>230</v>
      </c>
      <c r="D40" s="142" t="s">
        <v>152</v>
      </c>
      <c r="E40" s="147">
        <v>51</v>
      </c>
      <c r="F40" s="370"/>
      <c r="G40" s="151">
        <f>E40*F40</f>
        <v>0</v>
      </c>
      <c r="H40" s="151">
        <v>197.86</v>
      </c>
      <c r="I40" s="151">
        <f>ROUND(E40*H40,2)</f>
        <v>10090.86</v>
      </c>
      <c r="J40" s="151">
        <v>33.639999999999986</v>
      </c>
      <c r="K40" s="151">
        <f>ROUND(E40*J40,2)</f>
        <v>1715.64</v>
      </c>
      <c r="L40" s="151">
        <v>21</v>
      </c>
      <c r="M40" s="151">
        <f>G40*(1+L40/100)</f>
        <v>0</v>
      </c>
      <c r="N40" s="142">
        <v>0.30651</v>
      </c>
      <c r="O40" s="142">
        <f>ROUND(E40*N40,5)</f>
        <v>15.632009999999999</v>
      </c>
      <c r="P40" s="142">
        <v>0</v>
      </c>
      <c r="Q40" s="142">
        <f>ROUND(E40*P40,5)</f>
        <v>0</v>
      </c>
      <c r="R40" s="142"/>
      <c r="S40" s="142"/>
      <c r="T40" s="143">
        <v>2.5000000000000001E-2</v>
      </c>
      <c r="U40" s="142">
        <f>ROUND(E40*T40,2)</f>
        <v>1.28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 t="s">
        <v>153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</row>
    <row r="41" spans="1:60" outlineLevel="1">
      <c r="A41" s="138"/>
      <c r="B41" s="138"/>
      <c r="C41" s="176" t="s">
        <v>214</v>
      </c>
      <c r="D41" s="175"/>
      <c r="E41" s="148">
        <v>51</v>
      </c>
      <c r="F41" s="151"/>
      <c r="G41" s="151"/>
      <c r="H41" s="151"/>
      <c r="I41" s="151"/>
      <c r="J41" s="151"/>
      <c r="K41" s="151"/>
      <c r="L41" s="151"/>
      <c r="M41" s="151"/>
      <c r="N41" s="142"/>
      <c r="O41" s="142"/>
      <c r="P41" s="142"/>
      <c r="Q41" s="142"/>
      <c r="R41" s="142"/>
      <c r="S41" s="142"/>
      <c r="T41" s="143"/>
      <c r="U41" s="142"/>
      <c r="V41" s="137"/>
      <c r="W41" s="137"/>
      <c r="X41" s="137"/>
      <c r="Y41" s="137"/>
      <c r="Z41" s="137"/>
      <c r="AA41" s="137"/>
      <c r="AB41" s="137"/>
      <c r="AC41" s="137"/>
      <c r="AD41" s="137"/>
      <c r="AE41" s="137" t="s">
        <v>155</v>
      </c>
      <c r="AF41" s="137">
        <v>0</v>
      </c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</row>
    <row r="42" spans="1:60" ht="22.5" outlineLevel="1">
      <c r="A42" s="138">
        <v>16</v>
      </c>
      <c r="B42" s="138" t="s">
        <v>231</v>
      </c>
      <c r="C42" s="173" t="s">
        <v>232</v>
      </c>
      <c r="D42" s="142" t="s">
        <v>152</v>
      </c>
      <c r="E42" s="147">
        <v>51</v>
      </c>
      <c r="F42" s="370"/>
      <c r="G42" s="151">
        <f>E42*F42</f>
        <v>0</v>
      </c>
      <c r="H42" s="151">
        <v>148.63999999999999</v>
      </c>
      <c r="I42" s="151">
        <f>ROUND(E42*H42,2)</f>
        <v>7580.64</v>
      </c>
      <c r="J42" s="151">
        <v>25.360000000000014</v>
      </c>
      <c r="K42" s="151">
        <f>ROUND(E42*J42,2)</f>
        <v>1293.3599999999999</v>
      </c>
      <c r="L42" s="151">
        <v>21</v>
      </c>
      <c r="M42" s="151">
        <f>G42*(1+L42/100)</f>
        <v>0</v>
      </c>
      <c r="N42" s="142">
        <v>0.378</v>
      </c>
      <c r="O42" s="142">
        <f>ROUND(E42*N42,5)</f>
        <v>19.277999999999999</v>
      </c>
      <c r="P42" s="142">
        <v>0</v>
      </c>
      <c r="Q42" s="142">
        <f>ROUND(E42*P42,5)</f>
        <v>0</v>
      </c>
      <c r="R42" s="142"/>
      <c r="S42" s="142"/>
      <c r="T42" s="143">
        <v>2.5999999999999999E-2</v>
      </c>
      <c r="U42" s="142">
        <f>ROUND(E42*T42,2)</f>
        <v>1.33</v>
      </c>
      <c r="V42" s="137"/>
      <c r="W42" s="137"/>
      <c r="X42" s="137"/>
      <c r="Y42" s="137"/>
      <c r="Z42" s="137"/>
      <c r="AA42" s="137"/>
      <c r="AB42" s="137"/>
      <c r="AC42" s="137"/>
      <c r="AD42" s="137"/>
      <c r="AE42" s="137" t="s">
        <v>153</v>
      </c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60" outlineLevel="1">
      <c r="A43" s="138"/>
      <c r="B43" s="138"/>
      <c r="C43" s="176" t="s">
        <v>214</v>
      </c>
      <c r="D43" s="175"/>
      <c r="E43" s="148">
        <v>51</v>
      </c>
      <c r="F43" s="151"/>
      <c r="G43" s="151"/>
      <c r="H43" s="151"/>
      <c r="I43" s="151"/>
      <c r="J43" s="151"/>
      <c r="K43" s="151"/>
      <c r="L43" s="151"/>
      <c r="M43" s="151"/>
      <c r="N43" s="142"/>
      <c r="O43" s="142"/>
      <c r="P43" s="142"/>
      <c r="Q43" s="142"/>
      <c r="R43" s="142"/>
      <c r="S43" s="142"/>
      <c r="T43" s="143"/>
      <c r="U43" s="142"/>
      <c r="V43" s="137"/>
      <c r="W43" s="137"/>
      <c r="X43" s="137"/>
      <c r="Y43" s="137"/>
      <c r="Z43" s="137"/>
      <c r="AA43" s="137"/>
      <c r="AB43" s="137"/>
      <c r="AC43" s="137"/>
      <c r="AD43" s="137"/>
      <c r="AE43" s="137" t="s">
        <v>155</v>
      </c>
      <c r="AF43" s="137">
        <v>0</v>
      </c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</row>
    <row r="44" spans="1:60" outlineLevel="1">
      <c r="A44" s="138">
        <v>17</v>
      </c>
      <c r="B44" s="138" t="s">
        <v>233</v>
      </c>
      <c r="C44" s="173" t="s">
        <v>234</v>
      </c>
      <c r="D44" s="142" t="s">
        <v>152</v>
      </c>
      <c r="E44" s="147">
        <v>51</v>
      </c>
      <c r="F44" s="370"/>
      <c r="G44" s="151">
        <f>E44*F44</f>
        <v>0</v>
      </c>
      <c r="H44" s="151">
        <v>0</v>
      </c>
      <c r="I44" s="151">
        <f>ROUND(E44*H44,2)</f>
        <v>0</v>
      </c>
      <c r="J44" s="151">
        <v>37.6</v>
      </c>
      <c r="K44" s="151">
        <f>ROUND(E44*J44,2)</f>
        <v>1917.6</v>
      </c>
      <c r="L44" s="151">
        <v>21</v>
      </c>
      <c r="M44" s="151">
        <f>G44*(1+L44/100)</f>
        <v>0</v>
      </c>
      <c r="N44" s="142">
        <v>0</v>
      </c>
      <c r="O44" s="142">
        <f>ROUND(E44*N44,5)</f>
        <v>0</v>
      </c>
      <c r="P44" s="142">
        <v>0</v>
      </c>
      <c r="Q44" s="142">
        <f>ROUND(E44*P44,5)</f>
        <v>0</v>
      </c>
      <c r="R44" s="142"/>
      <c r="S44" s="142"/>
      <c r="T44" s="143">
        <v>9.0999999999999998E-2</v>
      </c>
      <c r="U44" s="142">
        <f>ROUND(E44*T44,2)</f>
        <v>4.6399999999999997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 t="s">
        <v>153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</row>
    <row r="45" spans="1:60" outlineLevel="1">
      <c r="A45" s="138"/>
      <c r="B45" s="138"/>
      <c r="C45" s="176" t="s">
        <v>214</v>
      </c>
      <c r="D45" s="175"/>
      <c r="E45" s="148">
        <v>51</v>
      </c>
      <c r="F45" s="151"/>
      <c r="G45" s="151"/>
      <c r="H45" s="151"/>
      <c r="I45" s="151"/>
      <c r="J45" s="151"/>
      <c r="K45" s="151"/>
      <c r="L45" s="151"/>
      <c r="M45" s="151"/>
      <c r="N45" s="142"/>
      <c r="O45" s="142"/>
      <c r="P45" s="142"/>
      <c r="Q45" s="142"/>
      <c r="R45" s="142"/>
      <c r="S45" s="142"/>
      <c r="T45" s="143"/>
      <c r="U45" s="142"/>
      <c r="V45" s="137"/>
      <c r="W45" s="137"/>
      <c r="X45" s="137"/>
      <c r="Y45" s="137"/>
      <c r="Z45" s="137"/>
      <c r="AA45" s="137"/>
      <c r="AB45" s="137"/>
      <c r="AC45" s="137"/>
      <c r="AD45" s="137"/>
      <c r="AE45" s="137" t="s">
        <v>155</v>
      </c>
      <c r="AF45" s="137">
        <v>0</v>
      </c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</row>
    <row r="46" spans="1:60" outlineLevel="1">
      <c r="A46" s="138">
        <v>18</v>
      </c>
      <c r="B46" s="138" t="s">
        <v>235</v>
      </c>
      <c r="C46" s="173" t="s">
        <v>236</v>
      </c>
      <c r="D46" s="142" t="s">
        <v>152</v>
      </c>
      <c r="E46" s="147">
        <v>61.2</v>
      </c>
      <c r="F46" s="370"/>
      <c r="G46" s="151">
        <f>E46*F46</f>
        <v>0</v>
      </c>
      <c r="H46" s="151">
        <v>21.2</v>
      </c>
      <c r="I46" s="151">
        <f>ROUND(E46*H46,2)</f>
        <v>1297.44</v>
      </c>
      <c r="J46" s="151">
        <v>0</v>
      </c>
      <c r="K46" s="151">
        <f>ROUND(E46*J46,2)</f>
        <v>0</v>
      </c>
      <c r="L46" s="151">
        <v>21</v>
      </c>
      <c r="M46" s="151">
        <f>G46*(1+L46/100)</f>
        <v>0</v>
      </c>
      <c r="N46" s="142">
        <v>5.0000000000000001E-4</v>
      </c>
      <c r="O46" s="142">
        <f>ROUND(E46*N46,5)</f>
        <v>3.0599999999999999E-2</v>
      </c>
      <c r="P46" s="142">
        <v>0</v>
      </c>
      <c r="Q46" s="142">
        <f>ROUND(E46*P46,5)</f>
        <v>0</v>
      </c>
      <c r="R46" s="142"/>
      <c r="S46" s="142"/>
      <c r="T46" s="143">
        <v>0</v>
      </c>
      <c r="U46" s="142">
        <f>ROUND(E46*T46,2)</f>
        <v>0</v>
      </c>
      <c r="V46" s="137"/>
      <c r="W46" s="137"/>
      <c r="X46" s="137"/>
      <c r="Y46" s="137"/>
      <c r="Z46" s="137"/>
      <c r="AA46" s="137"/>
      <c r="AB46" s="137"/>
      <c r="AC46" s="137"/>
      <c r="AD46" s="137"/>
      <c r="AE46" s="137" t="s">
        <v>188</v>
      </c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</row>
    <row r="47" spans="1:60" outlineLevel="1">
      <c r="A47" s="138"/>
      <c r="B47" s="138"/>
      <c r="C47" s="176" t="s">
        <v>237</v>
      </c>
      <c r="D47" s="175"/>
      <c r="E47" s="148">
        <v>61.2</v>
      </c>
      <c r="F47" s="151"/>
      <c r="G47" s="151"/>
      <c r="H47" s="151"/>
      <c r="I47" s="151"/>
      <c r="J47" s="151"/>
      <c r="K47" s="151"/>
      <c r="L47" s="151"/>
      <c r="M47" s="151"/>
      <c r="N47" s="142"/>
      <c r="O47" s="142"/>
      <c r="P47" s="142"/>
      <c r="Q47" s="142"/>
      <c r="R47" s="142"/>
      <c r="S47" s="142"/>
      <c r="T47" s="143"/>
      <c r="U47" s="142"/>
      <c r="V47" s="137"/>
      <c r="W47" s="137"/>
      <c r="X47" s="137"/>
      <c r="Y47" s="137"/>
      <c r="Z47" s="137"/>
      <c r="AA47" s="137"/>
      <c r="AB47" s="137"/>
      <c r="AC47" s="137"/>
      <c r="AD47" s="137"/>
      <c r="AE47" s="137" t="s">
        <v>155</v>
      </c>
      <c r="AF47" s="137">
        <v>0</v>
      </c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</row>
    <row r="48" spans="1:60" ht="22.5" outlineLevel="1">
      <c r="A48" s="138">
        <v>19</v>
      </c>
      <c r="B48" s="138" t="s">
        <v>238</v>
      </c>
      <c r="C48" s="173" t="s">
        <v>239</v>
      </c>
      <c r="D48" s="142" t="s">
        <v>152</v>
      </c>
      <c r="E48" s="147">
        <v>51</v>
      </c>
      <c r="F48" s="370"/>
      <c r="G48" s="151">
        <f>E48*F48</f>
        <v>0</v>
      </c>
      <c r="H48" s="151">
        <v>0</v>
      </c>
      <c r="I48" s="151">
        <f>ROUND(E48*H48,2)</f>
        <v>0</v>
      </c>
      <c r="J48" s="151">
        <v>89.6</v>
      </c>
      <c r="K48" s="151">
        <f>ROUND(E48*J48,2)</f>
        <v>4569.6000000000004</v>
      </c>
      <c r="L48" s="151">
        <v>21</v>
      </c>
      <c r="M48" s="151">
        <f>G48*(1+L48/100)</f>
        <v>0</v>
      </c>
      <c r="N48" s="142">
        <v>0</v>
      </c>
      <c r="O48" s="142">
        <f>ROUND(E48*N48,5)</f>
        <v>0</v>
      </c>
      <c r="P48" s="142">
        <v>0</v>
      </c>
      <c r="Q48" s="142">
        <f>ROUND(E48*P48,5)</f>
        <v>0</v>
      </c>
      <c r="R48" s="142"/>
      <c r="S48" s="142"/>
      <c r="T48" s="143">
        <v>0.15</v>
      </c>
      <c r="U48" s="142">
        <f>ROUND(E48*T48,2)</f>
        <v>7.65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 t="s">
        <v>153</v>
      </c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</row>
    <row r="49" spans="1:60" outlineLevel="1">
      <c r="A49" s="138"/>
      <c r="B49" s="138"/>
      <c r="C49" s="176" t="s">
        <v>214</v>
      </c>
      <c r="D49" s="175"/>
      <c r="E49" s="148">
        <v>51</v>
      </c>
      <c r="F49" s="151"/>
      <c r="G49" s="151"/>
      <c r="H49" s="151"/>
      <c r="I49" s="151"/>
      <c r="J49" s="151"/>
      <c r="K49" s="151"/>
      <c r="L49" s="151"/>
      <c r="M49" s="151"/>
      <c r="N49" s="142"/>
      <c r="O49" s="142"/>
      <c r="P49" s="142"/>
      <c r="Q49" s="142"/>
      <c r="R49" s="142"/>
      <c r="S49" s="142"/>
      <c r="T49" s="143"/>
      <c r="U49" s="142"/>
      <c r="V49" s="137"/>
      <c r="W49" s="137"/>
      <c r="X49" s="137"/>
      <c r="Y49" s="137"/>
      <c r="Z49" s="137"/>
      <c r="AA49" s="137"/>
      <c r="AB49" s="137"/>
      <c r="AC49" s="137"/>
      <c r="AD49" s="137"/>
      <c r="AE49" s="137" t="s">
        <v>155</v>
      </c>
      <c r="AF49" s="137">
        <v>0</v>
      </c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</row>
    <row r="50" spans="1:60" outlineLevel="1">
      <c r="A50" s="138">
        <v>20</v>
      </c>
      <c r="B50" s="138" t="s">
        <v>240</v>
      </c>
      <c r="C50" s="173" t="s">
        <v>241</v>
      </c>
      <c r="D50" s="142" t="s">
        <v>185</v>
      </c>
      <c r="E50" s="147">
        <v>4.4000000000000004</v>
      </c>
      <c r="F50" s="370"/>
      <c r="G50" s="151">
        <f t="shared" ref="G50:G51" si="1">E50*F50</f>
        <v>0</v>
      </c>
      <c r="H50" s="151">
        <v>156.62</v>
      </c>
      <c r="I50" s="151">
        <f>ROUND(E50*H50,2)</f>
        <v>689.13</v>
      </c>
      <c r="J50" s="151">
        <v>122.88</v>
      </c>
      <c r="K50" s="151">
        <f>ROUND(E50*J50,2)</f>
        <v>540.66999999999996</v>
      </c>
      <c r="L50" s="151">
        <v>21</v>
      </c>
      <c r="M50" s="151">
        <f>G50*(1+L50/100)</f>
        <v>0</v>
      </c>
      <c r="N50" s="142">
        <v>0.188</v>
      </c>
      <c r="O50" s="142">
        <f>ROUND(E50*N50,5)</f>
        <v>0.82720000000000005</v>
      </c>
      <c r="P50" s="142">
        <v>0</v>
      </c>
      <c r="Q50" s="142">
        <f>ROUND(E50*P50,5)</f>
        <v>0</v>
      </c>
      <c r="R50" s="142"/>
      <c r="S50" s="142"/>
      <c r="T50" s="143">
        <v>0.27200000000000002</v>
      </c>
      <c r="U50" s="142">
        <f>ROUND(E50*T50,2)</f>
        <v>1.2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7" t="s">
        <v>153</v>
      </c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</row>
    <row r="51" spans="1:60" ht="22.5" outlineLevel="1">
      <c r="A51" s="138">
        <v>21</v>
      </c>
      <c r="B51" s="138" t="s">
        <v>242</v>
      </c>
      <c r="C51" s="173" t="s">
        <v>243</v>
      </c>
      <c r="D51" s="142" t="s">
        <v>217</v>
      </c>
      <c r="E51" s="147">
        <v>10</v>
      </c>
      <c r="F51" s="370"/>
      <c r="G51" s="151">
        <f t="shared" si="1"/>
        <v>0</v>
      </c>
      <c r="H51" s="151">
        <v>66.900000000000006</v>
      </c>
      <c r="I51" s="151">
        <f>ROUND(E51*H51,2)</f>
        <v>669</v>
      </c>
      <c r="J51" s="151">
        <v>0</v>
      </c>
      <c r="K51" s="151">
        <f>ROUND(E51*J51,2)</f>
        <v>0</v>
      </c>
      <c r="L51" s="151">
        <v>21</v>
      </c>
      <c r="M51" s="151">
        <f>G51*(1+L51/100)</f>
        <v>0</v>
      </c>
      <c r="N51" s="142">
        <v>2.137E-2</v>
      </c>
      <c r="O51" s="142">
        <f>ROUND(E51*N51,5)</f>
        <v>0.2137</v>
      </c>
      <c r="P51" s="142">
        <v>0</v>
      </c>
      <c r="Q51" s="142">
        <f>ROUND(E51*P51,5)</f>
        <v>0</v>
      </c>
      <c r="R51" s="142"/>
      <c r="S51" s="142"/>
      <c r="T51" s="143">
        <v>0</v>
      </c>
      <c r="U51" s="142">
        <f>ROUND(E51*T51,2)</f>
        <v>0</v>
      </c>
      <c r="V51" s="137"/>
      <c r="W51" s="137"/>
      <c r="X51" s="137"/>
      <c r="Y51" s="137"/>
      <c r="Z51" s="137"/>
      <c r="AA51" s="137"/>
      <c r="AB51" s="137"/>
      <c r="AC51" s="137"/>
      <c r="AD51" s="137"/>
      <c r="AE51" s="137" t="s">
        <v>188</v>
      </c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</row>
    <row r="52" spans="1:60">
      <c r="A52" s="139" t="s">
        <v>148</v>
      </c>
      <c r="B52" s="139" t="s">
        <v>67</v>
      </c>
      <c r="C52" s="174" t="s">
        <v>68</v>
      </c>
      <c r="D52" s="144"/>
      <c r="E52" s="149"/>
      <c r="F52" s="152"/>
      <c r="G52" s="152">
        <f>SUMIF(AE53:AE57,"&lt;&gt;NOR",G53:G57)</f>
        <v>0</v>
      </c>
      <c r="H52" s="152"/>
      <c r="I52" s="152">
        <f>SUM(I53:I57)</f>
        <v>1254.23</v>
      </c>
      <c r="J52" s="152"/>
      <c r="K52" s="152">
        <f>SUM(K53:K57)</f>
        <v>4425.41</v>
      </c>
      <c r="L52" s="152"/>
      <c r="M52" s="152">
        <f>SUM(M53:M57)</f>
        <v>0</v>
      </c>
      <c r="N52" s="144"/>
      <c r="O52" s="144">
        <f>SUM(O53:O57)</f>
        <v>9.3149999999999997E-2</v>
      </c>
      <c r="P52" s="144"/>
      <c r="Q52" s="144">
        <f>SUM(Q53:Q57)</f>
        <v>0</v>
      </c>
      <c r="R52" s="144"/>
      <c r="S52" s="144"/>
      <c r="T52" s="145"/>
      <c r="U52" s="144">
        <f>SUM(U53:U57)</f>
        <v>9.49</v>
      </c>
      <c r="AE52" t="s">
        <v>149</v>
      </c>
    </row>
    <row r="53" spans="1:60" ht="22.5" outlineLevel="1">
      <c r="A53" s="138">
        <v>22</v>
      </c>
      <c r="B53" s="138" t="s">
        <v>244</v>
      </c>
      <c r="C53" s="173" t="s">
        <v>245</v>
      </c>
      <c r="D53" s="142" t="s">
        <v>152</v>
      </c>
      <c r="E53" s="147">
        <v>13.75</v>
      </c>
      <c r="F53" s="370"/>
      <c r="G53" s="151">
        <f>E53*F53</f>
        <v>0</v>
      </c>
      <c r="H53" s="151">
        <v>76.66</v>
      </c>
      <c r="I53" s="151">
        <f>ROUND(E53*H53,2)</f>
        <v>1054.08</v>
      </c>
      <c r="J53" s="151">
        <v>175.84</v>
      </c>
      <c r="K53" s="151">
        <f>ROUND(E53*J53,2)</f>
        <v>2417.8000000000002</v>
      </c>
      <c r="L53" s="151">
        <v>21</v>
      </c>
      <c r="M53" s="151">
        <f>G53*(1+L53/100)</f>
        <v>0</v>
      </c>
      <c r="N53" s="142">
        <v>3.6099999999999999E-3</v>
      </c>
      <c r="O53" s="142">
        <f>ROUND(E53*N53,5)</f>
        <v>4.9639999999999997E-2</v>
      </c>
      <c r="P53" s="142">
        <v>0</v>
      </c>
      <c r="Q53" s="142">
        <f>ROUND(E53*P53,5)</f>
        <v>0</v>
      </c>
      <c r="R53" s="142"/>
      <c r="S53" s="142"/>
      <c r="T53" s="143">
        <v>0.36199999999999999</v>
      </c>
      <c r="U53" s="142">
        <f>ROUND(E53*T53,2)</f>
        <v>4.9800000000000004</v>
      </c>
      <c r="V53" s="137"/>
      <c r="W53" s="137"/>
      <c r="X53" s="137"/>
      <c r="Y53" s="137"/>
      <c r="Z53" s="137"/>
      <c r="AA53" s="137"/>
      <c r="AB53" s="137"/>
      <c r="AC53" s="137"/>
      <c r="AD53" s="137"/>
      <c r="AE53" s="137" t="s">
        <v>153</v>
      </c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</row>
    <row r="54" spans="1:60" outlineLevel="1">
      <c r="A54" s="138"/>
      <c r="B54" s="138"/>
      <c r="C54" s="176" t="s">
        <v>246</v>
      </c>
      <c r="D54" s="175"/>
      <c r="E54" s="148">
        <v>13.75</v>
      </c>
      <c r="F54" s="151"/>
      <c r="G54" s="151"/>
      <c r="H54" s="151"/>
      <c r="I54" s="151"/>
      <c r="J54" s="151"/>
      <c r="K54" s="151"/>
      <c r="L54" s="151"/>
      <c r="M54" s="151"/>
      <c r="N54" s="142"/>
      <c r="O54" s="142"/>
      <c r="P54" s="142"/>
      <c r="Q54" s="142"/>
      <c r="R54" s="142"/>
      <c r="S54" s="142"/>
      <c r="T54" s="143"/>
      <c r="U54" s="142"/>
      <c r="V54" s="137"/>
      <c r="W54" s="137"/>
      <c r="X54" s="137"/>
      <c r="Y54" s="137"/>
      <c r="Z54" s="137"/>
      <c r="AA54" s="137"/>
      <c r="AB54" s="137"/>
      <c r="AC54" s="137"/>
      <c r="AD54" s="137"/>
      <c r="AE54" s="137" t="s">
        <v>155</v>
      </c>
      <c r="AF54" s="137">
        <v>0</v>
      </c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</row>
    <row r="55" spans="1:60" ht="22.5" outlineLevel="1">
      <c r="A55" s="138">
        <v>23</v>
      </c>
      <c r="B55" s="138" t="s">
        <v>247</v>
      </c>
      <c r="C55" s="173" t="s">
        <v>248</v>
      </c>
      <c r="D55" s="142" t="s">
        <v>152</v>
      </c>
      <c r="E55" s="147">
        <v>16.114999999999998</v>
      </c>
      <c r="F55" s="370"/>
      <c r="G55" s="151">
        <f>E55*F55</f>
        <v>0</v>
      </c>
      <c r="H55" s="151">
        <v>12.42</v>
      </c>
      <c r="I55" s="151">
        <f>ROUND(E55*H55,2)</f>
        <v>200.15</v>
      </c>
      <c r="J55" s="151">
        <v>124.58</v>
      </c>
      <c r="K55" s="151">
        <f>ROUND(E55*J55,2)</f>
        <v>2007.61</v>
      </c>
      <c r="L55" s="151">
        <v>21</v>
      </c>
      <c r="M55" s="151">
        <f>G55*(1+L55/100)</f>
        <v>0</v>
      </c>
      <c r="N55" s="142">
        <v>2.7000000000000001E-3</v>
      </c>
      <c r="O55" s="142">
        <f>ROUND(E55*N55,5)</f>
        <v>4.351E-2</v>
      </c>
      <c r="P55" s="142">
        <v>0</v>
      </c>
      <c r="Q55" s="142">
        <f>ROUND(E55*P55,5)</f>
        <v>0</v>
      </c>
      <c r="R55" s="142"/>
      <c r="S55" s="142"/>
      <c r="T55" s="143">
        <v>0.28000000000000003</v>
      </c>
      <c r="U55" s="142">
        <f>ROUND(E55*T55,2)</f>
        <v>4.51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 t="s">
        <v>153</v>
      </c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</row>
    <row r="56" spans="1:60" outlineLevel="1">
      <c r="A56" s="138"/>
      <c r="B56" s="138"/>
      <c r="C56" s="176" t="s">
        <v>246</v>
      </c>
      <c r="D56" s="175"/>
      <c r="E56" s="148">
        <v>13.75</v>
      </c>
      <c r="F56" s="151"/>
      <c r="G56" s="151"/>
      <c r="H56" s="151"/>
      <c r="I56" s="151"/>
      <c r="J56" s="151"/>
      <c r="K56" s="151"/>
      <c r="L56" s="151"/>
      <c r="M56" s="151"/>
      <c r="N56" s="142"/>
      <c r="O56" s="142"/>
      <c r="P56" s="142"/>
      <c r="Q56" s="142"/>
      <c r="R56" s="142"/>
      <c r="S56" s="142"/>
      <c r="T56" s="143"/>
      <c r="U56" s="142"/>
      <c r="V56" s="137"/>
      <c r="W56" s="137"/>
      <c r="X56" s="137"/>
      <c r="Y56" s="137"/>
      <c r="Z56" s="137"/>
      <c r="AA56" s="137"/>
      <c r="AB56" s="137"/>
      <c r="AC56" s="137"/>
      <c r="AD56" s="137"/>
      <c r="AE56" s="137" t="s">
        <v>155</v>
      </c>
      <c r="AF56" s="137">
        <v>0</v>
      </c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</row>
    <row r="57" spans="1:60" outlineLevel="1">
      <c r="A57" s="138"/>
      <c r="B57" s="138"/>
      <c r="C57" s="176" t="s">
        <v>249</v>
      </c>
      <c r="D57" s="175"/>
      <c r="E57" s="148">
        <v>2.3650000000000002</v>
      </c>
      <c r="F57" s="151"/>
      <c r="G57" s="151"/>
      <c r="H57" s="151"/>
      <c r="I57" s="151"/>
      <c r="J57" s="151"/>
      <c r="K57" s="151"/>
      <c r="L57" s="151"/>
      <c r="M57" s="151"/>
      <c r="N57" s="142"/>
      <c r="O57" s="142"/>
      <c r="P57" s="142"/>
      <c r="Q57" s="142"/>
      <c r="R57" s="142"/>
      <c r="S57" s="142"/>
      <c r="T57" s="143"/>
      <c r="U57" s="142"/>
      <c r="V57" s="137"/>
      <c r="W57" s="137"/>
      <c r="X57" s="137"/>
      <c r="Y57" s="137"/>
      <c r="Z57" s="137"/>
      <c r="AA57" s="137"/>
      <c r="AB57" s="137"/>
      <c r="AC57" s="137"/>
      <c r="AD57" s="137"/>
      <c r="AE57" s="137" t="s">
        <v>155</v>
      </c>
      <c r="AF57" s="137">
        <v>0</v>
      </c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</row>
    <row r="58" spans="1:60">
      <c r="A58" s="139" t="s">
        <v>148</v>
      </c>
      <c r="B58" s="139" t="s">
        <v>69</v>
      </c>
      <c r="C58" s="174" t="s">
        <v>70</v>
      </c>
      <c r="D58" s="144"/>
      <c r="E58" s="149"/>
      <c r="F58" s="152"/>
      <c r="G58" s="152">
        <f>SUMIF(AE59:AE60,"&lt;&gt;NOR",G59:G60)</f>
        <v>0</v>
      </c>
      <c r="H58" s="152"/>
      <c r="I58" s="152">
        <f>SUM(I59:I60)</f>
        <v>859.56</v>
      </c>
      <c r="J58" s="152"/>
      <c r="K58" s="152">
        <f>SUM(K59:K60)</f>
        <v>7447.44</v>
      </c>
      <c r="L58" s="152"/>
      <c r="M58" s="152">
        <f>SUM(M59:M60)</f>
        <v>0</v>
      </c>
      <c r="N58" s="144"/>
      <c r="O58" s="144">
        <f>SUM(O59:O60)</f>
        <v>0.15717</v>
      </c>
      <c r="P58" s="144"/>
      <c r="Q58" s="144">
        <f>SUM(Q59:Q60)</f>
        <v>0</v>
      </c>
      <c r="R58" s="144"/>
      <c r="S58" s="144"/>
      <c r="T58" s="145"/>
      <c r="U58" s="144">
        <f>SUM(U59:U60)</f>
        <v>16.420000000000002</v>
      </c>
      <c r="AE58" t="s">
        <v>149</v>
      </c>
    </row>
    <row r="59" spans="1:60" ht="22.5" outlineLevel="1">
      <c r="A59" s="138">
        <v>24</v>
      </c>
      <c r="B59" s="138" t="s">
        <v>332</v>
      </c>
      <c r="C59" s="173" t="s">
        <v>333</v>
      </c>
      <c r="D59" s="142" t="s">
        <v>152</v>
      </c>
      <c r="E59" s="147">
        <v>39</v>
      </c>
      <c r="F59" s="370"/>
      <c r="G59" s="151">
        <f>E59*F59</f>
        <v>0</v>
      </c>
      <c r="H59" s="151">
        <v>22.04</v>
      </c>
      <c r="I59" s="151">
        <f>ROUND(E59*H59,2)</f>
        <v>859.56</v>
      </c>
      <c r="J59" s="151">
        <v>190.96</v>
      </c>
      <c r="K59" s="151">
        <f>ROUND(E59*J59,2)</f>
        <v>7447.44</v>
      </c>
      <c r="L59" s="151">
        <v>21</v>
      </c>
      <c r="M59" s="151">
        <f>G59*(1+L59/100)</f>
        <v>0</v>
      </c>
      <c r="N59" s="142">
        <v>4.0299999999999997E-3</v>
      </c>
      <c r="O59" s="142">
        <f>ROUND(E59*N59,5)</f>
        <v>0.15717</v>
      </c>
      <c r="P59" s="142">
        <v>0</v>
      </c>
      <c r="Q59" s="142">
        <f>ROUND(E59*P59,5)</f>
        <v>0</v>
      </c>
      <c r="R59" s="142"/>
      <c r="S59" s="142"/>
      <c r="T59" s="143">
        <v>0.42099999999999999</v>
      </c>
      <c r="U59" s="142">
        <f>ROUND(E59*T59,2)</f>
        <v>16.420000000000002</v>
      </c>
      <c r="V59" s="137"/>
      <c r="W59" s="137"/>
      <c r="X59" s="137"/>
      <c r="Y59" s="137"/>
      <c r="Z59" s="137"/>
      <c r="AA59" s="137"/>
      <c r="AB59" s="137"/>
      <c r="AC59" s="137"/>
      <c r="AD59" s="137"/>
      <c r="AE59" s="137" t="s">
        <v>153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</row>
    <row r="60" spans="1:60" outlineLevel="1">
      <c r="A60" s="138"/>
      <c r="B60" s="138"/>
      <c r="C60" s="445" t="s">
        <v>334</v>
      </c>
      <c r="D60" s="446"/>
      <c r="E60" s="447"/>
      <c r="F60" s="448"/>
      <c r="G60" s="449"/>
      <c r="H60" s="151"/>
      <c r="I60" s="151"/>
      <c r="J60" s="151"/>
      <c r="K60" s="151"/>
      <c r="L60" s="151"/>
      <c r="M60" s="151"/>
      <c r="N60" s="142"/>
      <c r="O60" s="142"/>
      <c r="P60" s="142"/>
      <c r="Q60" s="142"/>
      <c r="R60" s="142"/>
      <c r="S60" s="142"/>
      <c r="T60" s="143"/>
      <c r="U60" s="142"/>
      <c r="V60" s="137"/>
      <c r="W60" s="137"/>
      <c r="X60" s="137"/>
      <c r="Y60" s="137"/>
      <c r="Z60" s="137"/>
      <c r="AA60" s="137"/>
      <c r="AB60" s="137"/>
      <c r="AC60" s="137"/>
      <c r="AD60" s="137"/>
      <c r="AE60" s="137" t="s">
        <v>160</v>
      </c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40" t="str">
        <f>C60</f>
        <v>spárovací hmotou včetně vysekání a vyčištění spár, bez pomocného lešení</v>
      </c>
      <c r="BB60" s="137"/>
      <c r="BC60" s="137"/>
      <c r="BD60" s="137"/>
      <c r="BE60" s="137"/>
      <c r="BF60" s="137"/>
      <c r="BG60" s="137"/>
      <c r="BH60" s="137"/>
    </row>
    <row r="61" spans="1:60">
      <c r="A61" s="139" t="s">
        <v>148</v>
      </c>
      <c r="B61" s="139" t="s">
        <v>71</v>
      </c>
      <c r="C61" s="174" t="s">
        <v>72</v>
      </c>
      <c r="D61" s="144"/>
      <c r="E61" s="149"/>
      <c r="F61" s="152"/>
      <c r="G61" s="152">
        <f>SUMIF(AE62:AE69,"&lt;&gt;NOR",G62:G69)</f>
        <v>0</v>
      </c>
      <c r="H61" s="152"/>
      <c r="I61" s="152">
        <f>SUM(I62:I69)</f>
        <v>14197.509999999998</v>
      </c>
      <c r="J61" s="152"/>
      <c r="K61" s="152">
        <f>SUM(K62:K69)</f>
        <v>5202.75</v>
      </c>
      <c r="L61" s="152"/>
      <c r="M61" s="152">
        <f>SUM(M62:M69)</f>
        <v>0</v>
      </c>
      <c r="N61" s="144"/>
      <c r="O61" s="144">
        <f>SUM(O62:O69)</f>
        <v>4.7602400000000005</v>
      </c>
      <c r="P61" s="144"/>
      <c r="Q61" s="144">
        <f>SUM(Q62:Q69)</f>
        <v>0</v>
      </c>
      <c r="R61" s="144"/>
      <c r="S61" s="144"/>
      <c r="T61" s="145"/>
      <c r="U61" s="144">
        <f>SUM(U62:U69)</f>
        <v>10.149999999999999</v>
      </c>
      <c r="AE61" t="s">
        <v>149</v>
      </c>
    </row>
    <row r="62" spans="1:60" ht="22.5" outlineLevel="1">
      <c r="A62" s="138">
        <v>25</v>
      </c>
      <c r="B62" s="138" t="s">
        <v>335</v>
      </c>
      <c r="C62" s="173" t="s">
        <v>336</v>
      </c>
      <c r="D62" s="142" t="s">
        <v>152</v>
      </c>
      <c r="E62" s="147">
        <v>6.4</v>
      </c>
      <c r="F62" s="370"/>
      <c r="G62" s="151">
        <f>E62*F62</f>
        <v>0</v>
      </c>
      <c r="H62" s="151">
        <v>146.94999999999999</v>
      </c>
      <c r="I62" s="151">
        <f>ROUND(E62*H62,2)</f>
        <v>940.48</v>
      </c>
      <c r="J62" s="151">
        <v>301.55</v>
      </c>
      <c r="K62" s="151">
        <f>ROUND(E62*J62,2)</f>
        <v>1929.92</v>
      </c>
      <c r="L62" s="151">
        <v>21</v>
      </c>
      <c r="M62" s="151">
        <f>G62*(1+L62/100)</f>
        <v>0</v>
      </c>
      <c r="N62" s="142">
        <v>0.1231</v>
      </c>
      <c r="O62" s="142">
        <f>ROUND(E62*N62,5)</f>
        <v>0.78783999999999998</v>
      </c>
      <c r="P62" s="142">
        <v>0</v>
      </c>
      <c r="Q62" s="142">
        <f>ROUND(E62*P62,5)</f>
        <v>0</v>
      </c>
      <c r="R62" s="142"/>
      <c r="S62" s="142"/>
      <c r="T62" s="143">
        <v>0.45</v>
      </c>
      <c r="U62" s="142">
        <f>ROUND(E62*T62,2)</f>
        <v>2.88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 t="s">
        <v>153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</row>
    <row r="63" spans="1:60" outlineLevel="1">
      <c r="A63" s="138"/>
      <c r="B63" s="138"/>
      <c r="C63" s="176" t="s">
        <v>337</v>
      </c>
      <c r="D63" s="175"/>
      <c r="E63" s="148">
        <v>6.4</v>
      </c>
      <c r="F63" s="151"/>
      <c r="G63" s="151"/>
      <c r="H63" s="151"/>
      <c r="I63" s="151"/>
      <c r="J63" s="151"/>
      <c r="K63" s="151"/>
      <c r="L63" s="151"/>
      <c r="M63" s="151"/>
      <c r="N63" s="142"/>
      <c r="O63" s="142"/>
      <c r="P63" s="142"/>
      <c r="Q63" s="142"/>
      <c r="R63" s="142"/>
      <c r="S63" s="142"/>
      <c r="T63" s="143"/>
      <c r="U63" s="142"/>
      <c r="V63" s="137"/>
      <c r="W63" s="137"/>
      <c r="X63" s="137"/>
      <c r="Y63" s="137"/>
      <c r="Z63" s="137"/>
      <c r="AA63" s="137"/>
      <c r="AB63" s="137"/>
      <c r="AC63" s="137"/>
      <c r="AD63" s="137"/>
      <c r="AE63" s="137" t="s">
        <v>155</v>
      </c>
      <c r="AF63" s="137">
        <v>0</v>
      </c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</row>
    <row r="64" spans="1:60" ht="22.5" outlineLevel="1">
      <c r="A64" s="138">
        <v>26</v>
      </c>
      <c r="B64" s="138" t="s">
        <v>355</v>
      </c>
      <c r="C64" s="173" t="s">
        <v>356</v>
      </c>
      <c r="D64" s="142" t="s">
        <v>158</v>
      </c>
      <c r="E64" s="147">
        <v>2.0445000000000002</v>
      </c>
      <c r="F64" s="370"/>
      <c r="G64" s="151">
        <f>E64*F64</f>
        <v>0</v>
      </c>
      <c r="H64" s="151">
        <v>5804.18</v>
      </c>
      <c r="I64" s="151">
        <f>ROUND(E64*H64,2)</f>
        <v>11866.65</v>
      </c>
      <c r="J64" s="151">
        <v>1445.8199999999997</v>
      </c>
      <c r="K64" s="151">
        <f>ROUND(E64*J64,2)</f>
        <v>2955.98</v>
      </c>
      <c r="L64" s="151">
        <v>21</v>
      </c>
      <c r="M64" s="151">
        <f>G64*(1+L64/100)</f>
        <v>0</v>
      </c>
      <c r="N64" s="142">
        <v>1.919</v>
      </c>
      <c r="O64" s="142">
        <f>ROUND(E64*N64,5)</f>
        <v>3.9234</v>
      </c>
      <c r="P64" s="142">
        <v>0</v>
      </c>
      <c r="Q64" s="142">
        <f>ROUND(E64*P64,5)</f>
        <v>0</v>
      </c>
      <c r="R64" s="142"/>
      <c r="S64" s="142"/>
      <c r="T64" s="143">
        <v>3.2130000000000001</v>
      </c>
      <c r="U64" s="142">
        <f>ROUND(E64*T64,2)</f>
        <v>6.57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137" t="s">
        <v>153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</row>
    <row r="65" spans="1:60" outlineLevel="1">
      <c r="A65" s="138"/>
      <c r="B65" s="138"/>
      <c r="C65" s="176" t="s">
        <v>357</v>
      </c>
      <c r="D65" s="175"/>
      <c r="E65" s="148">
        <v>0.16250000000000001</v>
      </c>
      <c r="F65" s="151"/>
      <c r="G65" s="151"/>
      <c r="H65" s="151"/>
      <c r="I65" s="151"/>
      <c r="J65" s="151"/>
      <c r="K65" s="151"/>
      <c r="L65" s="151"/>
      <c r="M65" s="151"/>
      <c r="N65" s="142"/>
      <c r="O65" s="142"/>
      <c r="P65" s="142"/>
      <c r="Q65" s="142"/>
      <c r="R65" s="142"/>
      <c r="S65" s="142"/>
      <c r="T65" s="143"/>
      <c r="U65" s="142"/>
      <c r="V65" s="137"/>
      <c r="W65" s="137"/>
      <c r="X65" s="137"/>
      <c r="Y65" s="137"/>
      <c r="Z65" s="137"/>
      <c r="AA65" s="137"/>
      <c r="AB65" s="137"/>
      <c r="AC65" s="137"/>
      <c r="AD65" s="137"/>
      <c r="AE65" s="137" t="s">
        <v>155</v>
      </c>
      <c r="AF65" s="137">
        <v>0</v>
      </c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</row>
    <row r="66" spans="1:60" outlineLevel="1">
      <c r="A66" s="138"/>
      <c r="B66" s="138"/>
      <c r="C66" s="176" t="s">
        <v>358</v>
      </c>
      <c r="D66" s="175"/>
      <c r="E66" s="148">
        <v>0.42</v>
      </c>
      <c r="F66" s="151"/>
      <c r="G66" s="151"/>
      <c r="H66" s="151"/>
      <c r="I66" s="151"/>
      <c r="J66" s="151"/>
      <c r="K66" s="151"/>
      <c r="L66" s="151"/>
      <c r="M66" s="151"/>
      <c r="N66" s="142"/>
      <c r="O66" s="142"/>
      <c r="P66" s="142"/>
      <c r="Q66" s="142"/>
      <c r="R66" s="142"/>
      <c r="S66" s="142"/>
      <c r="T66" s="143"/>
      <c r="U66" s="142"/>
      <c r="V66" s="137"/>
      <c r="W66" s="137"/>
      <c r="X66" s="137"/>
      <c r="Y66" s="137"/>
      <c r="Z66" s="137"/>
      <c r="AA66" s="137"/>
      <c r="AB66" s="137"/>
      <c r="AC66" s="137"/>
      <c r="AD66" s="137"/>
      <c r="AE66" s="137" t="s">
        <v>155</v>
      </c>
      <c r="AF66" s="137">
        <v>0</v>
      </c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</row>
    <row r="67" spans="1:60" outlineLevel="1">
      <c r="A67" s="138"/>
      <c r="B67" s="138"/>
      <c r="C67" s="176" t="s">
        <v>359</v>
      </c>
      <c r="D67" s="175"/>
      <c r="E67" s="148">
        <v>1.462</v>
      </c>
      <c r="F67" s="151"/>
      <c r="G67" s="151"/>
      <c r="H67" s="151"/>
      <c r="I67" s="151"/>
      <c r="J67" s="151"/>
      <c r="K67" s="151"/>
      <c r="L67" s="151"/>
      <c r="M67" s="151"/>
      <c r="N67" s="142"/>
      <c r="O67" s="142"/>
      <c r="P67" s="142"/>
      <c r="Q67" s="142"/>
      <c r="R67" s="142"/>
      <c r="S67" s="142"/>
      <c r="T67" s="143"/>
      <c r="U67" s="142"/>
      <c r="V67" s="137"/>
      <c r="W67" s="137"/>
      <c r="X67" s="137"/>
      <c r="Y67" s="137"/>
      <c r="Z67" s="137"/>
      <c r="AA67" s="137"/>
      <c r="AB67" s="137"/>
      <c r="AC67" s="137"/>
      <c r="AD67" s="137"/>
      <c r="AE67" s="137" t="s">
        <v>155</v>
      </c>
      <c r="AF67" s="137">
        <v>0</v>
      </c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</row>
    <row r="68" spans="1:60" ht="22.5" outlineLevel="1">
      <c r="A68" s="138">
        <v>27</v>
      </c>
      <c r="B68" s="138" t="s">
        <v>343</v>
      </c>
      <c r="C68" s="173" t="s">
        <v>344</v>
      </c>
      <c r="D68" s="142" t="s">
        <v>181</v>
      </c>
      <c r="E68" s="147">
        <v>4.5955000000000003E-2</v>
      </c>
      <c r="F68" s="370"/>
      <c r="G68" s="151">
        <f>E68*F68</f>
        <v>0</v>
      </c>
      <c r="H68" s="151">
        <v>30255.16</v>
      </c>
      <c r="I68" s="151">
        <f>ROUND(E68*H68,2)</f>
        <v>1390.38</v>
      </c>
      <c r="J68" s="151">
        <v>6894.84</v>
      </c>
      <c r="K68" s="151">
        <f>ROUND(E68*J68,2)</f>
        <v>316.85000000000002</v>
      </c>
      <c r="L68" s="151">
        <v>21</v>
      </c>
      <c r="M68" s="151">
        <f>G68*(1+L68/100)</f>
        <v>0</v>
      </c>
      <c r="N68" s="142">
        <v>1.0662499999999999</v>
      </c>
      <c r="O68" s="142">
        <f>ROUND(E68*N68,5)</f>
        <v>4.9000000000000002E-2</v>
      </c>
      <c r="P68" s="142">
        <v>0</v>
      </c>
      <c r="Q68" s="142">
        <f>ROUND(E68*P68,5)</f>
        <v>0</v>
      </c>
      <c r="R68" s="142"/>
      <c r="S68" s="142"/>
      <c r="T68" s="143">
        <v>15.231</v>
      </c>
      <c r="U68" s="142">
        <f>ROUND(E68*T68,2)</f>
        <v>0.7</v>
      </c>
      <c r="V68" s="137"/>
      <c r="W68" s="137"/>
      <c r="X68" s="137"/>
      <c r="Y68" s="137"/>
      <c r="Z68" s="137"/>
      <c r="AA68" s="137"/>
      <c r="AB68" s="137"/>
      <c r="AC68" s="137"/>
      <c r="AD68" s="137"/>
      <c r="AE68" s="137" t="s">
        <v>153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</row>
    <row r="69" spans="1:60" outlineLevel="1">
      <c r="A69" s="138"/>
      <c r="B69" s="138"/>
      <c r="C69" s="176" t="s">
        <v>360</v>
      </c>
      <c r="D69" s="175"/>
      <c r="E69" s="148">
        <v>4.5955000000000003E-2</v>
      </c>
      <c r="F69" s="151"/>
      <c r="G69" s="151"/>
      <c r="H69" s="151"/>
      <c r="I69" s="151"/>
      <c r="J69" s="151"/>
      <c r="K69" s="151"/>
      <c r="L69" s="151"/>
      <c r="M69" s="151"/>
      <c r="N69" s="142"/>
      <c r="O69" s="142"/>
      <c r="P69" s="142"/>
      <c r="Q69" s="142"/>
      <c r="R69" s="142"/>
      <c r="S69" s="142"/>
      <c r="T69" s="143"/>
      <c r="U69" s="142"/>
      <c r="V69" s="137"/>
      <c r="W69" s="137"/>
      <c r="X69" s="137"/>
      <c r="Y69" s="137"/>
      <c r="Z69" s="137"/>
      <c r="AA69" s="137"/>
      <c r="AB69" s="137"/>
      <c r="AC69" s="137"/>
      <c r="AD69" s="137"/>
      <c r="AE69" s="137" t="s">
        <v>155</v>
      </c>
      <c r="AF69" s="137">
        <v>0</v>
      </c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</row>
    <row r="70" spans="1:60">
      <c r="A70" s="139" t="s">
        <v>148</v>
      </c>
      <c r="B70" s="139" t="s">
        <v>75</v>
      </c>
      <c r="C70" s="174" t="s">
        <v>76</v>
      </c>
      <c r="D70" s="144"/>
      <c r="E70" s="149"/>
      <c r="F70" s="152"/>
      <c r="G70" s="152">
        <f>SUMIF(AE71:AE71,"&lt;&gt;NOR",G71:G71)</f>
        <v>0</v>
      </c>
      <c r="H70" s="152"/>
      <c r="I70" s="152">
        <f>SUM(I71:I71)</f>
        <v>16562</v>
      </c>
      <c r="J70" s="152"/>
      <c r="K70" s="152">
        <f>SUM(K71:K71)</f>
        <v>29988</v>
      </c>
      <c r="L70" s="152"/>
      <c r="M70" s="152">
        <f>SUM(M71:M71)</f>
        <v>0</v>
      </c>
      <c r="N70" s="144"/>
      <c r="O70" s="144">
        <f>SUM(O71:O71)</f>
        <v>0.55300000000000005</v>
      </c>
      <c r="P70" s="144"/>
      <c r="Q70" s="144">
        <f>SUM(Q71:Q71)</f>
        <v>0</v>
      </c>
      <c r="R70" s="144"/>
      <c r="S70" s="144"/>
      <c r="T70" s="145"/>
      <c r="U70" s="144">
        <f>SUM(U71:U71)</f>
        <v>74.900000000000006</v>
      </c>
      <c r="AE70" t="s">
        <v>149</v>
      </c>
    </row>
    <row r="71" spans="1:60" outlineLevel="1">
      <c r="A71" s="138">
        <v>28</v>
      </c>
      <c r="B71" s="138" t="s">
        <v>397</v>
      </c>
      <c r="C71" s="173" t="s">
        <v>398</v>
      </c>
      <c r="D71" s="142" t="s">
        <v>152</v>
      </c>
      <c r="E71" s="147">
        <v>350</v>
      </c>
      <c r="F71" s="370"/>
      <c r="G71" s="151">
        <f>E71*F71</f>
        <v>0</v>
      </c>
      <c r="H71" s="151">
        <v>47.32</v>
      </c>
      <c r="I71" s="151">
        <f>ROUND(E71*H71,2)</f>
        <v>16562</v>
      </c>
      <c r="J71" s="151">
        <v>85.68</v>
      </c>
      <c r="K71" s="151">
        <f>ROUND(E71*J71,2)</f>
        <v>29988</v>
      </c>
      <c r="L71" s="151">
        <v>21</v>
      </c>
      <c r="M71" s="151">
        <f>G71*(1+L71/100)</f>
        <v>0</v>
      </c>
      <c r="N71" s="142">
        <v>1.58E-3</v>
      </c>
      <c r="O71" s="142">
        <f>ROUND(E71*N71,5)</f>
        <v>0.55300000000000005</v>
      </c>
      <c r="P71" s="142">
        <v>0</v>
      </c>
      <c r="Q71" s="142">
        <f>ROUND(E71*P71,5)</f>
        <v>0</v>
      </c>
      <c r="R71" s="142"/>
      <c r="S71" s="142"/>
      <c r="T71" s="143">
        <v>0.214</v>
      </c>
      <c r="U71" s="142">
        <f>ROUND(E71*T71,2)</f>
        <v>74.900000000000006</v>
      </c>
      <c r="V71" s="137"/>
      <c r="W71" s="137"/>
      <c r="X71" s="137"/>
      <c r="Y71" s="137"/>
      <c r="Z71" s="137"/>
      <c r="AA71" s="137"/>
      <c r="AB71" s="137"/>
      <c r="AC71" s="137"/>
      <c r="AD71" s="137"/>
      <c r="AE71" s="137" t="s">
        <v>153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</row>
    <row r="72" spans="1:60">
      <c r="A72" s="139" t="s">
        <v>148</v>
      </c>
      <c r="B72" s="139" t="s">
        <v>79</v>
      </c>
      <c r="C72" s="174" t="s">
        <v>80</v>
      </c>
      <c r="D72" s="144"/>
      <c r="E72" s="149"/>
      <c r="F72" s="152"/>
      <c r="G72" s="152">
        <f>SUMIF(AE73:AE85,"&lt;&gt;NOR",G73:G85)</f>
        <v>0</v>
      </c>
      <c r="H72" s="152"/>
      <c r="I72" s="152">
        <f>SUM(I73:I85)</f>
        <v>0</v>
      </c>
      <c r="J72" s="152"/>
      <c r="K72" s="152">
        <f>SUM(K73:K85)</f>
        <v>35985.54</v>
      </c>
      <c r="L72" s="152"/>
      <c r="M72" s="152">
        <f>SUM(M73:M85)</f>
        <v>0</v>
      </c>
      <c r="N72" s="144"/>
      <c r="O72" s="144">
        <f>SUM(O73:O85)</f>
        <v>0</v>
      </c>
      <c r="P72" s="144"/>
      <c r="Q72" s="144">
        <f>SUM(Q73:Q85)</f>
        <v>43.354999999999997</v>
      </c>
      <c r="R72" s="144"/>
      <c r="S72" s="144"/>
      <c r="T72" s="145"/>
      <c r="U72" s="144">
        <f>SUM(U73:U85)</f>
        <v>95.240000000000009</v>
      </c>
      <c r="AE72" t="s">
        <v>149</v>
      </c>
    </row>
    <row r="73" spans="1:60" outlineLevel="1">
      <c r="A73" s="138">
        <v>29</v>
      </c>
      <c r="B73" s="138" t="s">
        <v>409</v>
      </c>
      <c r="C73" s="173" t="s">
        <v>410</v>
      </c>
      <c r="D73" s="142" t="s">
        <v>158</v>
      </c>
      <c r="E73" s="147">
        <v>1.1499999999999999</v>
      </c>
      <c r="F73" s="370"/>
      <c r="G73" s="151">
        <f>E73*F73</f>
        <v>0</v>
      </c>
      <c r="H73" s="151">
        <v>0</v>
      </c>
      <c r="I73" s="151">
        <f>ROUND(E73*H73,2)</f>
        <v>0</v>
      </c>
      <c r="J73" s="151">
        <v>2795</v>
      </c>
      <c r="K73" s="151">
        <f>ROUND(E73*J73,2)</f>
        <v>3214.25</v>
      </c>
      <c r="L73" s="151">
        <v>21</v>
      </c>
      <c r="M73" s="151">
        <f>G73*(1+L73/100)</f>
        <v>0</v>
      </c>
      <c r="N73" s="142">
        <v>0</v>
      </c>
      <c r="O73" s="142">
        <f>ROUND(E73*N73,5)</f>
        <v>0</v>
      </c>
      <c r="P73" s="142">
        <v>2.2000000000000002</v>
      </c>
      <c r="Q73" s="142">
        <f>ROUND(E73*P73,5)</f>
        <v>2.5299999999999998</v>
      </c>
      <c r="R73" s="142"/>
      <c r="S73" s="142"/>
      <c r="T73" s="143">
        <v>7.1950000000000003</v>
      </c>
      <c r="U73" s="142">
        <f>ROUND(E73*T73,2)</f>
        <v>8.27</v>
      </c>
      <c r="V73" s="137"/>
      <c r="W73" s="137"/>
      <c r="X73" s="137"/>
      <c r="Y73" s="137"/>
      <c r="Z73" s="137"/>
      <c r="AA73" s="137"/>
      <c r="AB73" s="137"/>
      <c r="AC73" s="137"/>
      <c r="AD73" s="137"/>
      <c r="AE73" s="137" t="s">
        <v>153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</row>
    <row r="74" spans="1:60" outlineLevel="1">
      <c r="A74" s="138"/>
      <c r="B74" s="138"/>
      <c r="C74" s="176" t="s">
        <v>411</v>
      </c>
      <c r="D74" s="175"/>
      <c r="E74" s="148">
        <v>0.95</v>
      </c>
      <c r="F74" s="151"/>
      <c r="G74" s="151"/>
      <c r="H74" s="151"/>
      <c r="I74" s="151"/>
      <c r="J74" s="151"/>
      <c r="K74" s="151"/>
      <c r="L74" s="151"/>
      <c r="M74" s="151"/>
      <c r="N74" s="142"/>
      <c r="O74" s="142"/>
      <c r="P74" s="142"/>
      <c r="Q74" s="142"/>
      <c r="R74" s="142"/>
      <c r="S74" s="142"/>
      <c r="T74" s="143"/>
      <c r="U74" s="142"/>
      <c r="V74" s="137"/>
      <c r="W74" s="137"/>
      <c r="X74" s="137"/>
      <c r="Y74" s="137"/>
      <c r="Z74" s="137"/>
      <c r="AA74" s="137"/>
      <c r="AB74" s="137"/>
      <c r="AC74" s="137"/>
      <c r="AD74" s="137"/>
      <c r="AE74" s="137" t="s">
        <v>155</v>
      </c>
      <c r="AF74" s="137">
        <v>0</v>
      </c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</row>
    <row r="75" spans="1:60" outlineLevel="1">
      <c r="A75" s="138"/>
      <c r="B75" s="138"/>
      <c r="C75" s="176" t="s">
        <v>412</v>
      </c>
      <c r="D75" s="175"/>
      <c r="E75" s="148">
        <v>0.2</v>
      </c>
      <c r="F75" s="151"/>
      <c r="G75" s="151"/>
      <c r="H75" s="151"/>
      <c r="I75" s="151"/>
      <c r="J75" s="151"/>
      <c r="K75" s="151"/>
      <c r="L75" s="151"/>
      <c r="M75" s="151"/>
      <c r="N75" s="142"/>
      <c r="O75" s="142"/>
      <c r="P75" s="142"/>
      <c r="Q75" s="142"/>
      <c r="R75" s="142"/>
      <c r="S75" s="142"/>
      <c r="T75" s="143"/>
      <c r="U75" s="142"/>
      <c r="V75" s="137"/>
      <c r="W75" s="137"/>
      <c r="X75" s="137"/>
      <c r="Y75" s="137"/>
      <c r="Z75" s="137"/>
      <c r="AA75" s="137"/>
      <c r="AB75" s="137"/>
      <c r="AC75" s="137"/>
      <c r="AD75" s="137"/>
      <c r="AE75" s="137" t="s">
        <v>155</v>
      </c>
      <c r="AF75" s="137">
        <v>0</v>
      </c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</row>
    <row r="76" spans="1:60" ht="22.5" outlineLevel="1">
      <c r="A76" s="138">
        <v>30</v>
      </c>
      <c r="B76" s="138" t="s">
        <v>414</v>
      </c>
      <c r="C76" s="173" t="s">
        <v>415</v>
      </c>
      <c r="D76" s="142" t="s">
        <v>158</v>
      </c>
      <c r="E76" s="147">
        <v>1.1499999999999999</v>
      </c>
      <c r="F76" s="370"/>
      <c r="G76" s="151">
        <f t="shared" ref="G76:G77" si="2">E76*F76</f>
        <v>0</v>
      </c>
      <c r="H76" s="151">
        <v>0</v>
      </c>
      <c r="I76" s="151">
        <f>ROUND(E76*H76,2)</f>
        <v>0</v>
      </c>
      <c r="J76" s="151">
        <v>1565</v>
      </c>
      <c r="K76" s="151">
        <f>ROUND(E76*J76,2)</f>
        <v>1799.75</v>
      </c>
      <c r="L76" s="151">
        <v>21</v>
      </c>
      <c r="M76" s="151">
        <f>G76*(1+L76/100)</f>
        <v>0</v>
      </c>
      <c r="N76" s="142">
        <v>0</v>
      </c>
      <c r="O76" s="142">
        <f>ROUND(E76*N76,5)</f>
        <v>0</v>
      </c>
      <c r="P76" s="142">
        <v>0</v>
      </c>
      <c r="Q76" s="142">
        <f>ROUND(E76*P76,5)</f>
        <v>0</v>
      </c>
      <c r="R76" s="142"/>
      <c r="S76" s="142"/>
      <c r="T76" s="143">
        <v>4.8280000000000003</v>
      </c>
      <c r="U76" s="142">
        <f>ROUND(E76*T76,2)</f>
        <v>5.55</v>
      </c>
      <c r="V76" s="137"/>
      <c r="W76" s="137"/>
      <c r="X76" s="137"/>
      <c r="Y76" s="137"/>
      <c r="Z76" s="137"/>
      <c r="AA76" s="137"/>
      <c r="AB76" s="137"/>
      <c r="AC76" s="137"/>
      <c r="AD76" s="137"/>
      <c r="AE76" s="137" t="s">
        <v>153</v>
      </c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</row>
    <row r="77" spans="1:60" ht="22.5" outlineLevel="1">
      <c r="A77" s="138">
        <v>31</v>
      </c>
      <c r="B77" s="138" t="s">
        <v>416</v>
      </c>
      <c r="C77" s="173" t="s">
        <v>417</v>
      </c>
      <c r="D77" s="142" t="s">
        <v>158</v>
      </c>
      <c r="E77" s="147">
        <v>5.8</v>
      </c>
      <c r="F77" s="370"/>
      <c r="G77" s="151">
        <f t="shared" si="2"/>
        <v>0</v>
      </c>
      <c r="H77" s="151">
        <v>0</v>
      </c>
      <c r="I77" s="151">
        <f>ROUND(E77*H77,2)</f>
        <v>0</v>
      </c>
      <c r="J77" s="151">
        <v>2820</v>
      </c>
      <c r="K77" s="151">
        <f>ROUND(E77*J77,2)</f>
        <v>16356</v>
      </c>
      <c r="L77" s="151">
        <v>21</v>
      </c>
      <c r="M77" s="151">
        <f>G77*(1+L77/100)</f>
        <v>0</v>
      </c>
      <c r="N77" s="142">
        <v>0</v>
      </c>
      <c r="O77" s="142">
        <f>ROUND(E77*N77,5)</f>
        <v>0</v>
      </c>
      <c r="P77" s="142">
        <v>2.2000000000000002</v>
      </c>
      <c r="Q77" s="142">
        <f>ROUND(E77*P77,5)</f>
        <v>12.76</v>
      </c>
      <c r="R77" s="142"/>
      <c r="S77" s="142"/>
      <c r="T77" s="143">
        <v>8.6999999999999993</v>
      </c>
      <c r="U77" s="142">
        <f>ROUND(E77*T77,2)</f>
        <v>50.46</v>
      </c>
      <c r="V77" s="137"/>
      <c r="W77" s="137"/>
      <c r="X77" s="137"/>
      <c r="Y77" s="137"/>
      <c r="Z77" s="137"/>
      <c r="AA77" s="137"/>
      <c r="AB77" s="137"/>
      <c r="AC77" s="137"/>
      <c r="AD77" s="137"/>
      <c r="AE77" s="137" t="s">
        <v>153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</row>
    <row r="78" spans="1:60" outlineLevel="1">
      <c r="A78" s="138"/>
      <c r="B78" s="138"/>
      <c r="C78" s="176" t="s">
        <v>418</v>
      </c>
      <c r="D78" s="175"/>
      <c r="E78" s="148">
        <v>5.8</v>
      </c>
      <c r="F78" s="151"/>
      <c r="G78" s="151"/>
      <c r="H78" s="151"/>
      <c r="I78" s="151"/>
      <c r="J78" s="151"/>
      <c r="K78" s="151"/>
      <c r="L78" s="151"/>
      <c r="M78" s="151"/>
      <c r="N78" s="142"/>
      <c r="O78" s="142"/>
      <c r="P78" s="142"/>
      <c r="Q78" s="142"/>
      <c r="R78" s="142"/>
      <c r="S78" s="142"/>
      <c r="T78" s="143"/>
      <c r="U78" s="142"/>
      <c r="V78" s="137"/>
      <c r="W78" s="137"/>
      <c r="X78" s="137"/>
      <c r="Y78" s="137"/>
      <c r="Z78" s="137"/>
      <c r="AA78" s="137"/>
      <c r="AB78" s="137"/>
      <c r="AC78" s="137"/>
      <c r="AD78" s="137"/>
      <c r="AE78" s="137" t="s">
        <v>155</v>
      </c>
      <c r="AF78" s="137">
        <v>0</v>
      </c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</row>
    <row r="79" spans="1:60" outlineLevel="1">
      <c r="A79" s="138">
        <v>32</v>
      </c>
      <c r="B79" s="138" t="s">
        <v>419</v>
      </c>
      <c r="C79" s="173" t="s">
        <v>420</v>
      </c>
      <c r="D79" s="142" t="s">
        <v>152</v>
      </c>
      <c r="E79" s="147">
        <v>29</v>
      </c>
      <c r="F79" s="370"/>
      <c r="G79" s="151">
        <f>E79*F79</f>
        <v>0</v>
      </c>
      <c r="H79" s="151">
        <v>0</v>
      </c>
      <c r="I79" s="151">
        <f>ROUND(E79*H79,2)</f>
        <v>0</v>
      </c>
      <c r="J79" s="151">
        <v>339</v>
      </c>
      <c r="K79" s="151">
        <f>ROUND(E79*J79,2)</f>
        <v>9831</v>
      </c>
      <c r="L79" s="151">
        <v>21</v>
      </c>
      <c r="M79" s="151">
        <f>G79*(1+L79/100)</f>
        <v>0</v>
      </c>
      <c r="N79" s="142">
        <v>0</v>
      </c>
      <c r="O79" s="142">
        <f>ROUND(E79*N79,5)</f>
        <v>0</v>
      </c>
      <c r="P79" s="142">
        <v>0.44</v>
      </c>
      <c r="Q79" s="142">
        <f>ROUND(E79*P79,5)</f>
        <v>12.76</v>
      </c>
      <c r="R79" s="142"/>
      <c r="S79" s="142"/>
      <c r="T79" s="143">
        <v>0.63200000000000001</v>
      </c>
      <c r="U79" s="142">
        <f>ROUND(E79*T79,2)</f>
        <v>18.329999999999998</v>
      </c>
      <c r="V79" s="137"/>
      <c r="W79" s="137"/>
      <c r="X79" s="137"/>
      <c r="Y79" s="137"/>
      <c r="Z79" s="137"/>
      <c r="AA79" s="137"/>
      <c r="AB79" s="137"/>
      <c r="AC79" s="137"/>
      <c r="AD79" s="137"/>
      <c r="AE79" s="137" t="s">
        <v>153</v>
      </c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</row>
    <row r="80" spans="1:60" ht="22.5" outlineLevel="1">
      <c r="A80" s="138"/>
      <c r="B80" s="138"/>
      <c r="C80" s="176" t="s">
        <v>421</v>
      </c>
      <c r="D80" s="175"/>
      <c r="E80" s="148">
        <v>29</v>
      </c>
      <c r="F80" s="151"/>
      <c r="G80" s="151"/>
      <c r="H80" s="151"/>
      <c r="I80" s="151"/>
      <c r="J80" s="151"/>
      <c r="K80" s="151"/>
      <c r="L80" s="151"/>
      <c r="M80" s="151"/>
      <c r="N80" s="142"/>
      <c r="O80" s="142"/>
      <c r="P80" s="142"/>
      <c r="Q80" s="142"/>
      <c r="R80" s="142"/>
      <c r="S80" s="142"/>
      <c r="T80" s="143"/>
      <c r="U80" s="142"/>
      <c r="V80" s="137"/>
      <c r="W80" s="137"/>
      <c r="X80" s="137"/>
      <c r="Y80" s="137"/>
      <c r="Z80" s="137"/>
      <c r="AA80" s="137"/>
      <c r="AB80" s="137"/>
      <c r="AC80" s="137"/>
      <c r="AD80" s="137"/>
      <c r="AE80" s="137" t="s">
        <v>155</v>
      </c>
      <c r="AF80" s="137">
        <v>0</v>
      </c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</row>
    <row r="81" spans="1:60" outlineLevel="1">
      <c r="A81" s="138">
        <v>33</v>
      </c>
      <c r="B81" s="138" t="s">
        <v>422</v>
      </c>
      <c r="C81" s="173" t="s">
        <v>423</v>
      </c>
      <c r="D81" s="142" t="s">
        <v>152</v>
      </c>
      <c r="E81" s="147">
        <v>25</v>
      </c>
      <c r="F81" s="370"/>
      <c r="G81" s="151">
        <f>E81*F81</f>
        <v>0</v>
      </c>
      <c r="H81" s="151">
        <v>0</v>
      </c>
      <c r="I81" s="151">
        <f>ROUND(E81*H81,2)</f>
        <v>0</v>
      </c>
      <c r="J81" s="151">
        <v>149.5</v>
      </c>
      <c r="K81" s="151">
        <f>ROUND(E81*J81,2)</f>
        <v>3737.5</v>
      </c>
      <c r="L81" s="151">
        <v>21</v>
      </c>
      <c r="M81" s="151">
        <f>G81*(1+L81/100)</f>
        <v>0</v>
      </c>
      <c r="N81" s="142">
        <v>0</v>
      </c>
      <c r="O81" s="142">
        <f>ROUND(E81*N81,5)</f>
        <v>0</v>
      </c>
      <c r="P81" s="142">
        <v>0.44</v>
      </c>
      <c r="Q81" s="142">
        <f>ROUND(E81*P81,5)</f>
        <v>11</v>
      </c>
      <c r="R81" s="142"/>
      <c r="S81" s="142"/>
      <c r="T81" s="143">
        <v>0.376</v>
      </c>
      <c r="U81" s="142">
        <f>ROUND(E81*T81,2)</f>
        <v>9.4</v>
      </c>
      <c r="V81" s="137"/>
      <c r="W81" s="137"/>
      <c r="X81" s="137"/>
      <c r="Y81" s="137"/>
      <c r="Z81" s="137"/>
      <c r="AA81" s="137"/>
      <c r="AB81" s="137"/>
      <c r="AC81" s="137"/>
      <c r="AD81" s="137"/>
      <c r="AE81" s="137" t="s">
        <v>153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</row>
    <row r="82" spans="1:60" ht="22.5" outlineLevel="1">
      <c r="A82" s="138"/>
      <c r="B82" s="138"/>
      <c r="C82" s="176" t="s">
        <v>424</v>
      </c>
      <c r="D82" s="175"/>
      <c r="E82" s="148">
        <v>25</v>
      </c>
      <c r="F82" s="151"/>
      <c r="G82" s="151"/>
      <c r="H82" s="151"/>
      <c r="I82" s="151"/>
      <c r="J82" s="151"/>
      <c r="K82" s="151"/>
      <c r="L82" s="151"/>
      <c r="M82" s="151"/>
      <c r="N82" s="142"/>
      <c r="O82" s="142"/>
      <c r="P82" s="142"/>
      <c r="Q82" s="142"/>
      <c r="R82" s="142"/>
      <c r="S82" s="142"/>
      <c r="T82" s="143"/>
      <c r="U82" s="142"/>
      <c r="V82" s="137"/>
      <c r="W82" s="137"/>
      <c r="X82" s="137"/>
      <c r="Y82" s="137"/>
      <c r="Z82" s="137"/>
      <c r="AA82" s="137"/>
      <c r="AB82" s="137"/>
      <c r="AC82" s="137"/>
      <c r="AD82" s="137"/>
      <c r="AE82" s="137" t="s">
        <v>155</v>
      </c>
      <c r="AF82" s="137">
        <v>0</v>
      </c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</row>
    <row r="83" spans="1:60" outlineLevel="1">
      <c r="A83" s="138">
        <v>34</v>
      </c>
      <c r="B83" s="138" t="s">
        <v>425</v>
      </c>
      <c r="C83" s="173" t="s">
        <v>426</v>
      </c>
      <c r="D83" s="142" t="s">
        <v>158</v>
      </c>
      <c r="E83" s="147">
        <v>3.0750000000000002</v>
      </c>
      <c r="F83" s="370"/>
      <c r="G83" s="151">
        <f>E83*F83</f>
        <v>0</v>
      </c>
      <c r="H83" s="151">
        <v>0</v>
      </c>
      <c r="I83" s="151">
        <f>ROUND(E83*H83,2)</f>
        <v>0</v>
      </c>
      <c r="J83" s="151">
        <v>340.5</v>
      </c>
      <c r="K83" s="151">
        <f>ROUND(E83*J83,2)</f>
        <v>1047.04</v>
      </c>
      <c r="L83" s="151">
        <v>21</v>
      </c>
      <c r="M83" s="151">
        <f>G83*(1+L83/100)</f>
        <v>0</v>
      </c>
      <c r="N83" s="142">
        <v>0</v>
      </c>
      <c r="O83" s="142">
        <f>ROUND(E83*N83,5)</f>
        <v>0</v>
      </c>
      <c r="P83" s="142">
        <v>1.4</v>
      </c>
      <c r="Q83" s="142">
        <f>ROUND(E83*P83,5)</f>
        <v>4.3049999999999997</v>
      </c>
      <c r="R83" s="142"/>
      <c r="S83" s="142"/>
      <c r="T83" s="143">
        <v>1.0509999999999999</v>
      </c>
      <c r="U83" s="142">
        <f>ROUND(E83*T83,2)</f>
        <v>3.23</v>
      </c>
      <c r="V83" s="137"/>
      <c r="W83" s="137"/>
      <c r="X83" s="137"/>
      <c r="Y83" s="137"/>
      <c r="Z83" s="137"/>
      <c r="AA83" s="137"/>
      <c r="AB83" s="137"/>
      <c r="AC83" s="137"/>
      <c r="AD83" s="137"/>
      <c r="AE83" s="137" t="s">
        <v>153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</row>
    <row r="84" spans="1:60" outlineLevel="1">
      <c r="A84" s="138"/>
      <c r="B84" s="138"/>
      <c r="C84" s="176" t="s">
        <v>427</v>
      </c>
      <c r="D84" s="175"/>
      <c r="E84" s="148">
        <v>2.375</v>
      </c>
      <c r="F84" s="151"/>
      <c r="G84" s="151"/>
      <c r="H84" s="151"/>
      <c r="I84" s="151"/>
      <c r="J84" s="151"/>
      <c r="K84" s="151"/>
      <c r="L84" s="151"/>
      <c r="M84" s="151"/>
      <c r="N84" s="142"/>
      <c r="O84" s="142"/>
      <c r="P84" s="142"/>
      <c r="Q84" s="142"/>
      <c r="R84" s="142"/>
      <c r="S84" s="142"/>
      <c r="T84" s="143"/>
      <c r="U84" s="142"/>
      <c r="V84" s="137"/>
      <c r="W84" s="137"/>
      <c r="X84" s="137"/>
      <c r="Y84" s="137"/>
      <c r="Z84" s="137"/>
      <c r="AA84" s="137"/>
      <c r="AB84" s="137"/>
      <c r="AC84" s="137"/>
      <c r="AD84" s="137"/>
      <c r="AE84" s="137" t="s">
        <v>155</v>
      </c>
      <c r="AF84" s="137">
        <v>0</v>
      </c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</row>
    <row r="85" spans="1:60" outlineLevel="1">
      <c r="A85" s="138"/>
      <c r="B85" s="138"/>
      <c r="C85" s="176" t="s">
        <v>428</v>
      </c>
      <c r="D85" s="175"/>
      <c r="E85" s="148">
        <v>0.7</v>
      </c>
      <c r="F85" s="151"/>
      <c r="G85" s="151"/>
      <c r="H85" s="151"/>
      <c r="I85" s="151"/>
      <c r="J85" s="151"/>
      <c r="K85" s="151"/>
      <c r="L85" s="151"/>
      <c r="M85" s="151"/>
      <c r="N85" s="142"/>
      <c r="O85" s="142"/>
      <c r="P85" s="142"/>
      <c r="Q85" s="142"/>
      <c r="R85" s="142"/>
      <c r="S85" s="142"/>
      <c r="T85" s="143"/>
      <c r="U85" s="142"/>
      <c r="V85" s="137"/>
      <c r="W85" s="137"/>
      <c r="X85" s="137"/>
      <c r="Y85" s="137"/>
      <c r="Z85" s="137"/>
      <c r="AA85" s="137"/>
      <c r="AB85" s="137"/>
      <c r="AC85" s="137"/>
      <c r="AD85" s="137"/>
      <c r="AE85" s="137" t="s">
        <v>155</v>
      </c>
      <c r="AF85" s="137">
        <v>0</v>
      </c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</row>
    <row r="86" spans="1:60">
      <c r="A86" s="139" t="s">
        <v>148</v>
      </c>
      <c r="B86" s="139" t="s">
        <v>81</v>
      </c>
      <c r="C86" s="174" t="s">
        <v>82</v>
      </c>
      <c r="D86" s="144"/>
      <c r="E86" s="149"/>
      <c r="F86" s="152"/>
      <c r="G86" s="152">
        <f>SUMIF(AE87:AE98,"&lt;&gt;NOR",G87:G98)</f>
        <v>0</v>
      </c>
      <c r="H86" s="152"/>
      <c r="I86" s="152">
        <f>SUM(I87:I98)</f>
        <v>807.94999999999993</v>
      </c>
      <c r="J86" s="152"/>
      <c r="K86" s="152">
        <f>SUM(K87:K98)</f>
        <v>49776.509999999995</v>
      </c>
      <c r="L86" s="152"/>
      <c r="M86" s="152">
        <f>SUM(M87:M98)</f>
        <v>0</v>
      </c>
      <c r="N86" s="144"/>
      <c r="O86" s="144">
        <f>SUM(O87:O98)</f>
        <v>8.0000000000000004E-4</v>
      </c>
      <c r="P86" s="144"/>
      <c r="Q86" s="144">
        <f>SUM(Q87:Q98)</f>
        <v>3.3910000000000003E-2</v>
      </c>
      <c r="R86" s="144"/>
      <c r="S86" s="144"/>
      <c r="T86" s="145"/>
      <c r="U86" s="144">
        <f>SUM(U87:U98)</f>
        <v>84.27</v>
      </c>
      <c r="AE86" t="s">
        <v>149</v>
      </c>
    </row>
    <row r="87" spans="1:60" ht="22.5" outlineLevel="1">
      <c r="A87" s="138">
        <v>35</v>
      </c>
      <c r="B87" s="138" t="s">
        <v>448</v>
      </c>
      <c r="C87" s="173" t="s">
        <v>449</v>
      </c>
      <c r="D87" s="142" t="s">
        <v>185</v>
      </c>
      <c r="E87" s="147">
        <v>0.6</v>
      </c>
      <c r="F87" s="370"/>
      <c r="G87" s="151">
        <f>E87*F87</f>
        <v>0</v>
      </c>
      <c r="H87" s="151">
        <v>1314.69</v>
      </c>
      <c r="I87" s="151">
        <f>ROUND(E87*H87,2)</f>
        <v>788.81</v>
      </c>
      <c r="J87" s="151">
        <v>2745.31</v>
      </c>
      <c r="K87" s="151">
        <f>ROUND(E87*J87,2)</f>
        <v>1647.19</v>
      </c>
      <c r="L87" s="151">
        <v>21</v>
      </c>
      <c r="M87" s="151">
        <f>G87*(1+L87/100)</f>
        <v>0</v>
      </c>
      <c r="N87" s="142">
        <v>0</v>
      </c>
      <c r="O87" s="142">
        <f>ROUND(E87*N87,5)</f>
        <v>0</v>
      </c>
      <c r="P87" s="142">
        <v>5.6520000000000001E-2</v>
      </c>
      <c r="Q87" s="142">
        <f>ROUND(E87*P87,5)</f>
        <v>3.3910000000000003E-2</v>
      </c>
      <c r="R87" s="142"/>
      <c r="S87" s="142"/>
      <c r="T87" s="143">
        <v>5.5</v>
      </c>
      <c r="U87" s="142">
        <f>ROUND(E87*T87,2)</f>
        <v>3.3</v>
      </c>
      <c r="V87" s="137"/>
      <c r="W87" s="137"/>
      <c r="X87" s="137"/>
      <c r="Y87" s="137"/>
      <c r="Z87" s="137"/>
      <c r="AA87" s="137"/>
      <c r="AB87" s="137"/>
      <c r="AC87" s="137"/>
      <c r="AD87" s="137"/>
      <c r="AE87" s="137" t="s">
        <v>153</v>
      </c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</row>
    <row r="88" spans="1:60" outlineLevel="1">
      <c r="A88" s="138"/>
      <c r="B88" s="138"/>
      <c r="C88" s="176" t="s">
        <v>450</v>
      </c>
      <c r="D88" s="175"/>
      <c r="E88" s="148">
        <v>0.6</v>
      </c>
      <c r="F88" s="151"/>
      <c r="G88" s="151"/>
      <c r="H88" s="151"/>
      <c r="I88" s="151"/>
      <c r="J88" s="151"/>
      <c r="K88" s="151"/>
      <c r="L88" s="151"/>
      <c r="M88" s="151"/>
      <c r="N88" s="142"/>
      <c r="O88" s="142"/>
      <c r="P88" s="142"/>
      <c r="Q88" s="142"/>
      <c r="R88" s="142"/>
      <c r="S88" s="142"/>
      <c r="T88" s="143"/>
      <c r="U88" s="142"/>
      <c r="V88" s="137"/>
      <c r="W88" s="137"/>
      <c r="X88" s="137"/>
      <c r="Y88" s="137"/>
      <c r="Z88" s="137"/>
      <c r="AA88" s="137"/>
      <c r="AB88" s="137"/>
      <c r="AC88" s="137"/>
      <c r="AD88" s="137"/>
      <c r="AE88" s="137" t="s">
        <v>155</v>
      </c>
      <c r="AF88" s="137">
        <v>0</v>
      </c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</row>
    <row r="89" spans="1:60" outlineLevel="1">
      <c r="A89" s="138">
        <v>36</v>
      </c>
      <c r="B89" s="138" t="s">
        <v>451</v>
      </c>
      <c r="C89" s="173" t="s">
        <v>452</v>
      </c>
      <c r="D89" s="142" t="s">
        <v>185</v>
      </c>
      <c r="E89" s="147">
        <v>0.6</v>
      </c>
      <c r="F89" s="370"/>
      <c r="G89" s="151">
        <f t="shared" ref="G89:G90" si="3">E89*F89</f>
        <v>0</v>
      </c>
      <c r="H89" s="151">
        <v>31.9</v>
      </c>
      <c r="I89" s="151">
        <f>ROUND(E89*H89,2)</f>
        <v>19.14</v>
      </c>
      <c r="J89" s="151">
        <v>483.1</v>
      </c>
      <c r="K89" s="151">
        <f>ROUND(E89*J89,2)</f>
        <v>289.86</v>
      </c>
      <c r="L89" s="151">
        <v>21</v>
      </c>
      <c r="M89" s="151">
        <f>G89*(1+L89/100)</f>
        <v>0</v>
      </c>
      <c r="N89" s="142">
        <v>1.34E-3</v>
      </c>
      <c r="O89" s="142">
        <f>ROUND(E89*N89,5)</f>
        <v>8.0000000000000004E-4</v>
      </c>
      <c r="P89" s="142">
        <v>0</v>
      </c>
      <c r="Q89" s="142">
        <f>ROUND(E89*P89,5)</f>
        <v>0</v>
      </c>
      <c r="R89" s="142"/>
      <c r="S89" s="142"/>
      <c r="T89" s="143">
        <v>1.05</v>
      </c>
      <c r="U89" s="142">
        <f>ROUND(E89*T89,2)</f>
        <v>0.63</v>
      </c>
      <c r="V89" s="137"/>
      <c r="W89" s="137"/>
      <c r="X89" s="137"/>
      <c r="Y89" s="137"/>
      <c r="Z89" s="137"/>
      <c r="AA89" s="137"/>
      <c r="AB89" s="137"/>
      <c r="AC89" s="137"/>
      <c r="AD89" s="137"/>
      <c r="AE89" s="137" t="s">
        <v>153</v>
      </c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</row>
    <row r="90" spans="1:60" outlineLevel="1">
      <c r="A90" s="138">
        <v>37</v>
      </c>
      <c r="B90" s="138" t="s">
        <v>482</v>
      </c>
      <c r="C90" s="173" t="s">
        <v>483</v>
      </c>
      <c r="D90" s="142" t="s">
        <v>181</v>
      </c>
      <c r="E90" s="147">
        <v>43.38</v>
      </c>
      <c r="F90" s="370"/>
      <c r="G90" s="151">
        <f t="shared" si="3"/>
        <v>0</v>
      </c>
      <c r="H90" s="151">
        <v>0</v>
      </c>
      <c r="I90" s="151">
        <f>ROUND(E90*H90,2)</f>
        <v>0</v>
      </c>
      <c r="J90" s="151">
        <v>305.5</v>
      </c>
      <c r="K90" s="151">
        <f>ROUND(E90*J90,2)</f>
        <v>13252.59</v>
      </c>
      <c r="L90" s="151">
        <v>21</v>
      </c>
      <c r="M90" s="151">
        <f>G90*(1+L90/100)</f>
        <v>0</v>
      </c>
      <c r="N90" s="142">
        <v>0</v>
      </c>
      <c r="O90" s="142">
        <f>ROUND(E90*N90,5)</f>
        <v>0</v>
      </c>
      <c r="P90" s="142">
        <v>0</v>
      </c>
      <c r="Q90" s="142">
        <f>ROUND(E90*P90,5)</f>
        <v>0</v>
      </c>
      <c r="R90" s="142"/>
      <c r="S90" s="142"/>
      <c r="T90" s="143">
        <v>0.94199999999999995</v>
      </c>
      <c r="U90" s="142">
        <f>ROUND(E90*T90,2)</f>
        <v>40.86</v>
      </c>
      <c r="V90" s="137"/>
      <c r="W90" s="137"/>
      <c r="X90" s="137"/>
      <c r="Y90" s="137"/>
      <c r="Z90" s="137"/>
      <c r="AA90" s="137"/>
      <c r="AB90" s="137"/>
      <c r="AC90" s="137"/>
      <c r="AD90" s="137"/>
      <c r="AE90" s="137" t="s">
        <v>153</v>
      </c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</row>
    <row r="91" spans="1:60" outlineLevel="1">
      <c r="A91" s="138"/>
      <c r="B91" s="138"/>
      <c r="C91" s="176" t="s">
        <v>861</v>
      </c>
      <c r="D91" s="175"/>
      <c r="E91" s="148">
        <v>43.38</v>
      </c>
      <c r="F91" s="151"/>
      <c r="G91" s="151"/>
      <c r="H91" s="151"/>
      <c r="I91" s="151"/>
      <c r="J91" s="151"/>
      <c r="K91" s="151"/>
      <c r="L91" s="151"/>
      <c r="M91" s="151"/>
      <c r="N91" s="142"/>
      <c r="O91" s="142"/>
      <c r="P91" s="142"/>
      <c r="Q91" s="142"/>
      <c r="R91" s="142"/>
      <c r="S91" s="142"/>
      <c r="T91" s="143"/>
      <c r="U91" s="142"/>
      <c r="V91" s="137"/>
      <c r="W91" s="137"/>
      <c r="X91" s="137"/>
      <c r="Y91" s="137"/>
      <c r="Z91" s="137"/>
      <c r="AA91" s="137"/>
      <c r="AB91" s="137"/>
      <c r="AC91" s="137"/>
      <c r="AD91" s="137"/>
      <c r="AE91" s="137" t="s">
        <v>155</v>
      </c>
      <c r="AF91" s="137">
        <v>0</v>
      </c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</row>
    <row r="92" spans="1:60" outlineLevel="1">
      <c r="A92" s="138">
        <v>38</v>
      </c>
      <c r="B92" s="138" t="s">
        <v>484</v>
      </c>
      <c r="C92" s="173" t="s">
        <v>485</v>
      </c>
      <c r="D92" s="142" t="s">
        <v>181</v>
      </c>
      <c r="E92" s="147">
        <v>173.52</v>
      </c>
      <c r="F92" s="370"/>
      <c r="G92" s="151">
        <f>E92*F92</f>
        <v>0</v>
      </c>
      <c r="H92" s="151">
        <v>0</v>
      </c>
      <c r="I92" s="151">
        <f>ROUND(E92*H92,2)</f>
        <v>0</v>
      </c>
      <c r="J92" s="151">
        <v>34</v>
      </c>
      <c r="K92" s="151">
        <f>ROUND(E92*J92,2)</f>
        <v>5899.68</v>
      </c>
      <c r="L92" s="151">
        <v>21</v>
      </c>
      <c r="M92" s="151">
        <f>G92*(1+L92/100)</f>
        <v>0</v>
      </c>
      <c r="N92" s="142">
        <v>0</v>
      </c>
      <c r="O92" s="142">
        <f>ROUND(E92*N92,5)</f>
        <v>0</v>
      </c>
      <c r="P92" s="142">
        <v>0</v>
      </c>
      <c r="Q92" s="142">
        <f>ROUND(E92*P92,5)</f>
        <v>0</v>
      </c>
      <c r="R92" s="142"/>
      <c r="S92" s="142"/>
      <c r="T92" s="143">
        <v>0.105</v>
      </c>
      <c r="U92" s="142">
        <f>ROUND(E92*T92,2)</f>
        <v>18.22</v>
      </c>
      <c r="V92" s="137"/>
      <c r="W92" s="137"/>
      <c r="X92" s="137"/>
      <c r="Y92" s="137"/>
      <c r="Z92" s="137"/>
      <c r="AA92" s="137"/>
      <c r="AB92" s="137"/>
      <c r="AC92" s="137"/>
      <c r="AD92" s="137"/>
      <c r="AE92" s="137" t="s">
        <v>153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</row>
    <row r="93" spans="1:60" outlineLevel="1">
      <c r="A93" s="138"/>
      <c r="B93" s="138"/>
      <c r="C93" s="176" t="s">
        <v>862</v>
      </c>
      <c r="D93" s="175"/>
      <c r="E93" s="148">
        <v>173.52</v>
      </c>
      <c r="F93" s="151"/>
      <c r="G93" s="151"/>
      <c r="H93" s="151"/>
      <c r="I93" s="151"/>
      <c r="J93" s="151"/>
      <c r="K93" s="151"/>
      <c r="L93" s="151"/>
      <c r="M93" s="151"/>
      <c r="N93" s="142"/>
      <c r="O93" s="142"/>
      <c r="P93" s="142"/>
      <c r="Q93" s="142"/>
      <c r="R93" s="142"/>
      <c r="S93" s="142"/>
      <c r="T93" s="143"/>
      <c r="U93" s="142"/>
      <c r="V93" s="137"/>
      <c r="W93" s="137"/>
      <c r="X93" s="137"/>
      <c r="Y93" s="137"/>
      <c r="Z93" s="137"/>
      <c r="AA93" s="137"/>
      <c r="AB93" s="137"/>
      <c r="AC93" s="137"/>
      <c r="AD93" s="137"/>
      <c r="AE93" s="137" t="s">
        <v>155</v>
      </c>
      <c r="AF93" s="137">
        <v>0</v>
      </c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</row>
    <row r="94" spans="1:60" outlineLevel="1">
      <c r="A94" s="138">
        <v>39</v>
      </c>
      <c r="B94" s="138" t="s">
        <v>486</v>
      </c>
      <c r="C94" s="173" t="s">
        <v>487</v>
      </c>
      <c r="D94" s="142" t="s">
        <v>181</v>
      </c>
      <c r="E94" s="147">
        <v>43.38</v>
      </c>
      <c r="F94" s="370"/>
      <c r="G94" s="151">
        <f t="shared" ref="G94:G95" si="4">E94*F94</f>
        <v>0</v>
      </c>
      <c r="H94" s="151">
        <v>0</v>
      </c>
      <c r="I94" s="151">
        <f>ROUND(E94*H94,2)</f>
        <v>0</v>
      </c>
      <c r="J94" s="151">
        <v>220</v>
      </c>
      <c r="K94" s="151">
        <f>ROUND(E94*J94,2)</f>
        <v>9543.6</v>
      </c>
      <c r="L94" s="151">
        <v>21</v>
      </c>
      <c r="M94" s="151">
        <f>G94*(1+L94/100)</f>
        <v>0</v>
      </c>
      <c r="N94" s="142">
        <v>0</v>
      </c>
      <c r="O94" s="142">
        <f>ROUND(E94*N94,5)</f>
        <v>0</v>
      </c>
      <c r="P94" s="142">
        <v>0</v>
      </c>
      <c r="Q94" s="142">
        <f>ROUND(E94*P94,5)</f>
        <v>0</v>
      </c>
      <c r="R94" s="142"/>
      <c r="S94" s="142"/>
      <c r="T94" s="143">
        <v>0.49</v>
      </c>
      <c r="U94" s="142">
        <f>ROUND(E94*T94,2)</f>
        <v>21.26</v>
      </c>
      <c r="V94" s="137"/>
      <c r="W94" s="137"/>
      <c r="X94" s="137"/>
      <c r="Y94" s="137"/>
      <c r="Z94" s="137"/>
      <c r="AA94" s="137"/>
      <c r="AB94" s="137"/>
      <c r="AC94" s="137"/>
      <c r="AD94" s="137"/>
      <c r="AE94" s="137" t="s">
        <v>153</v>
      </c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</row>
    <row r="95" spans="1:60" outlineLevel="1">
      <c r="A95" s="138">
        <v>40</v>
      </c>
      <c r="B95" s="138" t="s">
        <v>488</v>
      </c>
      <c r="C95" s="173" t="s">
        <v>489</v>
      </c>
      <c r="D95" s="142" t="s">
        <v>181</v>
      </c>
      <c r="E95" s="147">
        <v>390.42</v>
      </c>
      <c r="F95" s="370"/>
      <c r="G95" s="151">
        <f t="shared" si="4"/>
        <v>0</v>
      </c>
      <c r="H95" s="151">
        <v>0</v>
      </c>
      <c r="I95" s="151">
        <f>ROUND(E95*H95,2)</f>
        <v>0</v>
      </c>
      <c r="J95" s="151">
        <v>15.7</v>
      </c>
      <c r="K95" s="151">
        <f>ROUND(E95*J95,2)</f>
        <v>6129.59</v>
      </c>
      <c r="L95" s="151">
        <v>21</v>
      </c>
      <c r="M95" s="151">
        <f>G95*(1+L95/100)</f>
        <v>0</v>
      </c>
      <c r="N95" s="142">
        <v>0</v>
      </c>
      <c r="O95" s="142">
        <f>ROUND(E95*N95,5)</f>
        <v>0</v>
      </c>
      <c r="P95" s="142">
        <v>0</v>
      </c>
      <c r="Q95" s="142">
        <f>ROUND(E95*P95,5)</f>
        <v>0</v>
      </c>
      <c r="R95" s="142"/>
      <c r="S95" s="142"/>
      <c r="T95" s="143">
        <v>0</v>
      </c>
      <c r="U95" s="142">
        <f>ROUND(E95*T95,2)</f>
        <v>0</v>
      </c>
      <c r="V95" s="137"/>
      <c r="W95" s="137"/>
      <c r="X95" s="137"/>
      <c r="Y95" s="137"/>
      <c r="Z95" s="137"/>
      <c r="AA95" s="137"/>
      <c r="AB95" s="137"/>
      <c r="AC95" s="137"/>
      <c r="AD95" s="137"/>
      <c r="AE95" s="137" t="s">
        <v>153</v>
      </c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</row>
    <row r="96" spans="1:60" outlineLevel="1">
      <c r="A96" s="138"/>
      <c r="B96" s="138"/>
      <c r="C96" s="176" t="s">
        <v>863</v>
      </c>
      <c r="D96" s="175"/>
      <c r="E96" s="148">
        <v>390.42</v>
      </c>
      <c r="F96" s="151"/>
      <c r="G96" s="151"/>
      <c r="H96" s="151"/>
      <c r="I96" s="151"/>
      <c r="J96" s="151"/>
      <c r="K96" s="151"/>
      <c r="L96" s="151"/>
      <c r="M96" s="151"/>
      <c r="N96" s="142"/>
      <c r="O96" s="142"/>
      <c r="P96" s="142"/>
      <c r="Q96" s="142"/>
      <c r="R96" s="142"/>
      <c r="S96" s="142"/>
      <c r="T96" s="143"/>
      <c r="U96" s="142"/>
      <c r="V96" s="137"/>
      <c r="W96" s="137"/>
      <c r="X96" s="137"/>
      <c r="Y96" s="137"/>
      <c r="Z96" s="137"/>
      <c r="AA96" s="137"/>
      <c r="AB96" s="137"/>
      <c r="AC96" s="137"/>
      <c r="AD96" s="137"/>
      <c r="AE96" s="137" t="s">
        <v>155</v>
      </c>
      <c r="AF96" s="137">
        <v>0</v>
      </c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</row>
    <row r="97" spans="1:60" outlineLevel="1">
      <c r="A97" s="138">
        <v>41</v>
      </c>
      <c r="B97" s="138" t="s">
        <v>490</v>
      </c>
      <c r="C97" s="173" t="s">
        <v>491</v>
      </c>
      <c r="D97" s="142" t="s">
        <v>181</v>
      </c>
      <c r="E97" s="147">
        <v>43.38</v>
      </c>
      <c r="F97" s="370"/>
      <c r="G97" s="151">
        <f>E97*F97</f>
        <v>0</v>
      </c>
      <c r="H97" s="151">
        <v>0</v>
      </c>
      <c r="I97" s="151">
        <f>ROUND(E97*H97,2)</f>
        <v>0</v>
      </c>
      <c r="J97" s="151">
        <v>300</v>
      </c>
      <c r="K97" s="151">
        <f>ROUND(E97*J97,2)</f>
        <v>13014</v>
      </c>
      <c r="L97" s="151">
        <v>21</v>
      </c>
      <c r="M97" s="151">
        <f>G97*(1+L97/100)</f>
        <v>0</v>
      </c>
      <c r="N97" s="142">
        <v>0</v>
      </c>
      <c r="O97" s="142">
        <f>ROUND(E97*N97,5)</f>
        <v>0</v>
      </c>
      <c r="P97" s="142">
        <v>0</v>
      </c>
      <c r="Q97" s="142">
        <f>ROUND(E97*P97,5)</f>
        <v>0</v>
      </c>
      <c r="R97" s="142"/>
      <c r="S97" s="142"/>
      <c r="T97" s="143">
        <v>0</v>
      </c>
      <c r="U97" s="142">
        <f>ROUND(E97*T97,2)</f>
        <v>0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 t="s">
        <v>153</v>
      </c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</row>
    <row r="98" spans="1:60" outlineLevel="1">
      <c r="A98" s="138"/>
      <c r="B98" s="138"/>
      <c r="C98" s="176" t="s">
        <v>864</v>
      </c>
      <c r="D98" s="175"/>
      <c r="E98" s="148">
        <v>43.38</v>
      </c>
      <c r="F98" s="151"/>
      <c r="G98" s="151"/>
      <c r="H98" s="151"/>
      <c r="I98" s="151"/>
      <c r="J98" s="151"/>
      <c r="K98" s="151"/>
      <c r="L98" s="151"/>
      <c r="M98" s="151"/>
      <c r="N98" s="142"/>
      <c r="O98" s="142"/>
      <c r="P98" s="142"/>
      <c r="Q98" s="142"/>
      <c r="R98" s="142"/>
      <c r="S98" s="142"/>
      <c r="T98" s="143"/>
      <c r="U98" s="142"/>
      <c r="V98" s="137"/>
      <c r="W98" s="137"/>
      <c r="X98" s="137"/>
      <c r="Y98" s="137"/>
      <c r="Z98" s="137"/>
      <c r="AA98" s="137"/>
      <c r="AB98" s="137"/>
      <c r="AC98" s="137"/>
      <c r="AD98" s="137"/>
      <c r="AE98" s="137" t="s">
        <v>155</v>
      </c>
      <c r="AF98" s="137">
        <v>0</v>
      </c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</row>
    <row r="99" spans="1:60">
      <c r="A99" s="139" t="s">
        <v>148</v>
      </c>
      <c r="B99" s="139" t="s">
        <v>83</v>
      </c>
      <c r="C99" s="174" t="s">
        <v>84</v>
      </c>
      <c r="D99" s="144"/>
      <c r="E99" s="149"/>
      <c r="F99" s="152"/>
      <c r="G99" s="152">
        <f>SUMIF(AE100:AE103,"&lt;&gt;NOR",G100:G103)</f>
        <v>0</v>
      </c>
      <c r="H99" s="152"/>
      <c r="I99" s="152">
        <f>SUM(I100:I103)</f>
        <v>0</v>
      </c>
      <c r="J99" s="152"/>
      <c r="K99" s="152">
        <f>SUM(K100:K103)</f>
        <v>23867.85</v>
      </c>
      <c r="L99" s="152"/>
      <c r="M99" s="152">
        <f>SUM(M100:M103)</f>
        <v>0</v>
      </c>
      <c r="N99" s="144"/>
      <c r="O99" s="144">
        <f>SUM(O100:O103)</f>
        <v>0</v>
      </c>
      <c r="P99" s="144"/>
      <c r="Q99" s="144">
        <f>SUM(Q100:Q103)</f>
        <v>0</v>
      </c>
      <c r="R99" s="144"/>
      <c r="S99" s="144"/>
      <c r="T99" s="145"/>
      <c r="U99" s="144">
        <f>SUM(U100:U103)</f>
        <v>33.379999999999995</v>
      </c>
      <c r="AE99" t="s">
        <v>149</v>
      </c>
    </row>
    <row r="100" spans="1:60" outlineLevel="1">
      <c r="A100" s="138">
        <v>42</v>
      </c>
      <c r="B100" s="138" t="s">
        <v>499</v>
      </c>
      <c r="C100" s="173" t="s">
        <v>500</v>
      </c>
      <c r="D100" s="142" t="s">
        <v>181</v>
      </c>
      <c r="E100" s="147">
        <v>43.677</v>
      </c>
      <c r="F100" s="370"/>
      <c r="G100" s="151">
        <f>E100*F100</f>
        <v>0</v>
      </c>
      <c r="H100" s="151">
        <v>0</v>
      </c>
      <c r="I100" s="151">
        <f>ROUND(E100*H100,2)</f>
        <v>0</v>
      </c>
      <c r="J100" s="151">
        <v>291.5</v>
      </c>
      <c r="K100" s="151">
        <f>ROUND(E100*J100,2)</f>
        <v>12731.85</v>
      </c>
      <c r="L100" s="151">
        <v>21</v>
      </c>
      <c r="M100" s="151">
        <f>G100*(1+L100/100)</f>
        <v>0</v>
      </c>
      <c r="N100" s="142">
        <v>0</v>
      </c>
      <c r="O100" s="142">
        <f>ROUND(E100*N100,5)</f>
        <v>0</v>
      </c>
      <c r="P100" s="142">
        <v>0</v>
      </c>
      <c r="Q100" s="142">
        <f>ROUND(E100*P100,5)</f>
        <v>0</v>
      </c>
      <c r="R100" s="142"/>
      <c r="S100" s="142"/>
      <c r="T100" s="143">
        <v>0.307</v>
      </c>
      <c r="U100" s="142">
        <f>ROUND(E100*T100,2)</f>
        <v>13.41</v>
      </c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 t="s">
        <v>153</v>
      </c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</row>
    <row r="101" spans="1:60" outlineLevel="1">
      <c r="A101" s="138"/>
      <c r="B101" s="138"/>
      <c r="C101" s="176" t="s">
        <v>865</v>
      </c>
      <c r="D101" s="175"/>
      <c r="E101" s="148">
        <v>43.677</v>
      </c>
      <c r="F101" s="151"/>
      <c r="G101" s="151"/>
      <c r="H101" s="151"/>
      <c r="I101" s="151"/>
      <c r="J101" s="151"/>
      <c r="K101" s="151"/>
      <c r="L101" s="151"/>
      <c r="M101" s="151"/>
      <c r="N101" s="142"/>
      <c r="O101" s="142"/>
      <c r="P101" s="142"/>
      <c r="Q101" s="142"/>
      <c r="R101" s="142"/>
      <c r="S101" s="142"/>
      <c r="T101" s="143"/>
      <c r="U101" s="142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 t="s">
        <v>155</v>
      </c>
      <c r="AF101" s="137">
        <v>0</v>
      </c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</row>
    <row r="102" spans="1:60" outlineLevel="1">
      <c r="A102" s="138">
        <v>43</v>
      </c>
      <c r="B102" s="138" t="s">
        <v>501</v>
      </c>
      <c r="C102" s="173" t="s">
        <v>502</v>
      </c>
      <c r="D102" s="142" t="s">
        <v>181</v>
      </c>
      <c r="E102" s="147">
        <v>51.2</v>
      </c>
      <c r="F102" s="370"/>
      <c r="G102" s="151">
        <f>E102*F102</f>
        <v>0</v>
      </c>
      <c r="H102" s="151">
        <v>0</v>
      </c>
      <c r="I102" s="151">
        <f>ROUND(E102*H102,2)</f>
        <v>0</v>
      </c>
      <c r="J102" s="151">
        <v>217.5</v>
      </c>
      <c r="K102" s="151">
        <f>ROUND(E102*J102,2)</f>
        <v>11136</v>
      </c>
      <c r="L102" s="151">
        <v>21</v>
      </c>
      <c r="M102" s="151">
        <f>G102*(1+L102/100)</f>
        <v>0</v>
      </c>
      <c r="N102" s="142">
        <v>0</v>
      </c>
      <c r="O102" s="142">
        <f>ROUND(E102*N102,5)</f>
        <v>0</v>
      </c>
      <c r="P102" s="142">
        <v>0</v>
      </c>
      <c r="Q102" s="142">
        <f>ROUND(E102*P102,5)</f>
        <v>0</v>
      </c>
      <c r="R102" s="142"/>
      <c r="S102" s="142"/>
      <c r="T102" s="143">
        <v>0.39</v>
      </c>
      <c r="U102" s="142">
        <f>ROUND(E102*T102,2)</f>
        <v>19.97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 t="s">
        <v>153</v>
      </c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</row>
    <row r="103" spans="1:60" outlineLevel="1">
      <c r="A103" s="138"/>
      <c r="B103" s="138"/>
      <c r="C103" s="176" t="s">
        <v>503</v>
      </c>
      <c r="D103" s="175"/>
      <c r="E103" s="148">
        <v>51.2</v>
      </c>
      <c r="F103" s="151"/>
      <c r="G103" s="151"/>
      <c r="H103" s="151"/>
      <c r="I103" s="151"/>
      <c r="J103" s="151"/>
      <c r="K103" s="151"/>
      <c r="L103" s="151"/>
      <c r="M103" s="151"/>
      <c r="N103" s="142"/>
      <c r="O103" s="142"/>
      <c r="P103" s="142"/>
      <c r="Q103" s="142"/>
      <c r="R103" s="142"/>
      <c r="S103" s="142"/>
      <c r="T103" s="143"/>
      <c r="U103" s="142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 t="s">
        <v>155</v>
      </c>
      <c r="AF103" s="137">
        <v>0</v>
      </c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</row>
    <row r="104" spans="1:60">
      <c r="A104" s="139" t="s">
        <v>148</v>
      </c>
      <c r="B104" s="139" t="s">
        <v>85</v>
      </c>
      <c r="C104" s="174" t="s">
        <v>86</v>
      </c>
      <c r="D104" s="144"/>
      <c r="E104" s="149"/>
      <c r="F104" s="152"/>
      <c r="G104" s="152">
        <f>SUMIF(AE105:AE112,"&lt;&gt;NOR",G105:G112)</f>
        <v>0</v>
      </c>
      <c r="H104" s="152"/>
      <c r="I104" s="152">
        <f>SUM(I105:I112)</f>
        <v>3897.81</v>
      </c>
      <c r="J104" s="152"/>
      <c r="K104" s="152">
        <f>SUM(K105:K112)</f>
        <v>2122.33</v>
      </c>
      <c r="L104" s="152"/>
      <c r="M104" s="152">
        <f>SUM(M105:M112)</f>
        <v>0</v>
      </c>
      <c r="N104" s="144"/>
      <c r="O104" s="144">
        <f>SUM(O105:O112)</f>
        <v>0.10647</v>
      </c>
      <c r="P104" s="144"/>
      <c r="Q104" s="144">
        <f>SUM(Q105:Q112)</f>
        <v>0</v>
      </c>
      <c r="R104" s="144"/>
      <c r="S104" s="144"/>
      <c r="T104" s="145"/>
      <c r="U104" s="144">
        <f>SUM(U105:U112)</f>
        <v>4.8099999999999996</v>
      </c>
      <c r="AE104" t="s">
        <v>149</v>
      </c>
    </row>
    <row r="105" spans="1:60" ht="22.5" outlineLevel="1">
      <c r="A105" s="138">
        <v>44</v>
      </c>
      <c r="B105" s="138" t="s">
        <v>506</v>
      </c>
      <c r="C105" s="173" t="s">
        <v>507</v>
      </c>
      <c r="D105" s="142" t="s">
        <v>152</v>
      </c>
      <c r="E105" s="147">
        <v>18</v>
      </c>
      <c r="F105" s="370"/>
      <c r="G105" s="151">
        <f>E105*F105</f>
        <v>0</v>
      </c>
      <c r="H105" s="151">
        <v>15.33</v>
      </c>
      <c r="I105" s="151">
        <f>ROUND(E105*H105,2)</f>
        <v>275.94</v>
      </c>
      <c r="J105" s="151">
        <v>11.97</v>
      </c>
      <c r="K105" s="151">
        <f>ROUND(E105*J105,2)</f>
        <v>215.46</v>
      </c>
      <c r="L105" s="151">
        <v>21</v>
      </c>
      <c r="M105" s="151">
        <f>G105*(1+L105/100)</f>
        <v>0</v>
      </c>
      <c r="N105" s="142">
        <v>3.3E-4</v>
      </c>
      <c r="O105" s="142">
        <f>ROUND(E105*N105,5)</f>
        <v>5.94E-3</v>
      </c>
      <c r="P105" s="142">
        <v>0</v>
      </c>
      <c r="Q105" s="142">
        <f>ROUND(E105*P105,5)</f>
        <v>0</v>
      </c>
      <c r="R105" s="142"/>
      <c r="S105" s="142"/>
      <c r="T105" s="143">
        <v>2.75E-2</v>
      </c>
      <c r="U105" s="142">
        <f>ROUND(E105*T105,2)</f>
        <v>0.5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 t="s">
        <v>153</v>
      </c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</row>
    <row r="106" spans="1:60" outlineLevel="1">
      <c r="A106" s="138"/>
      <c r="B106" s="138"/>
      <c r="C106" s="176" t="s">
        <v>508</v>
      </c>
      <c r="D106" s="175"/>
      <c r="E106" s="148">
        <v>18</v>
      </c>
      <c r="F106" s="151"/>
      <c r="G106" s="151"/>
      <c r="H106" s="151"/>
      <c r="I106" s="151"/>
      <c r="J106" s="151"/>
      <c r="K106" s="151"/>
      <c r="L106" s="151"/>
      <c r="M106" s="151"/>
      <c r="N106" s="142"/>
      <c r="O106" s="142"/>
      <c r="P106" s="142"/>
      <c r="Q106" s="142"/>
      <c r="R106" s="142"/>
      <c r="S106" s="142"/>
      <c r="T106" s="143"/>
      <c r="U106" s="142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 t="s">
        <v>155</v>
      </c>
      <c r="AF106" s="137">
        <v>0</v>
      </c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</row>
    <row r="107" spans="1:60" ht="22.5" outlineLevel="1">
      <c r="A107" s="138">
        <v>45</v>
      </c>
      <c r="B107" s="138" t="s">
        <v>511</v>
      </c>
      <c r="C107" s="173" t="s">
        <v>512</v>
      </c>
      <c r="D107" s="142" t="s">
        <v>152</v>
      </c>
      <c r="E107" s="147">
        <v>18</v>
      </c>
      <c r="F107" s="370"/>
      <c r="G107" s="151">
        <f>E107*F107</f>
        <v>0</v>
      </c>
      <c r="H107" s="151">
        <v>7.44</v>
      </c>
      <c r="I107" s="151">
        <f>ROUND(E107*H107,2)</f>
        <v>133.91999999999999</v>
      </c>
      <c r="J107" s="151">
        <v>100.06</v>
      </c>
      <c r="K107" s="151">
        <f>ROUND(E107*J107,2)</f>
        <v>1801.08</v>
      </c>
      <c r="L107" s="151">
        <v>21</v>
      </c>
      <c r="M107" s="151">
        <f>G107*(1+L107/100)</f>
        <v>0</v>
      </c>
      <c r="N107" s="142">
        <v>4.0999999999999999E-4</v>
      </c>
      <c r="O107" s="142">
        <f>ROUND(E107*N107,5)</f>
        <v>7.3800000000000003E-3</v>
      </c>
      <c r="P107" s="142">
        <v>0</v>
      </c>
      <c r="Q107" s="142">
        <f>ROUND(E107*P107,5)</f>
        <v>0</v>
      </c>
      <c r="R107" s="142"/>
      <c r="S107" s="142"/>
      <c r="T107" s="143">
        <v>0.22991</v>
      </c>
      <c r="U107" s="142">
        <f>ROUND(E107*T107,2)</f>
        <v>4.1399999999999997</v>
      </c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 t="s">
        <v>153</v>
      </c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</row>
    <row r="108" spans="1:60" outlineLevel="1">
      <c r="A108" s="138"/>
      <c r="B108" s="138"/>
      <c r="C108" s="176" t="s">
        <v>508</v>
      </c>
      <c r="D108" s="175"/>
      <c r="E108" s="148">
        <v>18</v>
      </c>
      <c r="F108" s="151"/>
      <c r="G108" s="151"/>
      <c r="H108" s="151"/>
      <c r="I108" s="151"/>
      <c r="J108" s="151"/>
      <c r="K108" s="151"/>
      <c r="L108" s="151"/>
      <c r="M108" s="151"/>
      <c r="N108" s="142"/>
      <c r="O108" s="142"/>
      <c r="P108" s="142"/>
      <c r="Q108" s="142"/>
      <c r="R108" s="142"/>
      <c r="S108" s="142"/>
      <c r="T108" s="143"/>
      <c r="U108" s="142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 t="s">
        <v>155</v>
      </c>
      <c r="AF108" s="137">
        <v>0</v>
      </c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</row>
    <row r="109" spans="1:60" outlineLevel="1">
      <c r="A109" s="138">
        <v>46</v>
      </c>
      <c r="B109" s="138" t="s">
        <v>515</v>
      </c>
      <c r="C109" s="173" t="s">
        <v>516</v>
      </c>
      <c r="D109" s="142" t="s">
        <v>152</v>
      </c>
      <c r="E109" s="147">
        <v>20.7</v>
      </c>
      <c r="F109" s="370"/>
      <c r="G109" s="151">
        <f>E109*F109</f>
        <v>0</v>
      </c>
      <c r="H109" s="151">
        <v>168.5</v>
      </c>
      <c r="I109" s="151">
        <f>ROUND(E109*H109,2)</f>
        <v>3487.95</v>
      </c>
      <c r="J109" s="151">
        <v>0</v>
      </c>
      <c r="K109" s="151">
        <f>ROUND(E109*J109,2)</f>
        <v>0</v>
      </c>
      <c r="L109" s="151">
        <v>21</v>
      </c>
      <c r="M109" s="151">
        <f>G109*(1+L109/100)</f>
        <v>0</v>
      </c>
      <c r="N109" s="142">
        <v>4.4999999999999997E-3</v>
      </c>
      <c r="O109" s="142">
        <f>ROUND(E109*N109,5)</f>
        <v>9.3149999999999997E-2</v>
      </c>
      <c r="P109" s="142">
        <v>0</v>
      </c>
      <c r="Q109" s="142">
        <f>ROUND(E109*P109,5)</f>
        <v>0</v>
      </c>
      <c r="R109" s="142"/>
      <c r="S109" s="142"/>
      <c r="T109" s="143">
        <v>0</v>
      </c>
      <c r="U109" s="142">
        <f>ROUND(E109*T109,2)</f>
        <v>0</v>
      </c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 t="s">
        <v>188</v>
      </c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</row>
    <row r="110" spans="1:60" outlineLevel="1">
      <c r="A110" s="138"/>
      <c r="B110" s="138"/>
      <c r="C110" s="445" t="s">
        <v>517</v>
      </c>
      <c r="D110" s="446"/>
      <c r="E110" s="447"/>
      <c r="F110" s="448"/>
      <c r="G110" s="449"/>
      <c r="H110" s="151"/>
      <c r="I110" s="151"/>
      <c r="J110" s="151"/>
      <c r="K110" s="151"/>
      <c r="L110" s="151"/>
      <c r="M110" s="151"/>
      <c r="N110" s="142"/>
      <c r="O110" s="142"/>
      <c r="P110" s="142"/>
      <c r="Q110" s="142"/>
      <c r="R110" s="142"/>
      <c r="S110" s="142"/>
      <c r="T110" s="143"/>
      <c r="U110" s="142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 t="s">
        <v>160</v>
      </c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40" t="str">
        <f>C110</f>
        <v>hydroizolační elastomerbitumenový pás (SBS) s vložkou polyesterové rohože</v>
      </c>
      <c r="BB110" s="137"/>
      <c r="BC110" s="137"/>
      <c r="BD110" s="137"/>
      <c r="BE110" s="137"/>
      <c r="BF110" s="137"/>
      <c r="BG110" s="137"/>
      <c r="BH110" s="137"/>
    </row>
    <row r="111" spans="1:60" outlineLevel="1">
      <c r="A111" s="138"/>
      <c r="B111" s="138"/>
      <c r="C111" s="176" t="s">
        <v>520</v>
      </c>
      <c r="D111" s="175"/>
      <c r="E111" s="148">
        <v>20.7</v>
      </c>
      <c r="F111" s="151"/>
      <c r="G111" s="151"/>
      <c r="H111" s="151"/>
      <c r="I111" s="151"/>
      <c r="J111" s="151"/>
      <c r="K111" s="151"/>
      <c r="L111" s="151"/>
      <c r="M111" s="151"/>
      <c r="N111" s="142"/>
      <c r="O111" s="142"/>
      <c r="P111" s="142"/>
      <c r="Q111" s="142"/>
      <c r="R111" s="142"/>
      <c r="S111" s="142"/>
      <c r="T111" s="143"/>
      <c r="U111" s="142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 t="s">
        <v>155</v>
      </c>
      <c r="AF111" s="137">
        <v>0</v>
      </c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</row>
    <row r="112" spans="1:60" outlineLevel="1">
      <c r="A112" s="138">
        <v>47</v>
      </c>
      <c r="B112" s="138" t="s">
        <v>538</v>
      </c>
      <c r="C112" s="173" t="s">
        <v>539</v>
      </c>
      <c r="D112" s="142" t="s">
        <v>181</v>
      </c>
      <c r="E112" s="147">
        <v>0.106</v>
      </c>
      <c r="F112" s="370"/>
      <c r="G112" s="151">
        <f>E112*F112</f>
        <v>0</v>
      </c>
      <c r="H112" s="151">
        <v>0</v>
      </c>
      <c r="I112" s="151">
        <f>ROUND(E112*H112,2)</f>
        <v>0</v>
      </c>
      <c r="J112" s="151">
        <v>998</v>
      </c>
      <c r="K112" s="151">
        <f>ROUND(E112*J112,2)</f>
        <v>105.79</v>
      </c>
      <c r="L112" s="151">
        <v>21</v>
      </c>
      <c r="M112" s="151">
        <f>G112*(1+L112/100)</f>
        <v>0</v>
      </c>
      <c r="N112" s="142">
        <v>0</v>
      </c>
      <c r="O112" s="142">
        <f>ROUND(E112*N112,5)</f>
        <v>0</v>
      </c>
      <c r="P112" s="142">
        <v>0</v>
      </c>
      <c r="Q112" s="142">
        <f>ROUND(E112*P112,5)</f>
        <v>0</v>
      </c>
      <c r="R112" s="142"/>
      <c r="S112" s="142"/>
      <c r="T112" s="143">
        <v>1.5980000000000001</v>
      </c>
      <c r="U112" s="142">
        <f>ROUND(E112*T112,2)</f>
        <v>0.17</v>
      </c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 t="s">
        <v>153</v>
      </c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</row>
    <row r="113" spans="1:60">
      <c r="A113" s="139" t="s">
        <v>148</v>
      </c>
      <c r="B113" s="139" t="s">
        <v>89</v>
      </c>
      <c r="C113" s="174" t="s">
        <v>90</v>
      </c>
      <c r="D113" s="144"/>
      <c r="E113" s="149"/>
      <c r="F113" s="152"/>
      <c r="G113" s="152">
        <f>SUMIF(AE114:AE122,"&lt;&gt;NOR",G114:G122)</f>
        <v>0</v>
      </c>
      <c r="H113" s="152"/>
      <c r="I113" s="152">
        <f>SUM(I114:I122)</f>
        <v>5500.6200000000008</v>
      </c>
      <c r="J113" s="152"/>
      <c r="K113" s="152">
        <f>SUM(K114:K122)</f>
        <v>1315.24</v>
      </c>
      <c r="L113" s="152"/>
      <c r="M113" s="152">
        <f>SUM(M114:M122)</f>
        <v>0</v>
      </c>
      <c r="N113" s="144"/>
      <c r="O113" s="144">
        <f>SUM(O114:O122)</f>
        <v>2.3939999999999999E-2</v>
      </c>
      <c r="P113" s="144"/>
      <c r="Q113" s="144">
        <f>SUM(Q114:Q122)</f>
        <v>0</v>
      </c>
      <c r="R113" s="144"/>
      <c r="S113" s="144"/>
      <c r="T113" s="145"/>
      <c r="U113" s="144">
        <f>SUM(U114:U122)</f>
        <v>2.74</v>
      </c>
      <c r="AE113" t="s">
        <v>149</v>
      </c>
    </row>
    <row r="114" spans="1:60" ht="22.5" outlineLevel="1">
      <c r="A114" s="138">
        <v>48</v>
      </c>
      <c r="B114" s="138" t="s">
        <v>647</v>
      </c>
      <c r="C114" s="173" t="s">
        <v>648</v>
      </c>
      <c r="D114" s="142" t="s">
        <v>152</v>
      </c>
      <c r="E114" s="147">
        <v>18</v>
      </c>
      <c r="F114" s="370"/>
      <c r="G114" s="151">
        <f>E114*F114</f>
        <v>0</v>
      </c>
      <c r="H114" s="151">
        <v>0</v>
      </c>
      <c r="I114" s="151">
        <f>ROUND(E114*H114,2)</f>
        <v>0</v>
      </c>
      <c r="J114" s="151">
        <v>38.299999999999997</v>
      </c>
      <c r="K114" s="151">
        <f>ROUND(E114*J114,2)</f>
        <v>689.4</v>
      </c>
      <c r="L114" s="151">
        <v>21</v>
      </c>
      <c r="M114" s="151">
        <f>G114*(1+L114/100)</f>
        <v>0</v>
      </c>
      <c r="N114" s="142">
        <v>0</v>
      </c>
      <c r="O114" s="142">
        <f>ROUND(E114*N114,5)</f>
        <v>0</v>
      </c>
      <c r="P114" s="142">
        <v>0</v>
      </c>
      <c r="Q114" s="142">
        <f>ROUND(E114*P114,5)</f>
        <v>0</v>
      </c>
      <c r="R114" s="142"/>
      <c r="S114" s="142"/>
      <c r="T114" s="143">
        <v>0.08</v>
      </c>
      <c r="U114" s="142">
        <f>ROUND(E114*T114,2)</f>
        <v>1.44</v>
      </c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 t="s">
        <v>153</v>
      </c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</row>
    <row r="115" spans="1:60" outlineLevel="1">
      <c r="A115" s="138"/>
      <c r="B115" s="138"/>
      <c r="C115" s="176" t="s">
        <v>508</v>
      </c>
      <c r="D115" s="175"/>
      <c r="E115" s="148">
        <v>18</v>
      </c>
      <c r="F115" s="151"/>
      <c r="G115" s="151"/>
      <c r="H115" s="151"/>
      <c r="I115" s="151"/>
      <c r="J115" s="151"/>
      <c r="K115" s="151"/>
      <c r="L115" s="151"/>
      <c r="M115" s="151"/>
      <c r="N115" s="142"/>
      <c r="O115" s="142"/>
      <c r="P115" s="142"/>
      <c r="Q115" s="142"/>
      <c r="R115" s="142"/>
      <c r="S115" s="142"/>
      <c r="T115" s="143"/>
      <c r="U115" s="142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 t="s">
        <v>155</v>
      </c>
      <c r="AF115" s="137">
        <v>0</v>
      </c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</row>
    <row r="116" spans="1:60" outlineLevel="1">
      <c r="A116" s="138">
        <v>49</v>
      </c>
      <c r="B116" s="138" t="s">
        <v>649</v>
      </c>
      <c r="C116" s="173" t="s">
        <v>650</v>
      </c>
      <c r="D116" s="142" t="s">
        <v>152</v>
      </c>
      <c r="E116" s="147">
        <v>19.8</v>
      </c>
      <c r="F116" s="370"/>
      <c r="G116" s="151">
        <f>E116*F116</f>
        <v>0</v>
      </c>
      <c r="H116" s="151">
        <v>272</v>
      </c>
      <c r="I116" s="151">
        <f>ROUND(E116*H116,2)</f>
        <v>5385.6</v>
      </c>
      <c r="J116" s="151">
        <v>0</v>
      </c>
      <c r="K116" s="151">
        <f>ROUND(E116*J116,2)</f>
        <v>0</v>
      </c>
      <c r="L116" s="151">
        <v>21</v>
      </c>
      <c r="M116" s="151">
        <f>G116*(1+L116/100)</f>
        <v>0</v>
      </c>
      <c r="N116" s="142">
        <v>1.1999999999999999E-3</v>
      </c>
      <c r="O116" s="142">
        <f>ROUND(E116*N116,5)</f>
        <v>2.376E-2</v>
      </c>
      <c r="P116" s="142">
        <v>0</v>
      </c>
      <c r="Q116" s="142">
        <f>ROUND(E116*P116,5)</f>
        <v>0</v>
      </c>
      <c r="R116" s="142"/>
      <c r="S116" s="142"/>
      <c r="T116" s="143">
        <v>0</v>
      </c>
      <c r="U116" s="142">
        <f>ROUND(E116*T116,2)</f>
        <v>0</v>
      </c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 t="s">
        <v>188</v>
      </c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</row>
    <row r="117" spans="1:60" outlineLevel="1">
      <c r="A117" s="138"/>
      <c r="B117" s="138"/>
      <c r="C117" s="445" t="s">
        <v>651</v>
      </c>
      <c r="D117" s="446"/>
      <c r="E117" s="447"/>
      <c r="F117" s="448"/>
      <c r="G117" s="449"/>
      <c r="H117" s="151"/>
      <c r="I117" s="151"/>
      <c r="J117" s="151"/>
      <c r="K117" s="151"/>
      <c r="L117" s="151"/>
      <c r="M117" s="151"/>
      <c r="N117" s="142"/>
      <c r="O117" s="142"/>
      <c r="P117" s="142"/>
      <c r="Q117" s="142"/>
      <c r="R117" s="142"/>
      <c r="S117" s="142"/>
      <c r="T117" s="143"/>
      <c r="U117" s="142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 t="s">
        <v>160</v>
      </c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40" t="str">
        <f>C117</f>
        <v>tepelná izolace na PIR (lambda = 0,022 W/m.K) 	40 mm</v>
      </c>
      <c r="BB117" s="137"/>
      <c r="BC117" s="137"/>
      <c r="BD117" s="137"/>
      <c r="BE117" s="137"/>
      <c r="BF117" s="137"/>
      <c r="BG117" s="137"/>
      <c r="BH117" s="137"/>
    </row>
    <row r="118" spans="1:60" outlineLevel="1">
      <c r="A118" s="138"/>
      <c r="B118" s="138"/>
      <c r="C118" s="445" t="s">
        <v>652</v>
      </c>
      <c r="D118" s="446"/>
      <c r="E118" s="447"/>
      <c r="F118" s="448"/>
      <c r="G118" s="449"/>
      <c r="H118" s="151"/>
      <c r="I118" s="151"/>
      <c r="J118" s="151"/>
      <c r="K118" s="151"/>
      <c r="L118" s="151"/>
      <c r="M118" s="151"/>
      <c r="N118" s="142"/>
      <c r="O118" s="142"/>
      <c r="P118" s="142"/>
      <c r="Q118" s="142"/>
      <c r="R118" s="142"/>
      <c r="S118" s="142"/>
      <c r="T118" s="143"/>
      <c r="U118" s="142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 t="s">
        <v>160</v>
      </c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40" t="str">
        <f>C118</f>
        <v>Pevnost v tlaku při stlačení 10% - 150kPa</v>
      </c>
      <c r="BB118" s="137"/>
      <c r="BC118" s="137"/>
      <c r="BD118" s="137"/>
      <c r="BE118" s="137"/>
      <c r="BF118" s="137"/>
      <c r="BG118" s="137"/>
      <c r="BH118" s="137"/>
    </row>
    <row r="119" spans="1:60" outlineLevel="1">
      <c r="A119" s="138"/>
      <c r="B119" s="138"/>
      <c r="C119" s="176" t="s">
        <v>653</v>
      </c>
      <c r="D119" s="175"/>
      <c r="E119" s="148">
        <v>19.8</v>
      </c>
      <c r="F119" s="151"/>
      <c r="G119" s="151"/>
      <c r="H119" s="151"/>
      <c r="I119" s="151"/>
      <c r="J119" s="151"/>
      <c r="K119" s="151"/>
      <c r="L119" s="151"/>
      <c r="M119" s="151"/>
      <c r="N119" s="142"/>
      <c r="O119" s="142"/>
      <c r="P119" s="142"/>
      <c r="Q119" s="142"/>
      <c r="R119" s="142"/>
      <c r="S119" s="142"/>
      <c r="T119" s="143"/>
      <c r="U119" s="142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 t="s">
        <v>155</v>
      </c>
      <c r="AF119" s="137">
        <v>0</v>
      </c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</row>
    <row r="120" spans="1:60" ht="22.5" outlineLevel="1">
      <c r="A120" s="138">
        <v>50</v>
      </c>
      <c r="B120" s="138" t="s">
        <v>654</v>
      </c>
      <c r="C120" s="173" t="s">
        <v>655</v>
      </c>
      <c r="D120" s="142" t="s">
        <v>152</v>
      </c>
      <c r="E120" s="147">
        <v>18</v>
      </c>
      <c r="F120" s="370"/>
      <c r="G120" s="151">
        <f>E120*F120</f>
        <v>0</v>
      </c>
      <c r="H120" s="151">
        <v>6.39</v>
      </c>
      <c r="I120" s="151">
        <f>ROUND(E120*H120,2)</f>
        <v>115.02</v>
      </c>
      <c r="J120" s="151">
        <v>33.51</v>
      </c>
      <c r="K120" s="151">
        <f>ROUND(E120*J120,2)</f>
        <v>603.17999999999995</v>
      </c>
      <c r="L120" s="151">
        <v>21</v>
      </c>
      <c r="M120" s="151">
        <f>G120*(1+L120/100)</f>
        <v>0</v>
      </c>
      <c r="N120" s="142">
        <v>1.0000000000000001E-5</v>
      </c>
      <c r="O120" s="142">
        <f>ROUND(E120*N120,5)</f>
        <v>1.8000000000000001E-4</v>
      </c>
      <c r="P120" s="142">
        <v>0</v>
      </c>
      <c r="Q120" s="142">
        <f>ROUND(E120*P120,5)</f>
        <v>0</v>
      </c>
      <c r="R120" s="142"/>
      <c r="S120" s="142"/>
      <c r="T120" s="143">
        <v>7.0000000000000007E-2</v>
      </c>
      <c r="U120" s="142">
        <f>ROUND(E120*T120,2)</f>
        <v>1.26</v>
      </c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 t="s">
        <v>153</v>
      </c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</row>
    <row r="121" spans="1:60" outlineLevel="1">
      <c r="A121" s="138"/>
      <c r="B121" s="138"/>
      <c r="C121" s="176" t="s">
        <v>508</v>
      </c>
      <c r="D121" s="175"/>
      <c r="E121" s="148">
        <v>18</v>
      </c>
      <c r="F121" s="151"/>
      <c r="G121" s="151"/>
      <c r="H121" s="151"/>
      <c r="I121" s="151"/>
      <c r="J121" s="151"/>
      <c r="K121" s="151"/>
      <c r="L121" s="151"/>
      <c r="M121" s="151"/>
      <c r="N121" s="142"/>
      <c r="O121" s="142"/>
      <c r="P121" s="142"/>
      <c r="Q121" s="142"/>
      <c r="R121" s="142"/>
      <c r="S121" s="142"/>
      <c r="T121" s="143"/>
      <c r="U121" s="142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 t="s">
        <v>155</v>
      </c>
      <c r="AF121" s="137">
        <v>0</v>
      </c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</row>
    <row r="122" spans="1:60" outlineLevel="1">
      <c r="A122" s="138">
        <v>51</v>
      </c>
      <c r="B122" s="138" t="s">
        <v>656</v>
      </c>
      <c r="C122" s="173" t="s">
        <v>657</v>
      </c>
      <c r="D122" s="142" t="s">
        <v>181</v>
      </c>
      <c r="E122" s="147">
        <v>2.3E-2</v>
      </c>
      <c r="F122" s="370"/>
      <c r="G122" s="151">
        <f>E122*F122</f>
        <v>0</v>
      </c>
      <c r="H122" s="151">
        <v>0</v>
      </c>
      <c r="I122" s="151">
        <f>ROUND(E122*H122,2)</f>
        <v>0</v>
      </c>
      <c r="J122" s="151">
        <v>985</v>
      </c>
      <c r="K122" s="151">
        <f>ROUND(E122*J122,2)</f>
        <v>22.66</v>
      </c>
      <c r="L122" s="151">
        <v>21</v>
      </c>
      <c r="M122" s="151">
        <f>G122*(1+L122/100)</f>
        <v>0</v>
      </c>
      <c r="N122" s="142">
        <v>0</v>
      </c>
      <c r="O122" s="142">
        <f>ROUND(E122*N122,5)</f>
        <v>0</v>
      </c>
      <c r="P122" s="142">
        <v>0</v>
      </c>
      <c r="Q122" s="142">
        <f>ROUND(E122*P122,5)</f>
        <v>0</v>
      </c>
      <c r="R122" s="142"/>
      <c r="S122" s="142"/>
      <c r="T122" s="143">
        <v>1.831</v>
      </c>
      <c r="U122" s="142">
        <f>ROUND(E122*T122,2)</f>
        <v>0.04</v>
      </c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 t="s">
        <v>153</v>
      </c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</row>
    <row r="123" spans="1:60">
      <c r="A123" s="139" t="s">
        <v>148</v>
      </c>
      <c r="B123" s="139" t="s">
        <v>91</v>
      </c>
      <c r="C123" s="174" t="s">
        <v>92</v>
      </c>
      <c r="D123" s="144"/>
      <c r="E123" s="149"/>
      <c r="F123" s="152"/>
      <c r="G123" s="152">
        <f>SUMIF(AE124:AE124,"&lt;&gt;NOR",G124:G124)</f>
        <v>0</v>
      </c>
      <c r="H123" s="152"/>
      <c r="I123" s="152">
        <f>SUM(I124:I124)</f>
        <v>0</v>
      </c>
      <c r="J123" s="152"/>
      <c r="K123" s="152">
        <f>SUM(K124:K124)</f>
        <v>117871</v>
      </c>
      <c r="L123" s="152"/>
      <c r="M123" s="152">
        <f>SUM(M124:M124)</f>
        <v>0</v>
      </c>
      <c r="N123" s="144"/>
      <c r="O123" s="144">
        <f>SUM(O124:O124)</f>
        <v>0</v>
      </c>
      <c r="P123" s="144"/>
      <c r="Q123" s="144">
        <f>SUM(Q124:Q124)</f>
        <v>0</v>
      </c>
      <c r="R123" s="144"/>
      <c r="S123" s="144"/>
      <c r="T123" s="145"/>
      <c r="U123" s="144">
        <f>SUM(U124:U124)</f>
        <v>0</v>
      </c>
      <c r="AE123" t="s">
        <v>149</v>
      </c>
    </row>
    <row r="124" spans="1:60" ht="22.5" outlineLevel="1">
      <c r="A124" s="138">
        <v>52</v>
      </c>
      <c r="B124" s="138">
        <v>1</v>
      </c>
      <c r="C124" s="173" t="s">
        <v>1197</v>
      </c>
      <c r="D124" s="142" t="s">
        <v>658</v>
      </c>
      <c r="E124" s="147">
        <v>1</v>
      </c>
      <c r="F124" s="370"/>
      <c r="G124" s="151">
        <f>E124*F124</f>
        <v>0</v>
      </c>
      <c r="H124" s="151">
        <v>0</v>
      </c>
      <c r="I124" s="151">
        <f>ROUND(E124*H124,2)</f>
        <v>0</v>
      </c>
      <c r="J124" s="151">
        <v>117871</v>
      </c>
      <c r="K124" s="151">
        <f>ROUND(E124*J124,2)</f>
        <v>117871</v>
      </c>
      <c r="L124" s="151">
        <v>21</v>
      </c>
      <c r="M124" s="151">
        <f>G124*(1+L124/100)</f>
        <v>0</v>
      </c>
      <c r="N124" s="142">
        <v>0</v>
      </c>
      <c r="O124" s="142">
        <f>ROUND(E124*N124,5)</f>
        <v>0</v>
      </c>
      <c r="P124" s="142">
        <v>0</v>
      </c>
      <c r="Q124" s="142">
        <f>ROUND(E124*P124,5)</f>
        <v>0</v>
      </c>
      <c r="R124" s="142"/>
      <c r="S124" s="142"/>
      <c r="T124" s="143">
        <v>0</v>
      </c>
      <c r="U124" s="142">
        <f>ROUND(E124*T124,2)</f>
        <v>0</v>
      </c>
      <c r="V124" s="137"/>
      <c r="W124" s="316"/>
      <c r="X124" s="137"/>
      <c r="Y124" s="137"/>
      <c r="Z124" s="137"/>
      <c r="AA124" s="137"/>
      <c r="AB124" s="137"/>
      <c r="AC124" s="137"/>
      <c r="AD124" s="137"/>
      <c r="AE124" s="137" t="s">
        <v>153</v>
      </c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</row>
    <row r="125" spans="1:60">
      <c r="A125" s="139" t="s">
        <v>148</v>
      </c>
      <c r="B125" s="139" t="s">
        <v>93</v>
      </c>
      <c r="C125" s="174" t="s">
        <v>94</v>
      </c>
      <c r="D125" s="144"/>
      <c r="E125" s="149"/>
      <c r="F125" s="152"/>
      <c r="G125" s="152">
        <f>SUMIF(AE126:AE126,"&lt;&gt;NOR",G126:G126)</f>
        <v>0</v>
      </c>
      <c r="H125" s="152"/>
      <c r="I125" s="152">
        <f>SUM(I126:I126)</f>
        <v>0</v>
      </c>
      <c r="J125" s="152"/>
      <c r="K125" s="152">
        <f>SUM(K126:K126)</f>
        <v>0</v>
      </c>
      <c r="L125" s="152"/>
      <c r="M125" s="152">
        <f>SUM(M126:M126)</f>
        <v>0</v>
      </c>
      <c r="N125" s="144"/>
      <c r="O125" s="144">
        <f>SUM(O126:O126)</f>
        <v>0</v>
      </c>
      <c r="P125" s="144"/>
      <c r="Q125" s="144">
        <f>SUM(Q126:Q126)</f>
        <v>0</v>
      </c>
      <c r="R125" s="144"/>
      <c r="S125" s="144"/>
      <c r="T125" s="145"/>
      <c r="U125" s="144">
        <f>SUM(U126:U126)</f>
        <v>0</v>
      </c>
      <c r="W125" s="317"/>
      <c r="AE125" t="s">
        <v>149</v>
      </c>
    </row>
    <row r="126" spans="1:60" outlineLevel="1">
      <c r="A126" s="138">
        <v>53</v>
      </c>
      <c r="B126" s="138">
        <v>2</v>
      </c>
      <c r="C126" s="173" t="s">
        <v>1717</v>
      </c>
      <c r="D126" s="142"/>
      <c r="E126" s="147"/>
      <c r="F126" s="151"/>
      <c r="G126" s="151"/>
      <c r="H126" s="151"/>
      <c r="I126" s="151"/>
      <c r="J126" s="151"/>
      <c r="K126" s="151"/>
      <c r="L126" s="151"/>
      <c r="M126" s="151"/>
      <c r="N126" s="142"/>
      <c r="O126" s="142"/>
      <c r="P126" s="142"/>
      <c r="Q126" s="142"/>
      <c r="R126" s="142"/>
      <c r="S126" s="142"/>
      <c r="T126" s="143">
        <v>0</v>
      </c>
      <c r="U126" s="142">
        <f>ROUND(E126*T126,2)</f>
        <v>0</v>
      </c>
      <c r="V126" s="137"/>
      <c r="W126" s="316"/>
      <c r="X126" s="137"/>
      <c r="Y126" s="137"/>
      <c r="Z126" s="137"/>
      <c r="AA126" s="137"/>
      <c r="AB126" s="137"/>
      <c r="AC126" s="137"/>
      <c r="AD126" s="137"/>
      <c r="AE126" s="137" t="s">
        <v>153</v>
      </c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</row>
    <row r="127" spans="1:60">
      <c r="A127" s="139" t="s">
        <v>148</v>
      </c>
      <c r="B127" s="139" t="s">
        <v>97</v>
      </c>
      <c r="C127" s="174" t="s">
        <v>98</v>
      </c>
      <c r="D127" s="144"/>
      <c r="E127" s="149"/>
      <c r="F127" s="152"/>
      <c r="G127" s="152">
        <f>SUMIF(AE128:AE130,"&lt;&gt;NOR",G128:G130)</f>
        <v>0</v>
      </c>
      <c r="H127" s="152"/>
      <c r="I127" s="152">
        <f>SUM(I128:I130)</f>
        <v>847.86</v>
      </c>
      <c r="J127" s="152"/>
      <c r="K127" s="152">
        <f>SUM(K128:K130)</f>
        <v>1387.95</v>
      </c>
      <c r="L127" s="152"/>
      <c r="M127" s="152">
        <f>SUM(M128:M130)</f>
        <v>0</v>
      </c>
      <c r="N127" s="144"/>
      <c r="O127" s="144">
        <f>SUM(O128:O130)</f>
        <v>3.7170000000000002E-2</v>
      </c>
      <c r="P127" s="144"/>
      <c r="Q127" s="144">
        <f>SUM(Q128:Q130)</f>
        <v>0</v>
      </c>
      <c r="R127" s="144"/>
      <c r="S127" s="144"/>
      <c r="T127" s="145"/>
      <c r="U127" s="144">
        <f>SUM(U128:U130)</f>
        <v>2.59</v>
      </c>
      <c r="AE127" t="s">
        <v>149</v>
      </c>
    </row>
    <row r="128" spans="1:60" outlineLevel="1">
      <c r="A128" s="138">
        <v>54</v>
      </c>
      <c r="B128" s="138" t="s">
        <v>682</v>
      </c>
      <c r="C128" s="173" t="s">
        <v>683</v>
      </c>
      <c r="D128" s="142" t="s">
        <v>152</v>
      </c>
      <c r="E128" s="147">
        <v>3</v>
      </c>
      <c r="F128" s="370"/>
      <c r="G128" s="151">
        <f>E128*F128</f>
        <v>0</v>
      </c>
      <c r="H128" s="151">
        <v>282.62</v>
      </c>
      <c r="I128" s="151">
        <f>ROUND(E128*H128,2)</f>
        <v>847.86</v>
      </c>
      <c r="J128" s="151">
        <v>449.38</v>
      </c>
      <c r="K128" s="151">
        <f>ROUND(E128*J128,2)</f>
        <v>1348.14</v>
      </c>
      <c r="L128" s="151">
        <v>21</v>
      </c>
      <c r="M128" s="151">
        <f>G128*(1+L128/100)</f>
        <v>0</v>
      </c>
      <c r="N128" s="142">
        <v>1.239E-2</v>
      </c>
      <c r="O128" s="142">
        <f>ROUND(E128*N128,5)</f>
        <v>3.7170000000000002E-2</v>
      </c>
      <c r="P128" s="142">
        <v>0</v>
      </c>
      <c r="Q128" s="142">
        <f>ROUND(E128*P128,5)</f>
        <v>0</v>
      </c>
      <c r="R128" s="142"/>
      <c r="S128" s="142"/>
      <c r="T128" s="143">
        <v>0.85</v>
      </c>
      <c r="U128" s="142">
        <f>ROUND(E128*T128,2)</f>
        <v>2.5499999999999998</v>
      </c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 t="s">
        <v>153</v>
      </c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</row>
    <row r="129" spans="1:60" outlineLevel="1">
      <c r="A129" s="138"/>
      <c r="B129" s="138"/>
      <c r="C129" s="176" t="s">
        <v>684</v>
      </c>
      <c r="D129" s="175"/>
      <c r="E129" s="148">
        <v>3</v>
      </c>
      <c r="F129" s="151"/>
      <c r="G129" s="151"/>
      <c r="H129" s="151"/>
      <c r="I129" s="151"/>
      <c r="J129" s="151"/>
      <c r="K129" s="151"/>
      <c r="L129" s="151"/>
      <c r="M129" s="151"/>
      <c r="N129" s="142"/>
      <c r="O129" s="142"/>
      <c r="P129" s="142"/>
      <c r="Q129" s="142"/>
      <c r="R129" s="142"/>
      <c r="S129" s="142"/>
      <c r="T129" s="143"/>
      <c r="U129" s="142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 t="s">
        <v>155</v>
      </c>
      <c r="AF129" s="137">
        <v>0</v>
      </c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</row>
    <row r="130" spans="1:60" outlineLevel="1">
      <c r="A130" s="138">
        <v>55</v>
      </c>
      <c r="B130" s="138" t="s">
        <v>685</v>
      </c>
      <c r="C130" s="173" t="s">
        <v>686</v>
      </c>
      <c r="D130" s="142" t="s">
        <v>181</v>
      </c>
      <c r="E130" s="147">
        <v>3.6999999999999998E-2</v>
      </c>
      <c r="F130" s="370"/>
      <c r="G130" s="151">
        <f>E130*F130</f>
        <v>0</v>
      </c>
      <c r="H130" s="151">
        <v>0</v>
      </c>
      <c r="I130" s="151">
        <f>ROUND(E130*H130,2)</f>
        <v>0</v>
      </c>
      <c r="J130" s="151">
        <v>1076</v>
      </c>
      <c r="K130" s="151">
        <f>ROUND(E130*J130,2)</f>
        <v>39.81</v>
      </c>
      <c r="L130" s="151">
        <v>21</v>
      </c>
      <c r="M130" s="151">
        <f>G130*(1+L130/100)</f>
        <v>0</v>
      </c>
      <c r="N130" s="142">
        <v>0</v>
      </c>
      <c r="O130" s="142">
        <f>ROUND(E130*N130,5)</f>
        <v>0</v>
      </c>
      <c r="P130" s="142">
        <v>0</v>
      </c>
      <c r="Q130" s="142">
        <f>ROUND(E130*P130,5)</f>
        <v>0</v>
      </c>
      <c r="R130" s="142"/>
      <c r="S130" s="142"/>
      <c r="T130" s="143">
        <v>1.1559999999999999</v>
      </c>
      <c r="U130" s="142">
        <f>ROUND(E130*T130,2)</f>
        <v>0.04</v>
      </c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 t="s">
        <v>153</v>
      </c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</row>
    <row r="131" spans="1:60">
      <c r="A131" s="139" t="s">
        <v>148</v>
      </c>
      <c r="B131" s="139" t="s">
        <v>105</v>
      </c>
      <c r="C131" s="174" t="s">
        <v>106</v>
      </c>
      <c r="D131" s="144"/>
      <c r="E131" s="149"/>
      <c r="F131" s="152"/>
      <c r="G131" s="152">
        <f>SUMIF(AE132:AE135,"&lt;&gt;NOR",G132:G135)</f>
        <v>0</v>
      </c>
      <c r="H131" s="152"/>
      <c r="I131" s="152">
        <f>SUM(I132:I135)</f>
        <v>1253.1500000000001</v>
      </c>
      <c r="J131" s="152"/>
      <c r="K131" s="152">
        <f>SUM(K132:K135)</f>
        <v>1480.53</v>
      </c>
      <c r="L131" s="152"/>
      <c r="M131" s="152">
        <f>SUM(M132:M135)</f>
        <v>0</v>
      </c>
      <c r="N131" s="144"/>
      <c r="O131" s="144">
        <f>SUM(O132:O135)</f>
        <v>0.19034999999999999</v>
      </c>
      <c r="P131" s="144"/>
      <c r="Q131" s="144">
        <f>SUM(Q132:Q135)</f>
        <v>0</v>
      </c>
      <c r="R131" s="144"/>
      <c r="S131" s="144"/>
      <c r="T131" s="145"/>
      <c r="U131" s="144">
        <f>SUM(U132:U135)</f>
        <v>3.5599999999999996</v>
      </c>
      <c r="AE131" t="s">
        <v>149</v>
      </c>
    </row>
    <row r="132" spans="1:60" ht="22.5" outlineLevel="1">
      <c r="A132" s="138">
        <v>56</v>
      </c>
      <c r="B132" s="138" t="s">
        <v>784</v>
      </c>
      <c r="C132" s="173" t="s">
        <v>785</v>
      </c>
      <c r="D132" s="142" t="s">
        <v>152</v>
      </c>
      <c r="E132" s="147">
        <v>2.5</v>
      </c>
      <c r="F132" s="370"/>
      <c r="G132" s="151">
        <f>E132*F132</f>
        <v>0</v>
      </c>
      <c r="H132" s="151">
        <v>501.26</v>
      </c>
      <c r="I132" s="151">
        <f>ROUND(E132*H132,2)</f>
        <v>1253.1500000000001</v>
      </c>
      <c r="J132" s="151">
        <v>548.74</v>
      </c>
      <c r="K132" s="151">
        <f>ROUND(E132*J132,2)</f>
        <v>1371.85</v>
      </c>
      <c r="L132" s="151">
        <v>21</v>
      </c>
      <c r="M132" s="151">
        <f>G132*(1+L132/100)</f>
        <v>0</v>
      </c>
      <c r="N132" s="142">
        <v>7.6139999999999999E-2</v>
      </c>
      <c r="O132" s="142">
        <f>ROUND(E132*N132,5)</f>
        <v>0.19034999999999999</v>
      </c>
      <c r="P132" s="142">
        <v>0</v>
      </c>
      <c r="Q132" s="142">
        <f>ROUND(E132*P132,5)</f>
        <v>0</v>
      </c>
      <c r="R132" s="142"/>
      <c r="S132" s="142"/>
      <c r="T132" s="143">
        <v>1.32961</v>
      </c>
      <c r="U132" s="142">
        <f>ROUND(E132*T132,2)</f>
        <v>3.32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 t="s">
        <v>396</v>
      </c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</row>
    <row r="133" spans="1:60" outlineLevel="1">
      <c r="A133" s="138"/>
      <c r="B133" s="138"/>
      <c r="C133" s="445" t="s">
        <v>786</v>
      </c>
      <c r="D133" s="446"/>
      <c r="E133" s="447"/>
      <c r="F133" s="448"/>
      <c r="G133" s="449"/>
      <c r="H133" s="151"/>
      <c r="I133" s="151"/>
      <c r="J133" s="151"/>
      <c r="K133" s="151"/>
      <c r="L133" s="151"/>
      <c r="M133" s="151"/>
      <c r="N133" s="142"/>
      <c r="O133" s="142"/>
      <c r="P133" s="142"/>
      <c r="Q133" s="142"/>
      <c r="R133" s="142"/>
      <c r="S133" s="142"/>
      <c r="T133" s="143"/>
      <c r="U133" s="142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 t="s">
        <v>160</v>
      </c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40" t="str">
        <f>C133</f>
        <v>keramická dlažba glazovaná (třída A, úhel skluzu &gt; 12°)</v>
      </c>
      <c r="BB133" s="137"/>
      <c r="BC133" s="137"/>
      <c r="BD133" s="137"/>
      <c r="BE133" s="137"/>
      <c r="BF133" s="137"/>
      <c r="BG133" s="137"/>
      <c r="BH133" s="137"/>
    </row>
    <row r="134" spans="1:60" outlineLevel="1">
      <c r="A134" s="138"/>
      <c r="B134" s="138"/>
      <c r="C134" s="176" t="s">
        <v>787</v>
      </c>
      <c r="D134" s="175"/>
      <c r="E134" s="148">
        <v>2.5</v>
      </c>
      <c r="F134" s="151"/>
      <c r="G134" s="151"/>
      <c r="H134" s="151"/>
      <c r="I134" s="151"/>
      <c r="J134" s="151"/>
      <c r="K134" s="151"/>
      <c r="L134" s="151"/>
      <c r="M134" s="151"/>
      <c r="N134" s="142"/>
      <c r="O134" s="142"/>
      <c r="P134" s="142"/>
      <c r="Q134" s="142"/>
      <c r="R134" s="142"/>
      <c r="S134" s="142"/>
      <c r="T134" s="143"/>
      <c r="U134" s="142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 t="s">
        <v>155</v>
      </c>
      <c r="AF134" s="137">
        <v>0</v>
      </c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</row>
    <row r="135" spans="1:60" outlineLevel="1">
      <c r="A135" s="138">
        <v>57</v>
      </c>
      <c r="B135" s="138" t="s">
        <v>788</v>
      </c>
      <c r="C135" s="173" t="s">
        <v>789</v>
      </c>
      <c r="D135" s="142" t="s">
        <v>181</v>
      </c>
      <c r="E135" s="147">
        <v>0.19</v>
      </c>
      <c r="F135" s="370"/>
      <c r="G135" s="151">
        <f>E135*F135</f>
        <v>0</v>
      </c>
      <c r="H135" s="151">
        <v>0</v>
      </c>
      <c r="I135" s="151">
        <f>ROUND(E135*H135,2)</f>
        <v>0</v>
      </c>
      <c r="J135" s="151">
        <v>572</v>
      </c>
      <c r="K135" s="151">
        <f>ROUND(E135*J135,2)</f>
        <v>108.68</v>
      </c>
      <c r="L135" s="151">
        <v>21</v>
      </c>
      <c r="M135" s="151">
        <f>G135*(1+L135/100)</f>
        <v>0</v>
      </c>
      <c r="N135" s="142">
        <v>0</v>
      </c>
      <c r="O135" s="142">
        <f>ROUND(E135*N135,5)</f>
        <v>0</v>
      </c>
      <c r="P135" s="142">
        <v>0</v>
      </c>
      <c r="Q135" s="142">
        <f>ROUND(E135*P135,5)</f>
        <v>0</v>
      </c>
      <c r="R135" s="142"/>
      <c r="S135" s="142"/>
      <c r="T135" s="143">
        <v>1.2649999999999999</v>
      </c>
      <c r="U135" s="142">
        <f>ROUND(E135*T135,2)</f>
        <v>0.24</v>
      </c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 t="s">
        <v>153</v>
      </c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</row>
    <row r="136" spans="1:60">
      <c r="A136" s="139" t="s">
        <v>148</v>
      </c>
      <c r="B136" s="139" t="s">
        <v>107</v>
      </c>
      <c r="C136" s="174" t="s">
        <v>108</v>
      </c>
      <c r="D136" s="144"/>
      <c r="E136" s="149"/>
      <c r="F136" s="152"/>
      <c r="G136" s="152">
        <f>SUMIF(AE137:AE146,"&lt;&gt;NOR",G137:G146)</f>
        <v>0</v>
      </c>
      <c r="H136" s="152"/>
      <c r="I136" s="152">
        <f>SUM(I137:I146)</f>
        <v>3165.43</v>
      </c>
      <c r="J136" s="152"/>
      <c r="K136" s="152">
        <f>SUM(K137:K146)</f>
        <v>4229.55</v>
      </c>
      <c r="L136" s="152"/>
      <c r="M136" s="152">
        <f>SUM(M137:M146)</f>
        <v>0</v>
      </c>
      <c r="N136" s="144"/>
      <c r="O136" s="144">
        <f>SUM(O137:O146)</f>
        <v>0.15564000000000003</v>
      </c>
      <c r="P136" s="144"/>
      <c r="Q136" s="144">
        <f>SUM(Q137:Q146)</f>
        <v>0</v>
      </c>
      <c r="R136" s="144"/>
      <c r="S136" s="144"/>
      <c r="T136" s="145"/>
      <c r="U136" s="144">
        <f>SUM(U137:U146)</f>
        <v>9.1799999999999979</v>
      </c>
      <c r="AE136" t="s">
        <v>149</v>
      </c>
    </row>
    <row r="137" spans="1:60" ht="22.5" outlineLevel="1">
      <c r="A137" s="138">
        <v>58</v>
      </c>
      <c r="B137" s="138" t="s">
        <v>790</v>
      </c>
      <c r="C137" s="173" t="s">
        <v>791</v>
      </c>
      <c r="D137" s="142" t="s">
        <v>152</v>
      </c>
      <c r="E137" s="147">
        <v>14.6</v>
      </c>
      <c r="F137" s="370"/>
      <c r="G137" s="151">
        <f>E137*F137</f>
        <v>0</v>
      </c>
      <c r="H137" s="151">
        <v>159.82</v>
      </c>
      <c r="I137" s="151">
        <f>ROUND(E137*H137,2)</f>
        <v>2333.37</v>
      </c>
      <c r="J137" s="151">
        <v>125.18</v>
      </c>
      <c r="K137" s="151">
        <f>ROUND(E137*J137,2)</f>
        <v>1827.63</v>
      </c>
      <c r="L137" s="151">
        <v>21</v>
      </c>
      <c r="M137" s="151">
        <f>G137*(1+L137/100)</f>
        <v>0</v>
      </c>
      <c r="N137" s="142">
        <v>1.018E-2</v>
      </c>
      <c r="O137" s="142">
        <f>ROUND(E137*N137,5)</f>
        <v>0.14863000000000001</v>
      </c>
      <c r="P137" s="142">
        <v>0</v>
      </c>
      <c r="Q137" s="142">
        <f>ROUND(E137*P137,5)</f>
        <v>0</v>
      </c>
      <c r="R137" s="142"/>
      <c r="S137" s="142"/>
      <c r="T137" s="143">
        <v>0.31788</v>
      </c>
      <c r="U137" s="142">
        <f>ROUND(E137*T137,2)</f>
        <v>4.6399999999999997</v>
      </c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 t="s">
        <v>396</v>
      </c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</row>
    <row r="138" spans="1:60" outlineLevel="1">
      <c r="A138" s="138"/>
      <c r="B138" s="138"/>
      <c r="C138" s="176" t="s">
        <v>792</v>
      </c>
      <c r="D138" s="175"/>
      <c r="E138" s="148">
        <v>14.6</v>
      </c>
      <c r="F138" s="151"/>
      <c r="G138" s="151"/>
      <c r="H138" s="151"/>
      <c r="I138" s="151"/>
      <c r="J138" s="151"/>
      <c r="K138" s="151"/>
      <c r="L138" s="151"/>
      <c r="M138" s="151"/>
      <c r="N138" s="142"/>
      <c r="O138" s="142"/>
      <c r="P138" s="142"/>
      <c r="Q138" s="142"/>
      <c r="R138" s="142"/>
      <c r="S138" s="142"/>
      <c r="T138" s="143"/>
      <c r="U138" s="142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 t="s">
        <v>155</v>
      </c>
      <c r="AF138" s="137">
        <v>0</v>
      </c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</row>
    <row r="139" spans="1:60" outlineLevel="1">
      <c r="A139" s="138">
        <v>59</v>
      </c>
      <c r="B139" s="138" t="s">
        <v>793</v>
      </c>
      <c r="C139" s="173" t="s">
        <v>794</v>
      </c>
      <c r="D139" s="142" t="s">
        <v>152</v>
      </c>
      <c r="E139" s="147">
        <v>14.6</v>
      </c>
      <c r="F139" s="370"/>
      <c r="G139" s="151">
        <f>E139*F139</f>
        <v>0</v>
      </c>
      <c r="H139" s="151">
        <v>49.75</v>
      </c>
      <c r="I139" s="151">
        <f>ROUND(E139*H139,2)</f>
        <v>726.35</v>
      </c>
      <c r="J139" s="151">
        <v>113.75</v>
      </c>
      <c r="K139" s="151">
        <f>ROUND(E139*J139,2)</f>
        <v>1660.75</v>
      </c>
      <c r="L139" s="151">
        <v>21</v>
      </c>
      <c r="M139" s="151">
        <f>G139*(1+L139/100)</f>
        <v>0</v>
      </c>
      <c r="N139" s="142">
        <v>4.2999999999999999E-4</v>
      </c>
      <c r="O139" s="142">
        <f>ROUND(E139*N139,5)</f>
        <v>6.28E-3</v>
      </c>
      <c r="P139" s="142">
        <v>0</v>
      </c>
      <c r="Q139" s="142">
        <f>ROUND(E139*P139,5)</f>
        <v>0</v>
      </c>
      <c r="R139" s="142"/>
      <c r="S139" s="142"/>
      <c r="T139" s="143">
        <v>0.23755999999999999</v>
      </c>
      <c r="U139" s="142">
        <f>ROUND(E139*T139,2)</f>
        <v>3.47</v>
      </c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 t="s">
        <v>396</v>
      </c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</row>
    <row r="140" spans="1:60" outlineLevel="1">
      <c r="A140" s="138"/>
      <c r="B140" s="138"/>
      <c r="C140" s="445" t="s">
        <v>795</v>
      </c>
      <c r="D140" s="446"/>
      <c r="E140" s="447"/>
      <c r="F140" s="448"/>
      <c r="G140" s="449"/>
      <c r="H140" s="151"/>
      <c r="I140" s="151"/>
      <c r="J140" s="151"/>
      <c r="K140" s="151"/>
      <c r="L140" s="151"/>
      <c r="M140" s="151"/>
      <c r="N140" s="142"/>
      <c r="O140" s="142"/>
      <c r="P140" s="142"/>
      <c r="Q140" s="142"/>
      <c r="R140" s="142"/>
      <c r="S140" s="142"/>
      <c r="T140" s="143"/>
      <c r="U140" s="142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 t="s">
        <v>160</v>
      </c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40" t="str">
        <f>C140</f>
        <v>otěruvzdorný, protiskluzový epoxidový nátěr</v>
      </c>
      <c r="BB140" s="137"/>
      <c r="BC140" s="137"/>
      <c r="BD140" s="137"/>
      <c r="BE140" s="137"/>
      <c r="BF140" s="137"/>
      <c r="BG140" s="137"/>
      <c r="BH140" s="137"/>
    </row>
    <row r="141" spans="1:60" outlineLevel="1">
      <c r="A141" s="138"/>
      <c r="B141" s="138"/>
      <c r="C141" s="176" t="s">
        <v>792</v>
      </c>
      <c r="D141" s="175"/>
      <c r="E141" s="148">
        <v>14.6</v>
      </c>
      <c r="F141" s="151"/>
      <c r="G141" s="151"/>
      <c r="H141" s="151"/>
      <c r="I141" s="151"/>
      <c r="J141" s="151"/>
      <c r="K141" s="151"/>
      <c r="L141" s="151"/>
      <c r="M141" s="151"/>
      <c r="N141" s="142"/>
      <c r="O141" s="142"/>
      <c r="P141" s="142"/>
      <c r="Q141" s="142"/>
      <c r="R141" s="142"/>
      <c r="S141" s="142"/>
      <c r="T141" s="143"/>
      <c r="U141" s="142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 t="s">
        <v>155</v>
      </c>
      <c r="AF141" s="137">
        <v>0</v>
      </c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</row>
    <row r="142" spans="1:60" outlineLevel="1">
      <c r="A142" s="138">
        <v>60</v>
      </c>
      <c r="B142" s="138" t="s">
        <v>796</v>
      </c>
      <c r="C142" s="173" t="s">
        <v>797</v>
      </c>
      <c r="D142" s="142" t="s">
        <v>152</v>
      </c>
      <c r="E142" s="147">
        <v>2.2949999999999999</v>
      </c>
      <c r="F142" s="370"/>
      <c r="G142" s="151">
        <f>E142*F142</f>
        <v>0</v>
      </c>
      <c r="H142" s="151">
        <v>46.06</v>
      </c>
      <c r="I142" s="151">
        <f>ROUND(E142*H142,2)</f>
        <v>105.71</v>
      </c>
      <c r="J142" s="151">
        <v>280.94</v>
      </c>
      <c r="K142" s="151">
        <f>ROUND(E142*J142,2)</f>
        <v>644.76</v>
      </c>
      <c r="L142" s="151">
        <v>21</v>
      </c>
      <c r="M142" s="151">
        <f>G142*(1+L142/100)</f>
        <v>0</v>
      </c>
      <c r="N142" s="142">
        <v>3.2000000000000003E-4</v>
      </c>
      <c r="O142" s="142">
        <f>ROUND(E142*N142,5)</f>
        <v>7.2999999999999996E-4</v>
      </c>
      <c r="P142" s="142">
        <v>0</v>
      </c>
      <c r="Q142" s="142">
        <f>ROUND(E142*P142,5)</f>
        <v>0</v>
      </c>
      <c r="R142" s="142"/>
      <c r="S142" s="142"/>
      <c r="T142" s="143">
        <v>0.37842999999999999</v>
      </c>
      <c r="U142" s="142">
        <f>ROUND(E142*T142,2)</f>
        <v>0.87</v>
      </c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 t="s">
        <v>396</v>
      </c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</row>
    <row r="143" spans="1:60" outlineLevel="1">
      <c r="A143" s="138"/>
      <c r="B143" s="138"/>
      <c r="C143" s="445" t="s">
        <v>854</v>
      </c>
      <c r="D143" s="446"/>
      <c r="E143" s="447"/>
      <c r="F143" s="448"/>
      <c r="G143" s="449"/>
      <c r="H143" s="151"/>
      <c r="I143" s="151"/>
      <c r="J143" s="151"/>
      <c r="K143" s="151"/>
      <c r="L143" s="151"/>
      <c r="M143" s="151"/>
      <c r="N143" s="142"/>
      <c r="O143" s="142"/>
      <c r="P143" s="142"/>
      <c r="Q143" s="142"/>
      <c r="R143" s="142"/>
      <c r="S143" s="142"/>
      <c r="T143" s="143"/>
      <c r="U143" s="142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 t="s">
        <v>160</v>
      </c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40" t="str">
        <f>C143</f>
        <v>otěruvzdorný, protiskluzový nátěr pro vysoký provoz (na dřevo)</v>
      </c>
      <c r="BB143" s="137"/>
      <c r="BC143" s="137"/>
      <c r="BD143" s="137"/>
      <c r="BE143" s="137"/>
      <c r="BF143" s="137"/>
      <c r="BG143" s="137"/>
      <c r="BH143" s="137"/>
    </row>
    <row r="144" spans="1:60" outlineLevel="1">
      <c r="A144" s="138"/>
      <c r="B144" s="138"/>
      <c r="C144" s="445" t="s">
        <v>798</v>
      </c>
      <c r="D144" s="446"/>
      <c r="E144" s="447"/>
      <c r="F144" s="448"/>
      <c r="G144" s="449"/>
      <c r="H144" s="151"/>
      <c r="I144" s="151"/>
      <c r="J144" s="151"/>
      <c r="K144" s="151"/>
      <c r="L144" s="151"/>
      <c r="M144" s="151"/>
      <c r="N144" s="142"/>
      <c r="O144" s="142"/>
      <c r="P144" s="142"/>
      <c r="Q144" s="142"/>
      <c r="R144" s="142"/>
      <c r="S144" s="142"/>
      <c r="T144" s="143"/>
      <c r="U144" s="142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 t="s">
        <v>160</v>
      </c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40" t="str">
        <f>C144</f>
        <v>- penetrační nátěr na dřevo (základový a uzavírací nátěr na dřevo)</v>
      </c>
      <c r="BB144" s="137"/>
      <c r="BC144" s="137"/>
      <c r="BD144" s="137"/>
      <c r="BE144" s="137"/>
      <c r="BF144" s="137"/>
      <c r="BG144" s="137"/>
      <c r="BH144" s="137"/>
    </row>
    <row r="145" spans="1:60" outlineLevel="1">
      <c r="A145" s="138"/>
      <c r="B145" s="138"/>
      <c r="C145" s="176" t="s">
        <v>799</v>
      </c>
      <c r="D145" s="175"/>
      <c r="E145" s="148">
        <v>2.2949999999999999</v>
      </c>
      <c r="F145" s="151"/>
      <c r="G145" s="151"/>
      <c r="H145" s="151"/>
      <c r="I145" s="151"/>
      <c r="J145" s="151"/>
      <c r="K145" s="151"/>
      <c r="L145" s="151"/>
      <c r="M145" s="151"/>
      <c r="N145" s="142"/>
      <c r="O145" s="142"/>
      <c r="P145" s="142"/>
      <c r="Q145" s="142"/>
      <c r="R145" s="142"/>
      <c r="S145" s="142"/>
      <c r="T145" s="143"/>
      <c r="U145" s="142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 t="s">
        <v>155</v>
      </c>
      <c r="AF145" s="137">
        <v>0</v>
      </c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</row>
    <row r="146" spans="1:60" outlineLevel="1">
      <c r="A146" s="138">
        <v>61</v>
      </c>
      <c r="B146" s="138" t="s">
        <v>800</v>
      </c>
      <c r="C146" s="173" t="s">
        <v>801</v>
      </c>
      <c r="D146" s="142" t="s">
        <v>181</v>
      </c>
      <c r="E146" s="147">
        <v>0.155</v>
      </c>
      <c r="F146" s="370"/>
      <c r="G146" s="151">
        <f>E146*F146</f>
        <v>0</v>
      </c>
      <c r="H146" s="151">
        <v>0</v>
      </c>
      <c r="I146" s="151">
        <f>ROUND(E146*H146,2)</f>
        <v>0</v>
      </c>
      <c r="J146" s="151">
        <v>622</v>
      </c>
      <c r="K146" s="151">
        <f>ROUND(E146*J146,2)</f>
        <v>96.41</v>
      </c>
      <c r="L146" s="151">
        <v>21</v>
      </c>
      <c r="M146" s="151">
        <f>G146*(1+L146/100)</f>
        <v>0</v>
      </c>
      <c r="N146" s="142">
        <v>0</v>
      </c>
      <c r="O146" s="142">
        <f>ROUND(E146*N146,5)</f>
        <v>0</v>
      </c>
      <c r="P146" s="142">
        <v>0</v>
      </c>
      <c r="Q146" s="142">
        <f>ROUND(E146*P146,5)</f>
        <v>0</v>
      </c>
      <c r="R146" s="142"/>
      <c r="S146" s="142"/>
      <c r="T146" s="143">
        <v>1.321</v>
      </c>
      <c r="U146" s="142">
        <f>ROUND(E146*T146,2)</f>
        <v>0.2</v>
      </c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 t="s">
        <v>153</v>
      </c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</row>
    <row r="147" spans="1:60">
      <c r="A147" s="139" t="s">
        <v>148</v>
      </c>
      <c r="B147" s="139" t="s">
        <v>109</v>
      </c>
      <c r="C147" s="174" t="s">
        <v>110</v>
      </c>
      <c r="D147" s="144"/>
      <c r="E147" s="149"/>
      <c r="F147" s="152"/>
      <c r="G147" s="152">
        <f>SUMIF(AE148:AE150,"&lt;&gt;NOR",G148:G150)</f>
        <v>0</v>
      </c>
      <c r="H147" s="152"/>
      <c r="I147" s="152">
        <f>SUM(I148:I150)</f>
        <v>5178.16</v>
      </c>
      <c r="J147" s="152"/>
      <c r="K147" s="152">
        <f>SUM(K148:K150)</f>
        <v>7698.08</v>
      </c>
      <c r="L147" s="152"/>
      <c r="M147" s="152">
        <f>SUM(M148:M150)</f>
        <v>0</v>
      </c>
      <c r="N147" s="144"/>
      <c r="O147" s="144">
        <f>SUM(O148:O150)</f>
        <v>0.92573000000000005</v>
      </c>
      <c r="P147" s="144"/>
      <c r="Q147" s="144">
        <f>SUM(Q148:Q150)</f>
        <v>0</v>
      </c>
      <c r="R147" s="144"/>
      <c r="S147" s="144"/>
      <c r="T147" s="145"/>
      <c r="U147" s="144">
        <f>SUM(U148:U150)</f>
        <v>21.1</v>
      </c>
      <c r="AE147" t="s">
        <v>149</v>
      </c>
    </row>
    <row r="148" spans="1:60" outlineLevel="1">
      <c r="A148" s="138">
        <v>62</v>
      </c>
      <c r="B148" s="138" t="s">
        <v>802</v>
      </c>
      <c r="C148" s="173" t="s">
        <v>803</v>
      </c>
      <c r="D148" s="142" t="s">
        <v>152</v>
      </c>
      <c r="E148" s="147">
        <v>13</v>
      </c>
      <c r="F148" s="370"/>
      <c r="G148" s="151">
        <f>E148*F148</f>
        <v>0</v>
      </c>
      <c r="H148" s="151">
        <v>398.32</v>
      </c>
      <c r="I148" s="151">
        <f>ROUND(E148*H148,2)</f>
        <v>5178.16</v>
      </c>
      <c r="J148" s="151">
        <v>551.68000000000006</v>
      </c>
      <c r="K148" s="151">
        <f>ROUND(E148*J148,2)</f>
        <v>7171.84</v>
      </c>
      <c r="L148" s="151">
        <v>21</v>
      </c>
      <c r="M148" s="151">
        <f>G148*(1+L148/100)</f>
        <v>0</v>
      </c>
      <c r="N148" s="142">
        <v>7.1209999999999996E-2</v>
      </c>
      <c r="O148" s="142">
        <f>ROUND(E148*N148,5)</f>
        <v>0.92573000000000005</v>
      </c>
      <c r="P148" s="142">
        <v>0</v>
      </c>
      <c r="Q148" s="142">
        <f>ROUND(E148*P148,5)</f>
        <v>0</v>
      </c>
      <c r="R148" s="142"/>
      <c r="S148" s="142"/>
      <c r="T148" s="143">
        <v>1.53383</v>
      </c>
      <c r="U148" s="142">
        <f>ROUND(E148*T148,2)</f>
        <v>19.940000000000001</v>
      </c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 t="s">
        <v>396</v>
      </c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</row>
    <row r="149" spans="1:60" outlineLevel="1">
      <c r="A149" s="138"/>
      <c r="B149" s="138"/>
      <c r="C149" s="176" t="s">
        <v>804</v>
      </c>
      <c r="D149" s="175"/>
      <c r="E149" s="148">
        <v>13</v>
      </c>
      <c r="F149" s="151"/>
      <c r="G149" s="151"/>
      <c r="H149" s="151"/>
      <c r="I149" s="151"/>
      <c r="J149" s="151"/>
      <c r="K149" s="151"/>
      <c r="L149" s="151"/>
      <c r="M149" s="151"/>
      <c r="N149" s="142"/>
      <c r="O149" s="142"/>
      <c r="P149" s="142"/>
      <c r="Q149" s="142"/>
      <c r="R149" s="142"/>
      <c r="S149" s="142"/>
      <c r="T149" s="143"/>
      <c r="U149" s="142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 t="s">
        <v>155</v>
      </c>
      <c r="AF149" s="137">
        <v>0</v>
      </c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</row>
    <row r="150" spans="1:60" outlineLevel="1">
      <c r="A150" s="138">
        <v>63</v>
      </c>
      <c r="B150" s="138" t="s">
        <v>805</v>
      </c>
      <c r="C150" s="173" t="s">
        <v>806</v>
      </c>
      <c r="D150" s="142" t="s">
        <v>181</v>
      </c>
      <c r="E150" s="147">
        <v>0.92</v>
      </c>
      <c r="F150" s="370"/>
      <c r="G150" s="151">
        <f>E150*F150</f>
        <v>0</v>
      </c>
      <c r="H150" s="151">
        <v>0</v>
      </c>
      <c r="I150" s="151">
        <f>ROUND(E150*H150,2)</f>
        <v>0</v>
      </c>
      <c r="J150" s="151">
        <v>572</v>
      </c>
      <c r="K150" s="151">
        <f>ROUND(E150*J150,2)</f>
        <v>526.24</v>
      </c>
      <c r="L150" s="151">
        <v>21</v>
      </c>
      <c r="M150" s="151">
        <f>G150*(1+L150/100)</f>
        <v>0</v>
      </c>
      <c r="N150" s="142">
        <v>0</v>
      </c>
      <c r="O150" s="142">
        <f>ROUND(E150*N150,5)</f>
        <v>0</v>
      </c>
      <c r="P150" s="142">
        <v>0</v>
      </c>
      <c r="Q150" s="142">
        <f>ROUND(E150*P150,5)</f>
        <v>0</v>
      </c>
      <c r="R150" s="142"/>
      <c r="S150" s="142"/>
      <c r="T150" s="143">
        <v>1.2649999999999999</v>
      </c>
      <c r="U150" s="142">
        <f>ROUND(E150*T150,2)</f>
        <v>1.1599999999999999</v>
      </c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 t="s">
        <v>153</v>
      </c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</row>
    <row r="151" spans="1:60">
      <c r="A151" s="139" t="s">
        <v>148</v>
      </c>
      <c r="B151" s="139" t="s">
        <v>111</v>
      </c>
      <c r="C151" s="174" t="s">
        <v>112</v>
      </c>
      <c r="D151" s="144"/>
      <c r="E151" s="149"/>
      <c r="F151" s="152"/>
      <c r="G151" s="152">
        <f>SUMIF(AE152:AE154,"&lt;&gt;NOR",G152:G154)</f>
        <v>0</v>
      </c>
      <c r="H151" s="152"/>
      <c r="I151" s="152">
        <f>SUM(I152:I154)</f>
        <v>6406.88</v>
      </c>
      <c r="J151" s="152"/>
      <c r="K151" s="152">
        <f>SUM(K152:K154)</f>
        <v>17513.12</v>
      </c>
      <c r="L151" s="152"/>
      <c r="M151" s="152">
        <f>SUM(M152:M154)</f>
        <v>0</v>
      </c>
      <c r="N151" s="144"/>
      <c r="O151" s="144">
        <f>SUM(O152:O154)</f>
        <v>0.23183999999999999</v>
      </c>
      <c r="P151" s="144"/>
      <c r="Q151" s="144">
        <f>SUM(Q152:Q154)</f>
        <v>0</v>
      </c>
      <c r="R151" s="144"/>
      <c r="S151" s="144"/>
      <c r="T151" s="145"/>
      <c r="U151" s="144">
        <f>SUM(U152:U154)</f>
        <v>49.46</v>
      </c>
      <c r="AE151" t="s">
        <v>149</v>
      </c>
    </row>
    <row r="152" spans="1:60" outlineLevel="1">
      <c r="A152" s="138">
        <v>64</v>
      </c>
      <c r="B152" s="138" t="s">
        <v>807</v>
      </c>
      <c r="C152" s="173" t="s">
        <v>808</v>
      </c>
      <c r="D152" s="142" t="s">
        <v>152</v>
      </c>
      <c r="E152" s="147">
        <v>368</v>
      </c>
      <c r="F152" s="370"/>
      <c r="G152" s="151">
        <f>E152*F152</f>
        <v>0</v>
      </c>
      <c r="H152" s="151">
        <v>17.41</v>
      </c>
      <c r="I152" s="151">
        <f>ROUND(E152*H152,2)</f>
        <v>6406.88</v>
      </c>
      <c r="J152" s="151">
        <v>47.59</v>
      </c>
      <c r="K152" s="151">
        <f>ROUND(E152*J152,2)</f>
        <v>17513.12</v>
      </c>
      <c r="L152" s="151">
        <v>21</v>
      </c>
      <c r="M152" s="151">
        <f>G152*(1+L152/100)</f>
        <v>0</v>
      </c>
      <c r="N152" s="142">
        <v>6.3000000000000003E-4</v>
      </c>
      <c r="O152" s="142">
        <f>ROUND(E152*N152,5)</f>
        <v>0.23183999999999999</v>
      </c>
      <c r="P152" s="142">
        <v>0</v>
      </c>
      <c r="Q152" s="142">
        <f>ROUND(E152*P152,5)</f>
        <v>0</v>
      </c>
      <c r="R152" s="142"/>
      <c r="S152" s="142"/>
      <c r="T152" s="143">
        <v>0.13439000000000001</v>
      </c>
      <c r="U152" s="142">
        <f>ROUND(E152*T152,2)</f>
        <v>49.46</v>
      </c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 t="s">
        <v>396</v>
      </c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</row>
    <row r="153" spans="1:60" outlineLevel="1">
      <c r="A153" s="138"/>
      <c r="B153" s="138"/>
      <c r="C153" s="176" t="s">
        <v>809</v>
      </c>
      <c r="D153" s="175"/>
      <c r="E153" s="148">
        <v>18</v>
      </c>
      <c r="F153" s="151"/>
      <c r="G153" s="151"/>
      <c r="H153" s="151"/>
      <c r="I153" s="151"/>
      <c r="J153" s="151"/>
      <c r="K153" s="151"/>
      <c r="L153" s="151"/>
      <c r="M153" s="151"/>
      <c r="N153" s="142"/>
      <c r="O153" s="142"/>
      <c r="P153" s="142"/>
      <c r="Q153" s="142"/>
      <c r="R153" s="142"/>
      <c r="S153" s="142"/>
      <c r="T153" s="143"/>
      <c r="U153" s="142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 t="s">
        <v>155</v>
      </c>
      <c r="AF153" s="137">
        <v>0</v>
      </c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</row>
    <row r="154" spans="1:60" outlineLevel="1">
      <c r="A154" s="138"/>
      <c r="B154" s="138"/>
      <c r="C154" s="176" t="s">
        <v>810</v>
      </c>
      <c r="D154" s="175"/>
      <c r="E154" s="148">
        <v>350</v>
      </c>
      <c r="F154" s="151"/>
      <c r="G154" s="151"/>
      <c r="H154" s="151"/>
      <c r="I154" s="151"/>
      <c r="J154" s="151"/>
      <c r="K154" s="151"/>
      <c r="L154" s="151"/>
      <c r="M154" s="151"/>
      <c r="N154" s="142"/>
      <c r="O154" s="142"/>
      <c r="P154" s="142"/>
      <c r="Q154" s="142"/>
      <c r="R154" s="142"/>
      <c r="S154" s="142"/>
      <c r="T154" s="143"/>
      <c r="U154" s="142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 t="s">
        <v>155</v>
      </c>
      <c r="AF154" s="137">
        <v>0</v>
      </c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</row>
    <row r="155" spans="1:60">
      <c r="A155" s="139" t="s">
        <v>148</v>
      </c>
      <c r="B155" s="139" t="s">
        <v>115</v>
      </c>
      <c r="C155" s="174" t="s">
        <v>116</v>
      </c>
      <c r="D155" s="144"/>
      <c r="E155" s="149"/>
      <c r="F155" s="152"/>
      <c r="G155" s="152">
        <f>SUMIF(AE156:AE157,"&lt;&gt;NOR",G156:G157)</f>
        <v>0</v>
      </c>
      <c r="H155" s="152"/>
      <c r="I155" s="152">
        <f>SUM(I156:I157)</f>
        <v>0</v>
      </c>
      <c r="J155" s="152"/>
      <c r="K155" s="152">
        <f>SUM(K156:K157)</f>
        <v>44493</v>
      </c>
      <c r="L155" s="152"/>
      <c r="M155" s="152">
        <f>SUM(M156:M157)</f>
        <v>0</v>
      </c>
      <c r="N155" s="144"/>
      <c r="O155" s="144">
        <f>SUM(O156:O157)</f>
        <v>0</v>
      </c>
      <c r="P155" s="144"/>
      <c r="Q155" s="144">
        <f>SUM(Q156:Q157)</f>
        <v>0</v>
      </c>
      <c r="R155" s="144"/>
      <c r="S155" s="144"/>
      <c r="T155" s="145"/>
      <c r="U155" s="144">
        <f>SUM(U156:U157)</f>
        <v>0</v>
      </c>
      <c r="AE155" t="s">
        <v>149</v>
      </c>
    </row>
    <row r="156" spans="1:60" ht="22.5" outlineLevel="1">
      <c r="A156" s="138">
        <v>65</v>
      </c>
      <c r="B156" s="138" t="s">
        <v>823</v>
      </c>
      <c r="C156" s="173" t="s">
        <v>824</v>
      </c>
      <c r="D156" s="142" t="s">
        <v>197</v>
      </c>
      <c r="E156" s="147">
        <v>1</v>
      </c>
      <c r="F156" s="370"/>
      <c r="G156" s="151">
        <f>E156*F156</f>
        <v>0</v>
      </c>
      <c r="H156" s="151">
        <v>0</v>
      </c>
      <c r="I156" s="151">
        <f>ROUND(E156*H156,2)</f>
        <v>0</v>
      </c>
      <c r="J156" s="151">
        <v>44493</v>
      </c>
      <c r="K156" s="151">
        <f>ROUND(E156*J156,2)</f>
        <v>44493</v>
      </c>
      <c r="L156" s="151">
        <v>21</v>
      </c>
      <c r="M156" s="151">
        <f>G156*(1+L156/100)</f>
        <v>0</v>
      </c>
      <c r="N156" s="142">
        <v>0</v>
      </c>
      <c r="O156" s="142">
        <f>ROUND(E156*N156,5)</f>
        <v>0</v>
      </c>
      <c r="P156" s="142">
        <v>0</v>
      </c>
      <c r="Q156" s="142">
        <f>ROUND(E156*P156,5)</f>
        <v>0</v>
      </c>
      <c r="R156" s="142"/>
      <c r="S156" s="142"/>
      <c r="T156" s="143">
        <v>0</v>
      </c>
      <c r="U156" s="142">
        <f>ROUND(E156*T156,2)</f>
        <v>0</v>
      </c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 t="s">
        <v>153</v>
      </c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</row>
    <row r="157" spans="1:60" outlineLevel="1">
      <c r="A157" s="138"/>
      <c r="B157" s="138"/>
      <c r="C157" s="445" t="s">
        <v>363</v>
      </c>
      <c r="D157" s="446"/>
      <c r="E157" s="447"/>
      <c r="F157" s="448"/>
      <c r="G157" s="449"/>
      <c r="H157" s="151"/>
      <c r="I157" s="151"/>
      <c r="J157" s="151"/>
      <c r="K157" s="151"/>
      <c r="L157" s="151"/>
      <c r="M157" s="151"/>
      <c r="N157" s="142"/>
      <c r="O157" s="142"/>
      <c r="P157" s="142"/>
      <c r="Q157" s="142"/>
      <c r="R157" s="142"/>
      <c r="S157" s="142"/>
      <c r="T157" s="143"/>
      <c r="U157" s="142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 t="s">
        <v>160</v>
      </c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40" t="str">
        <f>C157</f>
        <v>Kompletní specifikace je uvedena v projektové dokumentaci D.1.1-18 PRVKY PSV</v>
      </c>
      <c r="BB157" s="137"/>
      <c r="BC157" s="137"/>
      <c r="BD157" s="137"/>
      <c r="BE157" s="137"/>
      <c r="BF157" s="137"/>
      <c r="BG157" s="137"/>
      <c r="BH157" s="137"/>
    </row>
    <row r="158" spans="1:60">
      <c r="A158" s="139" t="s">
        <v>148</v>
      </c>
      <c r="B158" s="139" t="s">
        <v>117</v>
      </c>
      <c r="C158" s="174" t="s">
        <v>118</v>
      </c>
      <c r="D158" s="144"/>
      <c r="E158" s="149"/>
      <c r="F158" s="152"/>
      <c r="G158" s="152">
        <f>SUMIF(AE159:AE159,"&lt;&gt;NOR",G159:G159)</f>
        <v>0</v>
      </c>
      <c r="H158" s="152"/>
      <c r="I158" s="152">
        <f>SUM(I159:I159)</f>
        <v>0</v>
      </c>
      <c r="J158" s="152"/>
      <c r="K158" s="152">
        <f>SUM(K159:K159)</f>
        <v>210532.25</v>
      </c>
      <c r="L158" s="152"/>
      <c r="M158" s="152">
        <f>SUM(M159:M159)</f>
        <v>0</v>
      </c>
      <c r="N158" s="144"/>
      <c r="O158" s="144">
        <f>SUM(O159:O159)</f>
        <v>0</v>
      </c>
      <c r="P158" s="144"/>
      <c r="Q158" s="144">
        <f>SUM(Q159:Q159)</f>
        <v>0</v>
      </c>
      <c r="R158" s="144"/>
      <c r="S158" s="144"/>
      <c r="T158" s="145"/>
      <c r="U158" s="144">
        <f>SUM(U159:U159)</f>
        <v>0</v>
      </c>
      <c r="AE158" t="s">
        <v>149</v>
      </c>
    </row>
    <row r="159" spans="1:60" outlineLevel="1">
      <c r="A159" s="138">
        <v>66</v>
      </c>
      <c r="B159" s="138">
        <v>3</v>
      </c>
      <c r="C159" s="173" t="s">
        <v>1671</v>
      </c>
      <c r="D159" s="142" t="s">
        <v>658</v>
      </c>
      <c r="E159" s="147">
        <v>1</v>
      </c>
      <c r="F159" s="370"/>
      <c r="G159" s="151">
        <f>E159*F159</f>
        <v>0</v>
      </c>
      <c r="H159" s="151">
        <v>0</v>
      </c>
      <c r="I159" s="151">
        <f>ROUND(E159*H159,2)</f>
        <v>0</v>
      </c>
      <c r="J159" s="151">
        <v>210532.25</v>
      </c>
      <c r="K159" s="151">
        <f>ROUND(E159*J159,2)</f>
        <v>210532.25</v>
      </c>
      <c r="L159" s="151">
        <v>21</v>
      </c>
      <c r="M159" s="151">
        <f>G159*(1+L159/100)</f>
        <v>0</v>
      </c>
      <c r="N159" s="142">
        <v>0</v>
      </c>
      <c r="O159" s="142">
        <f>ROUND(E159*N159,5)</f>
        <v>0</v>
      </c>
      <c r="P159" s="142">
        <v>0</v>
      </c>
      <c r="Q159" s="142">
        <f>ROUND(E159*P159,5)</f>
        <v>0</v>
      </c>
      <c r="R159" s="142"/>
      <c r="S159" s="142"/>
      <c r="T159" s="143">
        <v>0</v>
      </c>
      <c r="U159" s="142">
        <f>ROUND(E159*T159,2)</f>
        <v>0</v>
      </c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 t="s">
        <v>153</v>
      </c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</row>
    <row r="160" spans="1:60">
      <c r="A160" s="139" t="s">
        <v>148</v>
      </c>
      <c r="B160" s="139" t="s">
        <v>119</v>
      </c>
      <c r="C160" s="174" t="s">
        <v>120</v>
      </c>
      <c r="D160" s="144"/>
      <c r="E160" s="149"/>
      <c r="F160" s="152"/>
      <c r="G160" s="152">
        <f>SUMIF(AE161:AE161,"&lt;&gt;NOR",G161:G161)</f>
        <v>0</v>
      </c>
      <c r="H160" s="152"/>
      <c r="I160" s="152">
        <f>SUM(I161:I161)</f>
        <v>0</v>
      </c>
      <c r="J160" s="152"/>
      <c r="K160" s="152">
        <f>SUM(K161:K161)</f>
        <v>683837</v>
      </c>
      <c r="L160" s="152"/>
      <c r="M160" s="152">
        <f>SUM(M161:M161)</f>
        <v>0</v>
      </c>
      <c r="N160" s="144"/>
      <c r="O160" s="144">
        <f>SUM(O161:O161)</f>
        <v>0</v>
      </c>
      <c r="P160" s="144"/>
      <c r="Q160" s="144">
        <f>SUM(Q161:Q161)</f>
        <v>0</v>
      </c>
      <c r="R160" s="144"/>
      <c r="S160" s="144"/>
      <c r="T160" s="145"/>
      <c r="U160" s="144">
        <f>SUM(U161:U161)</f>
        <v>0</v>
      </c>
      <c r="AE160" t="s">
        <v>149</v>
      </c>
    </row>
    <row r="161" spans="1:60" outlineLevel="1">
      <c r="A161" s="160">
        <v>67</v>
      </c>
      <c r="B161" s="160">
        <v>4</v>
      </c>
      <c r="C161" s="184" t="s">
        <v>1672</v>
      </c>
      <c r="D161" s="162" t="s">
        <v>658</v>
      </c>
      <c r="E161" s="185">
        <v>1</v>
      </c>
      <c r="F161" s="161"/>
      <c r="G161" s="161"/>
      <c r="H161" s="161">
        <v>0</v>
      </c>
      <c r="I161" s="161">
        <f>ROUND(E161*H161,2)</f>
        <v>0</v>
      </c>
      <c r="J161" s="161">
        <v>683837</v>
      </c>
      <c r="K161" s="161">
        <f>ROUND(E161*J161,2)</f>
        <v>683837</v>
      </c>
      <c r="L161" s="161">
        <v>21</v>
      </c>
      <c r="M161" s="161">
        <f>G161*(1+L161/100)</f>
        <v>0</v>
      </c>
      <c r="N161" s="162">
        <v>0</v>
      </c>
      <c r="O161" s="162">
        <f>ROUND(E161*N161,5)</f>
        <v>0</v>
      </c>
      <c r="P161" s="162">
        <v>0</v>
      </c>
      <c r="Q161" s="162">
        <f>ROUND(E161*P161,5)</f>
        <v>0</v>
      </c>
      <c r="R161" s="162"/>
      <c r="S161" s="162"/>
      <c r="T161" s="163">
        <v>0</v>
      </c>
      <c r="U161" s="162">
        <f>ROUND(E161*T161,2)</f>
        <v>0</v>
      </c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 t="s">
        <v>153</v>
      </c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</row>
    <row r="162" spans="1:60">
      <c r="A162" s="6"/>
      <c r="B162" s="7" t="s">
        <v>259</v>
      </c>
      <c r="C162" s="164" t="s">
        <v>259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AC162">
        <v>15</v>
      </c>
      <c r="AD162">
        <v>21</v>
      </c>
    </row>
    <row r="163" spans="1:60">
      <c r="C163" s="165"/>
      <c r="AE163" t="s">
        <v>855</v>
      </c>
    </row>
  </sheetData>
  <mergeCells count="13">
    <mergeCell ref="C157:G157"/>
    <mergeCell ref="C117:G117"/>
    <mergeCell ref="C118:G118"/>
    <mergeCell ref="C133:G133"/>
    <mergeCell ref="C140:G140"/>
    <mergeCell ref="C143:G143"/>
    <mergeCell ref="C144:G144"/>
    <mergeCell ref="C110:G110"/>
    <mergeCell ref="A1:G1"/>
    <mergeCell ref="C2:G2"/>
    <mergeCell ref="C3:G3"/>
    <mergeCell ref="C4:G4"/>
    <mergeCell ref="C60:G60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H51"/>
  <sheetViews>
    <sheetView showGridLines="0" workbookViewId="0">
      <pane ySplit="12" topLeftCell="A13" activePane="bottomLeft" state="frozenSplit"/>
      <selection pane="bottomLeft" activeCell="J26" sqref="J26"/>
    </sheetView>
  </sheetViews>
  <sheetFormatPr defaultColWidth="8.140625" defaultRowHeight="12" customHeight="1"/>
  <cols>
    <col min="1" max="1" width="5.42578125" style="220" customWidth="1"/>
    <col min="2" max="2" width="6.7109375" style="221" customWidth="1"/>
    <col min="3" max="3" width="12" style="221" customWidth="1"/>
    <col min="4" max="4" width="36.42578125" style="221" customWidth="1"/>
    <col min="5" max="5" width="4.28515625" style="221" customWidth="1"/>
    <col min="6" max="6" width="8.7109375" style="222" customWidth="1"/>
    <col min="7" max="7" width="10.28515625" style="223" customWidth="1"/>
    <col min="8" max="8" width="16.42578125" style="223" customWidth="1"/>
    <col min="9" max="256" width="8.140625" style="186"/>
    <col min="257" max="257" width="5.42578125" style="186" customWidth="1"/>
    <col min="258" max="258" width="6.7109375" style="186" customWidth="1"/>
    <col min="259" max="259" width="12" style="186" customWidth="1"/>
    <col min="260" max="260" width="36.42578125" style="186" customWidth="1"/>
    <col min="261" max="261" width="4.28515625" style="186" customWidth="1"/>
    <col min="262" max="262" width="8.7109375" style="186" customWidth="1"/>
    <col min="263" max="263" width="10.28515625" style="186" customWidth="1"/>
    <col min="264" max="264" width="16.42578125" style="186" customWidth="1"/>
    <col min="265" max="512" width="8.140625" style="186"/>
    <col min="513" max="513" width="5.42578125" style="186" customWidth="1"/>
    <col min="514" max="514" width="6.7109375" style="186" customWidth="1"/>
    <col min="515" max="515" width="12" style="186" customWidth="1"/>
    <col min="516" max="516" width="36.42578125" style="186" customWidth="1"/>
    <col min="517" max="517" width="4.28515625" style="186" customWidth="1"/>
    <col min="518" max="518" width="8.7109375" style="186" customWidth="1"/>
    <col min="519" max="519" width="10.28515625" style="186" customWidth="1"/>
    <col min="520" max="520" width="16.42578125" style="186" customWidth="1"/>
    <col min="521" max="768" width="8.140625" style="186"/>
    <col min="769" max="769" width="5.42578125" style="186" customWidth="1"/>
    <col min="770" max="770" width="6.7109375" style="186" customWidth="1"/>
    <col min="771" max="771" width="12" style="186" customWidth="1"/>
    <col min="772" max="772" width="36.42578125" style="186" customWidth="1"/>
    <col min="773" max="773" width="4.28515625" style="186" customWidth="1"/>
    <col min="774" max="774" width="8.7109375" style="186" customWidth="1"/>
    <col min="775" max="775" width="10.28515625" style="186" customWidth="1"/>
    <col min="776" max="776" width="16.42578125" style="186" customWidth="1"/>
    <col min="777" max="1024" width="8.140625" style="186"/>
    <col min="1025" max="1025" width="5.42578125" style="186" customWidth="1"/>
    <col min="1026" max="1026" width="6.7109375" style="186" customWidth="1"/>
    <col min="1027" max="1027" width="12" style="186" customWidth="1"/>
    <col min="1028" max="1028" width="36.42578125" style="186" customWidth="1"/>
    <col min="1029" max="1029" width="4.28515625" style="186" customWidth="1"/>
    <col min="1030" max="1030" width="8.7109375" style="186" customWidth="1"/>
    <col min="1031" max="1031" width="10.28515625" style="186" customWidth="1"/>
    <col min="1032" max="1032" width="16.42578125" style="186" customWidth="1"/>
    <col min="1033" max="1280" width="8.140625" style="186"/>
    <col min="1281" max="1281" width="5.42578125" style="186" customWidth="1"/>
    <col min="1282" max="1282" width="6.7109375" style="186" customWidth="1"/>
    <col min="1283" max="1283" width="12" style="186" customWidth="1"/>
    <col min="1284" max="1284" width="36.42578125" style="186" customWidth="1"/>
    <col min="1285" max="1285" width="4.28515625" style="186" customWidth="1"/>
    <col min="1286" max="1286" width="8.7109375" style="186" customWidth="1"/>
    <col min="1287" max="1287" width="10.28515625" style="186" customWidth="1"/>
    <col min="1288" max="1288" width="16.42578125" style="186" customWidth="1"/>
    <col min="1289" max="1536" width="8.140625" style="186"/>
    <col min="1537" max="1537" width="5.42578125" style="186" customWidth="1"/>
    <col min="1538" max="1538" width="6.7109375" style="186" customWidth="1"/>
    <col min="1539" max="1539" width="12" style="186" customWidth="1"/>
    <col min="1540" max="1540" width="36.42578125" style="186" customWidth="1"/>
    <col min="1541" max="1541" width="4.28515625" style="186" customWidth="1"/>
    <col min="1542" max="1542" width="8.7109375" style="186" customWidth="1"/>
    <col min="1543" max="1543" width="10.28515625" style="186" customWidth="1"/>
    <col min="1544" max="1544" width="16.42578125" style="186" customWidth="1"/>
    <col min="1545" max="1792" width="8.140625" style="186"/>
    <col min="1793" max="1793" width="5.42578125" style="186" customWidth="1"/>
    <col min="1794" max="1794" width="6.7109375" style="186" customWidth="1"/>
    <col min="1795" max="1795" width="12" style="186" customWidth="1"/>
    <col min="1796" max="1796" width="36.42578125" style="186" customWidth="1"/>
    <col min="1797" max="1797" width="4.28515625" style="186" customWidth="1"/>
    <col min="1798" max="1798" width="8.7109375" style="186" customWidth="1"/>
    <col min="1799" max="1799" width="10.28515625" style="186" customWidth="1"/>
    <col min="1800" max="1800" width="16.42578125" style="186" customWidth="1"/>
    <col min="1801" max="2048" width="8.140625" style="186"/>
    <col min="2049" max="2049" width="5.42578125" style="186" customWidth="1"/>
    <col min="2050" max="2050" width="6.7109375" style="186" customWidth="1"/>
    <col min="2051" max="2051" width="12" style="186" customWidth="1"/>
    <col min="2052" max="2052" width="36.42578125" style="186" customWidth="1"/>
    <col min="2053" max="2053" width="4.28515625" style="186" customWidth="1"/>
    <col min="2054" max="2054" width="8.7109375" style="186" customWidth="1"/>
    <col min="2055" max="2055" width="10.28515625" style="186" customWidth="1"/>
    <col min="2056" max="2056" width="16.42578125" style="186" customWidth="1"/>
    <col min="2057" max="2304" width="8.140625" style="186"/>
    <col min="2305" max="2305" width="5.42578125" style="186" customWidth="1"/>
    <col min="2306" max="2306" width="6.7109375" style="186" customWidth="1"/>
    <col min="2307" max="2307" width="12" style="186" customWidth="1"/>
    <col min="2308" max="2308" width="36.42578125" style="186" customWidth="1"/>
    <col min="2309" max="2309" width="4.28515625" style="186" customWidth="1"/>
    <col min="2310" max="2310" width="8.7109375" style="186" customWidth="1"/>
    <col min="2311" max="2311" width="10.28515625" style="186" customWidth="1"/>
    <col min="2312" max="2312" width="16.42578125" style="186" customWidth="1"/>
    <col min="2313" max="2560" width="8.140625" style="186"/>
    <col min="2561" max="2561" width="5.42578125" style="186" customWidth="1"/>
    <col min="2562" max="2562" width="6.7109375" style="186" customWidth="1"/>
    <col min="2563" max="2563" width="12" style="186" customWidth="1"/>
    <col min="2564" max="2564" width="36.42578125" style="186" customWidth="1"/>
    <col min="2565" max="2565" width="4.28515625" style="186" customWidth="1"/>
    <col min="2566" max="2566" width="8.7109375" style="186" customWidth="1"/>
    <col min="2567" max="2567" width="10.28515625" style="186" customWidth="1"/>
    <col min="2568" max="2568" width="16.42578125" style="186" customWidth="1"/>
    <col min="2569" max="2816" width="8.140625" style="186"/>
    <col min="2817" max="2817" width="5.42578125" style="186" customWidth="1"/>
    <col min="2818" max="2818" width="6.7109375" style="186" customWidth="1"/>
    <col min="2819" max="2819" width="12" style="186" customWidth="1"/>
    <col min="2820" max="2820" width="36.42578125" style="186" customWidth="1"/>
    <col min="2821" max="2821" width="4.28515625" style="186" customWidth="1"/>
    <col min="2822" max="2822" width="8.7109375" style="186" customWidth="1"/>
    <col min="2823" max="2823" width="10.28515625" style="186" customWidth="1"/>
    <col min="2824" max="2824" width="16.42578125" style="186" customWidth="1"/>
    <col min="2825" max="3072" width="8.140625" style="186"/>
    <col min="3073" max="3073" width="5.42578125" style="186" customWidth="1"/>
    <col min="3074" max="3074" width="6.7109375" style="186" customWidth="1"/>
    <col min="3075" max="3075" width="12" style="186" customWidth="1"/>
    <col min="3076" max="3076" width="36.42578125" style="186" customWidth="1"/>
    <col min="3077" max="3077" width="4.28515625" style="186" customWidth="1"/>
    <col min="3078" max="3078" width="8.7109375" style="186" customWidth="1"/>
    <col min="3079" max="3079" width="10.28515625" style="186" customWidth="1"/>
    <col min="3080" max="3080" width="16.42578125" style="186" customWidth="1"/>
    <col min="3081" max="3328" width="8.140625" style="186"/>
    <col min="3329" max="3329" width="5.42578125" style="186" customWidth="1"/>
    <col min="3330" max="3330" width="6.7109375" style="186" customWidth="1"/>
    <col min="3331" max="3331" width="12" style="186" customWidth="1"/>
    <col min="3332" max="3332" width="36.42578125" style="186" customWidth="1"/>
    <col min="3333" max="3333" width="4.28515625" style="186" customWidth="1"/>
    <col min="3334" max="3334" width="8.7109375" style="186" customWidth="1"/>
    <col min="3335" max="3335" width="10.28515625" style="186" customWidth="1"/>
    <col min="3336" max="3336" width="16.42578125" style="186" customWidth="1"/>
    <col min="3337" max="3584" width="8.140625" style="186"/>
    <col min="3585" max="3585" width="5.42578125" style="186" customWidth="1"/>
    <col min="3586" max="3586" width="6.7109375" style="186" customWidth="1"/>
    <col min="3587" max="3587" width="12" style="186" customWidth="1"/>
    <col min="3588" max="3588" width="36.42578125" style="186" customWidth="1"/>
    <col min="3589" max="3589" width="4.28515625" style="186" customWidth="1"/>
    <col min="3590" max="3590" width="8.7109375" style="186" customWidth="1"/>
    <col min="3591" max="3591" width="10.28515625" style="186" customWidth="1"/>
    <col min="3592" max="3592" width="16.42578125" style="186" customWidth="1"/>
    <col min="3593" max="3840" width="8.140625" style="186"/>
    <col min="3841" max="3841" width="5.42578125" style="186" customWidth="1"/>
    <col min="3842" max="3842" width="6.7109375" style="186" customWidth="1"/>
    <col min="3843" max="3843" width="12" style="186" customWidth="1"/>
    <col min="3844" max="3844" width="36.42578125" style="186" customWidth="1"/>
    <col min="3845" max="3845" width="4.28515625" style="186" customWidth="1"/>
    <col min="3846" max="3846" width="8.7109375" style="186" customWidth="1"/>
    <col min="3847" max="3847" width="10.28515625" style="186" customWidth="1"/>
    <col min="3848" max="3848" width="16.42578125" style="186" customWidth="1"/>
    <col min="3849" max="4096" width="8.140625" style="186"/>
    <col min="4097" max="4097" width="5.42578125" style="186" customWidth="1"/>
    <col min="4098" max="4098" width="6.7109375" style="186" customWidth="1"/>
    <col min="4099" max="4099" width="12" style="186" customWidth="1"/>
    <col min="4100" max="4100" width="36.42578125" style="186" customWidth="1"/>
    <col min="4101" max="4101" width="4.28515625" style="186" customWidth="1"/>
    <col min="4102" max="4102" width="8.7109375" style="186" customWidth="1"/>
    <col min="4103" max="4103" width="10.28515625" style="186" customWidth="1"/>
    <col min="4104" max="4104" width="16.42578125" style="186" customWidth="1"/>
    <col min="4105" max="4352" width="8.140625" style="186"/>
    <col min="4353" max="4353" width="5.42578125" style="186" customWidth="1"/>
    <col min="4354" max="4354" width="6.7109375" style="186" customWidth="1"/>
    <col min="4355" max="4355" width="12" style="186" customWidth="1"/>
    <col min="4356" max="4356" width="36.42578125" style="186" customWidth="1"/>
    <col min="4357" max="4357" width="4.28515625" style="186" customWidth="1"/>
    <col min="4358" max="4358" width="8.7109375" style="186" customWidth="1"/>
    <col min="4359" max="4359" width="10.28515625" style="186" customWidth="1"/>
    <col min="4360" max="4360" width="16.42578125" style="186" customWidth="1"/>
    <col min="4361" max="4608" width="8.140625" style="186"/>
    <col min="4609" max="4609" width="5.42578125" style="186" customWidth="1"/>
    <col min="4610" max="4610" width="6.7109375" style="186" customWidth="1"/>
    <col min="4611" max="4611" width="12" style="186" customWidth="1"/>
    <col min="4612" max="4612" width="36.42578125" style="186" customWidth="1"/>
    <col min="4613" max="4613" width="4.28515625" style="186" customWidth="1"/>
    <col min="4614" max="4614" width="8.7109375" style="186" customWidth="1"/>
    <col min="4615" max="4615" width="10.28515625" style="186" customWidth="1"/>
    <col min="4616" max="4616" width="16.42578125" style="186" customWidth="1"/>
    <col min="4617" max="4864" width="8.140625" style="186"/>
    <col min="4865" max="4865" width="5.42578125" style="186" customWidth="1"/>
    <col min="4866" max="4866" width="6.7109375" style="186" customWidth="1"/>
    <col min="4867" max="4867" width="12" style="186" customWidth="1"/>
    <col min="4868" max="4868" width="36.42578125" style="186" customWidth="1"/>
    <col min="4869" max="4869" width="4.28515625" style="186" customWidth="1"/>
    <col min="4870" max="4870" width="8.7109375" style="186" customWidth="1"/>
    <col min="4871" max="4871" width="10.28515625" style="186" customWidth="1"/>
    <col min="4872" max="4872" width="16.42578125" style="186" customWidth="1"/>
    <col min="4873" max="5120" width="8.140625" style="186"/>
    <col min="5121" max="5121" width="5.42578125" style="186" customWidth="1"/>
    <col min="5122" max="5122" width="6.7109375" style="186" customWidth="1"/>
    <col min="5123" max="5123" width="12" style="186" customWidth="1"/>
    <col min="5124" max="5124" width="36.42578125" style="186" customWidth="1"/>
    <col min="5125" max="5125" width="4.28515625" style="186" customWidth="1"/>
    <col min="5126" max="5126" width="8.7109375" style="186" customWidth="1"/>
    <col min="5127" max="5127" width="10.28515625" style="186" customWidth="1"/>
    <col min="5128" max="5128" width="16.42578125" style="186" customWidth="1"/>
    <col min="5129" max="5376" width="8.140625" style="186"/>
    <col min="5377" max="5377" width="5.42578125" style="186" customWidth="1"/>
    <col min="5378" max="5378" width="6.7109375" style="186" customWidth="1"/>
    <col min="5379" max="5379" width="12" style="186" customWidth="1"/>
    <col min="5380" max="5380" width="36.42578125" style="186" customWidth="1"/>
    <col min="5381" max="5381" width="4.28515625" style="186" customWidth="1"/>
    <col min="5382" max="5382" width="8.7109375" style="186" customWidth="1"/>
    <col min="5383" max="5383" width="10.28515625" style="186" customWidth="1"/>
    <col min="5384" max="5384" width="16.42578125" style="186" customWidth="1"/>
    <col min="5385" max="5632" width="8.140625" style="186"/>
    <col min="5633" max="5633" width="5.42578125" style="186" customWidth="1"/>
    <col min="5634" max="5634" width="6.7109375" style="186" customWidth="1"/>
    <col min="5635" max="5635" width="12" style="186" customWidth="1"/>
    <col min="5636" max="5636" width="36.42578125" style="186" customWidth="1"/>
    <col min="5637" max="5637" width="4.28515625" style="186" customWidth="1"/>
    <col min="5638" max="5638" width="8.7109375" style="186" customWidth="1"/>
    <col min="5639" max="5639" width="10.28515625" style="186" customWidth="1"/>
    <col min="5640" max="5640" width="16.42578125" style="186" customWidth="1"/>
    <col min="5641" max="5888" width="8.140625" style="186"/>
    <col min="5889" max="5889" width="5.42578125" style="186" customWidth="1"/>
    <col min="5890" max="5890" width="6.7109375" style="186" customWidth="1"/>
    <col min="5891" max="5891" width="12" style="186" customWidth="1"/>
    <col min="5892" max="5892" width="36.42578125" style="186" customWidth="1"/>
    <col min="5893" max="5893" width="4.28515625" style="186" customWidth="1"/>
    <col min="5894" max="5894" width="8.7109375" style="186" customWidth="1"/>
    <col min="5895" max="5895" width="10.28515625" style="186" customWidth="1"/>
    <col min="5896" max="5896" width="16.42578125" style="186" customWidth="1"/>
    <col min="5897" max="6144" width="8.140625" style="186"/>
    <col min="6145" max="6145" width="5.42578125" style="186" customWidth="1"/>
    <col min="6146" max="6146" width="6.7109375" style="186" customWidth="1"/>
    <col min="6147" max="6147" width="12" style="186" customWidth="1"/>
    <col min="6148" max="6148" width="36.42578125" style="186" customWidth="1"/>
    <col min="6149" max="6149" width="4.28515625" style="186" customWidth="1"/>
    <col min="6150" max="6150" width="8.7109375" style="186" customWidth="1"/>
    <col min="6151" max="6151" width="10.28515625" style="186" customWidth="1"/>
    <col min="6152" max="6152" width="16.42578125" style="186" customWidth="1"/>
    <col min="6153" max="6400" width="8.140625" style="186"/>
    <col min="6401" max="6401" width="5.42578125" style="186" customWidth="1"/>
    <col min="6402" max="6402" width="6.7109375" style="186" customWidth="1"/>
    <col min="6403" max="6403" width="12" style="186" customWidth="1"/>
    <col min="6404" max="6404" width="36.42578125" style="186" customWidth="1"/>
    <col min="6405" max="6405" width="4.28515625" style="186" customWidth="1"/>
    <col min="6406" max="6406" width="8.7109375" style="186" customWidth="1"/>
    <col min="6407" max="6407" width="10.28515625" style="186" customWidth="1"/>
    <col min="6408" max="6408" width="16.42578125" style="186" customWidth="1"/>
    <col min="6409" max="6656" width="8.140625" style="186"/>
    <col min="6657" max="6657" width="5.42578125" style="186" customWidth="1"/>
    <col min="6658" max="6658" width="6.7109375" style="186" customWidth="1"/>
    <col min="6659" max="6659" width="12" style="186" customWidth="1"/>
    <col min="6660" max="6660" width="36.42578125" style="186" customWidth="1"/>
    <col min="6661" max="6661" width="4.28515625" style="186" customWidth="1"/>
    <col min="6662" max="6662" width="8.7109375" style="186" customWidth="1"/>
    <col min="6663" max="6663" width="10.28515625" style="186" customWidth="1"/>
    <col min="6664" max="6664" width="16.42578125" style="186" customWidth="1"/>
    <col min="6665" max="6912" width="8.140625" style="186"/>
    <col min="6913" max="6913" width="5.42578125" style="186" customWidth="1"/>
    <col min="6914" max="6914" width="6.7109375" style="186" customWidth="1"/>
    <col min="6915" max="6915" width="12" style="186" customWidth="1"/>
    <col min="6916" max="6916" width="36.42578125" style="186" customWidth="1"/>
    <col min="6917" max="6917" width="4.28515625" style="186" customWidth="1"/>
    <col min="6918" max="6918" width="8.7109375" style="186" customWidth="1"/>
    <col min="6919" max="6919" width="10.28515625" style="186" customWidth="1"/>
    <col min="6920" max="6920" width="16.42578125" style="186" customWidth="1"/>
    <col min="6921" max="7168" width="8.140625" style="186"/>
    <col min="7169" max="7169" width="5.42578125" style="186" customWidth="1"/>
    <col min="7170" max="7170" width="6.7109375" style="186" customWidth="1"/>
    <col min="7171" max="7171" width="12" style="186" customWidth="1"/>
    <col min="7172" max="7172" width="36.42578125" style="186" customWidth="1"/>
    <col min="7173" max="7173" width="4.28515625" style="186" customWidth="1"/>
    <col min="7174" max="7174" width="8.7109375" style="186" customWidth="1"/>
    <col min="7175" max="7175" width="10.28515625" style="186" customWidth="1"/>
    <col min="7176" max="7176" width="16.42578125" style="186" customWidth="1"/>
    <col min="7177" max="7424" width="8.140625" style="186"/>
    <col min="7425" max="7425" width="5.42578125" style="186" customWidth="1"/>
    <col min="7426" max="7426" width="6.7109375" style="186" customWidth="1"/>
    <col min="7427" max="7427" width="12" style="186" customWidth="1"/>
    <col min="7428" max="7428" width="36.42578125" style="186" customWidth="1"/>
    <col min="7429" max="7429" width="4.28515625" style="186" customWidth="1"/>
    <col min="7430" max="7430" width="8.7109375" style="186" customWidth="1"/>
    <col min="7431" max="7431" width="10.28515625" style="186" customWidth="1"/>
    <col min="7432" max="7432" width="16.42578125" style="186" customWidth="1"/>
    <col min="7433" max="7680" width="8.140625" style="186"/>
    <col min="7681" max="7681" width="5.42578125" style="186" customWidth="1"/>
    <col min="7682" max="7682" width="6.7109375" style="186" customWidth="1"/>
    <col min="7683" max="7683" width="12" style="186" customWidth="1"/>
    <col min="7684" max="7684" width="36.42578125" style="186" customWidth="1"/>
    <col min="7685" max="7685" width="4.28515625" style="186" customWidth="1"/>
    <col min="7686" max="7686" width="8.7109375" style="186" customWidth="1"/>
    <col min="7687" max="7687" width="10.28515625" style="186" customWidth="1"/>
    <col min="7688" max="7688" width="16.42578125" style="186" customWidth="1"/>
    <col min="7689" max="7936" width="8.140625" style="186"/>
    <col min="7937" max="7937" width="5.42578125" style="186" customWidth="1"/>
    <col min="7938" max="7938" width="6.7109375" style="186" customWidth="1"/>
    <col min="7939" max="7939" width="12" style="186" customWidth="1"/>
    <col min="7940" max="7940" width="36.42578125" style="186" customWidth="1"/>
    <col min="7941" max="7941" width="4.28515625" style="186" customWidth="1"/>
    <col min="7942" max="7942" width="8.7109375" style="186" customWidth="1"/>
    <col min="7943" max="7943" width="10.28515625" style="186" customWidth="1"/>
    <col min="7944" max="7944" width="16.42578125" style="186" customWidth="1"/>
    <col min="7945" max="8192" width="8.140625" style="186"/>
    <col min="8193" max="8193" width="5.42578125" style="186" customWidth="1"/>
    <col min="8194" max="8194" width="6.7109375" style="186" customWidth="1"/>
    <col min="8195" max="8195" width="12" style="186" customWidth="1"/>
    <col min="8196" max="8196" width="36.42578125" style="186" customWidth="1"/>
    <col min="8197" max="8197" width="4.28515625" style="186" customWidth="1"/>
    <col min="8198" max="8198" width="8.7109375" style="186" customWidth="1"/>
    <col min="8199" max="8199" width="10.28515625" style="186" customWidth="1"/>
    <col min="8200" max="8200" width="16.42578125" style="186" customWidth="1"/>
    <col min="8201" max="8448" width="8.140625" style="186"/>
    <col min="8449" max="8449" width="5.42578125" style="186" customWidth="1"/>
    <col min="8450" max="8450" width="6.7109375" style="186" customWidth="1"/>
    <col min="8451" max="8451" width="12" style="186" customWidth="1"/>
    <col min="8452" max="8452" width="36.42578125" style="186" customWidth="1"/>
    <col min="8453" max="8453" width="4.28515625" style="186" customWidth="1"/>
    <col min="8454" max="8454" width="8.7109375" style="186" customWidth="1"/>
    <col min="8455" max="8455" width="10.28515625" style="186" customWidth="1"/>
    <col min="8456" max="8456" width="16.42578125" style="186" customWidth="1"/>
    <col min="8457" max="8704" width="8.140625" style="186"/>
    <col min="8705" max="8705" width="5.42578125" style="186" customWidth="1"/>
    <col min="8706" max="8706" width="6.7109375" style="186" customWidth="1"/>
    <col min="8707" max="8707" width="12" style="186" customWidth="1"/>
    <col min="8708" max="8708" width="36.42578125" style="186" customWidth="1"/>
    <col min="8709" max="8709" width="4.28515625" style="186" customWidth="1"/>
    <col min="8710" max="8710" width="8.7109375" style="186" customWidth="1"/>
    <col min="8711" max="8711" width="10.28515625" style="186" customWidth="1"/>
    <col min="8712" max="8712" width="16.42578125" style="186" customWidth="1"/>
    <col min="8713" max="8960" width="8.140625" style="186"/>
    <col min="8961" max="8961" width="5.42578125" style="186" customWidth="1"/>
    <col min="8962" max="8962" width="6.7109375" style="186" customWidth="1"/>
    <col min="8963" max="8963" width="12" style="186" customWidth="1"/>
    <col min="8964" max="8964" width="36.42578125" style="186" customWidth="1"/>
    <col min="8965" max="8965" width="4.28515625" style="186" customWidth="1"/>
    <col min="8966" max="8966" width="8.7109375" style="186" customWidth="1"/>
    <col min="8967" max="8967" width="10.28515625" style="186" customWidth="1"/>
    <col min="8968" max="8968" width="16.42578125" style="186" customWidth="1"/>
    <col min="8969" max="9216" width="8.140625" style="186"/>
    <col min="9217" max="9217" width="5.42578125" style="186" customWidth="1"/>
    <col min="9218" max="9218" width="6.7109375" style="186" customWidth="1"/>
    <col min="9219" max="9219" width="12" style="186" customWidth="1"/>
    <col min="9220" max="9220" width="36.42578125" style="186" customWidth="1"/>
    <col min="9221" max="9221" width="4.28515625" style="186" customWidth="1"/>
    <col min="9222" max="9222" width="8.7109375" style="186" customWidth="1"/>
    <col min="9223" max="9223" width="10.28515625" style="186" customWidth="1"/>
    <col min="9224" max="9224" width="16.42578125" style="186" customWidth="1"/>
    <col min="9225" max="9472" width="8.140625" style="186"/>
    <col min="9473" max="9473" width="5.42578125" style="186" customWidth="1"/>
    <col min="9474" max="9474" width="6.7109375" style="186" customWidth="1"/>
    <col min="9475" max="9475" width="12" style="186" customWidth="1"/>
    <col min="9476" max="9476" width="36.42578125" style="186" customWidth="1"/>
    <col min="9477" max="9477" width="4.28515625" style="186" customWidth="1"/>
    <col min="9478" max="9478" width="8.7109375" style="186" customWidth="1"/>
    <col min="9479" max="9479" width="10.28515625" style="186" customWidth="1"/>
    <col min="9480" max="9480" width="16.42578125" style="186" customWidth="1"/>
    <col min="9481" max="9728" width="8.140625" style="186"/>
    <col min="9729" max="9729" width="5.42578125" style="186" customWidth="1"/>
    <col min="9730" max="9730" width="6.7109375" style="186" customWidth="1"/>
    <col min="9731" max="9731" width="12" style="186" customWidth="1"/>
    <col min="9732" max="9732" width="36.42578125" style="186" customWidth="1"/>
    <col min="9733" max="9733" width="4.28515625" style="186" customWidth="1"/>
    <col min="9734" max="9734" width="8.7109375" style="186" customWidth="1"/>
    <col min="9735" max="9735" width="10.28515625" style="186" customWidth="1"/>
    <col min="9736" max="9736" width="16.42578125" style="186" customWidth="1"/>
    <col min="9737" max="9984" width="8.140625" style="186"/>
    <col min="9985" max="9985" width="5.42578125" style="186" customWidth="1"/>
    <col min="9986" max="9986" width="6.7109375" style="186" customWidth="1"/>
    <col min="9987" max="9987" width="12" style="186" customWidth="1"/>
    <col min="9988" max="9988" width="36.42578125" style="186" customWidth="1"/>
    <col min="9989" max="9989" width="4.28515625" style="186" customWidth="1"/>
    <col min="9990" max="9990" width="8.7109375" style="186" customWidth="1"/>
    <col min="9991" max="9991" width="10.28515625" style="186" customWidth="1"/>
    <col min="9992" max="9992" width="16.42578125" style="186" customWidth="1"/>
    <col min="9993" max="10240" width="8.140625" style="186"/>
    <col min="10241" max="10241" width="5.42578125" style="186" customWidth="1"/>
    <col min="10242" max="10242" width="6.7109375" style="186" customWidth="1"/>
    <col min="10243" max="10243" width="12" style="186" customWidth="1"/>
    <col min="10244" max="10244" width="36.42578125" style="186" customWidth="1"/>
    <col min="10245" max="10245" width="4.28515625" style="186" customWidth="1"/>
    <col min="10246" max="10246" width="8.7109375" style="186" customWidth="1"/>
    <col min="10247" max="10247" width="10.28515625" style="186" customWidth="1"/>
    <col min="10248" max="10248" width="16.42578125" style="186" customWidth="1"/>
    <col min="10249" max="10496" width="8.140625" style="186"/>
    <col min="10497" max="10497" width="5.42578125" style="186" customWidth="1"/>
    <col min="10498" max="10498" width="6.7109375" style="186" customWidth="1"/>
    <col min="10499" max="10499" width="12" style="186" customWidth="1"/>
    <col min="10500" max="10500" width="36.42578125" style="186" customWidth="1"/>
    <col min="10501" max="10501" width="4.28515625" style="186" customWidth="1"/>
    <col min="10502" max="10502" width="8.7109375" style="186" customWidth="1"/>
    <col min="10503" max="10503" width="10.28515625" style="186" customWidth="1"/>
    <col min="10504" max="10504" width="16.42578125" style="186" customWidth="1"/>
    <col min="10505" max="10752" width="8.140625" style="186"/>
    <col min="10753" max="10753" width="5.42578125" style="186" customWidth="1"/>
    <col min="10754" max="10754" width="6.7109375" style="186" customWidth="1"/>
    <col min="10755" max="10755" width="12" style="186" customWidth="1"/>
    <col min="10756" max="10756" width="36.42578125" style="186" customWidth="1"/>
    <col min="10757" max="10757" width="4.28515625" style="186" customWidth="1"/>
    <col min="10758" max="10758" width="8.7109375" style="186" customWidth="1"/>
    <col min="10759" max="10759" width="10.28515625" style="186" customWidth="1"/>
    <col min="10760" max="10760" width="16.42578125" style="186" customWidth="1"/>
    <col min="10761" max="11008" width="8.140625" style="186"/>
    <col min="11009" max="11009" width="5.42578125" style="186" customWidth="1"/>
    <col min="11010" max="11010" width="6.7109375" style="186" customWidth="1"/>
    <col min="11011" max="11011" width="12" style="186" customWidth="1"/>
    <col min="11012" max="11012" width="36.42578125" style="186" customWidth="1"/>
    <col min="11013" max="11013" width="4.28515625" style="186" customWidth="1"/>
    <col min="11014" max="11014" width="8.7109375" style="186" customWidth="1"/>
    <col min="11015" max="11015" width="10.28515625" style="186" customWidth="1"/>
    <col min="11016" max="11016" width="16.42578125" style="186" customWidth="1"/>
    <col min="11017" max="11264" width="8.140625" style="186"/>
    <col min="11265" max="11265" width="5.42578125" style="186" customWidth="1"/>
    <col min="11266" max="11266" width="6.7109375" style="186" customWidth="1"/>
    <col min="11267" max="11267" width="12" style="186" customWidth="1"/>
    <col min="11268" max="11268" width="36.42578125" style="186" customWidth="1"/>
    <col min="11269" max="11269" width="4.28515625" style="186" customWidth="1"/>
    <col min="11270" max="11270" width="8.7109375" style="186" customWidth="1"/>
    <col min="11271" max="11271" width="10.28515625" style="186" customWidth="1"/>
    <col min="11272" max="11272" width="16.42578125" style="186" customWidth="1"/>
    <col min="11273" max="11520" width="8.140625" style="186"/>
    <col min="11521" max="11521" width="5.42578125" style="186" customWidth="1"/>
    <col min="11522" max="11522" width="6.7109375" style="186" customWidth="1"/>
    <col min="11523" max="11523" width="12" style="186" customWidth="1"/>
    <col min="11524" max="11524" width="36.42578125" style="186" customWidth="1"/>
    <col min="11525" max="11525" width="4.28515625" style="186" customWidth="1"/>
    <col min="11526" max="11526" width="8.7109375" style="186" customWidth="1"/>
    <col min="11527" max="11527" width="10.28515625" style="186" customWidth="1"/>
    <col min="11528" max="11528" width="16.42578125" style="186" customWidth="1"/>
    <col min="11529" max="11776" width="8.140625" style="186"/>
    <col min="11777" max="11777" width="5.42578125" style="186" customWidth="1"/>
    <col min="11778" max="11778" width="6.7109375" style="186" customWidth="1"/>
    <col min="11779" max="11779" width="12" style="186" customWidth="1"/>
    <col min="11780" max="11780" width="36.42578125" style="186" customWidth="1"/>
    <col min="11781" max="11781" width="4.28515625" style="186" customWidth="1"/>
    <col min="11782" max="11782" width="8.7109375" style="186" customWidth="1"/>
    <col min="11783" max="11783" width="10.28515625" style="186" customWidth="1"/>
    <col min="11784" max="11784" width="16.42578125" style="186" customWidth="1"/>
    <col min="11785" max="12032" width="8.140625" style="186"/>
    <col min="12033" max="12033" width="5.42578125" style="186" customWidth="1"/>
    <col min="12034" max="12034" width="6.7109375" style="186" customWidth="1"/>
    <col min="12035" max="12035" width="12" style="186" customWidth="1"/>
    <col min="12036" max="12036" width="36.42578125" style="186" customWidth="1"/>
    <col min="12037" max="12037" width="4.28515625" style="186" customWidth="1"/>
    <col min="12038" max="12038" width="8.7109375" style="186" customWidth="1"/>
    <col min="12039" max="12039" width="10.28515625" style="186" customWidth="1"/>
    <col min="12040" max="12040" width="16.42578125" style="186" customWidth="1"/>
    <col min="12041" max="12288" width="8.140625" style="186"/>
    <col min="12289" max="12289" width="5.42578125" style="186" customWidth="1"/>
    <col min="12290" max="12290" width="6.7109375" style="186" customWidth="1"/>
    <col min="12291" max="12291" width="12" style="186" customWidth="1"/>
    <col min="12292" max="12292" width="36.42578125" style="186" customWidth="1"/>
    <col min="12293" max="12293" width="4.28515625" style="186" customWidth="1"/>
    <col min="12294" max="12294" width="8.7109375" style="186" customWidth="1"/>
    <col min="12295" max="12295" width="10.28515625" style="186" customWidth="1"/>
    <col min="12296" max="12296" width="16.42578125" style="186" customWidth="1"/>
    <col min="12297" max="12544" width="8.140625" style="186"/>
    <col min="12545" max="12545" width="5.42578125" style="186" customWidth="1"/>
    <col min="12546" max="12546" width="6.7109375" style="186" customWidth="1"/>
    <col min="12547" max="12547" width="12" style="186" customWidth="1"/>
    <col min="12548" max="12548" width="36.42578125" style="186" customWidth="1"/>
    <col min="12549" max="12549" width="4.28515625" style="186" customWidth="1"/>
    <col min="12550" max="12550" width="8.7109375" style="186" customWidth="1"/>
    <col min="12551" max="12551" width="10.28515625" style="186" customWidth="1"/>
    <col min="12552" max="12552" width="16.42578125" style="186" customWidth="1"/>
    <col min="12553" max="12800" width="8.140625" style="186"/>
    <col min="12801" max="12801" width="5.42578125" style="186" customWidth="1"/>
    <col min="12802" max="12802" width="6.7109375" style="186" customWidth="1"/>
    <col min="12803" max="12803" width="12" style="186" customWidth="1"/>
    <col min="12804" max="12804" width="36.42578125" style="186" customWidth="1"/>
    <col min="12805" max="12805" width="4.28515625" style="186" customWidth="1"/>
    <col min="12806" max="12806" width="8.7109375" style="186" customWidth="1"/>
    <col min="12807" max="12807" width="10.28515625" style="186" customWidth="1"/>
    <col min="12808" max="12808" width="16.42578125" style="186" customWidth="1"/>
    <col min="12809" max="13056" width="8.140625" style="186"/>
    <col min="13057" max="13057" width="5.42578125" style="186" customWidth="1"/>
    <col min="13058" max="13058" width="6.7109375" style="186" customWidth="1"/>
    <col min="13059" max="13059" width="12" style="186" customWidth="1"/>
    <col min="13060" max="13060" width="36.42578125" style="186" customWidth="1"/>
    <col min="13061" max="13061" width="4.28515625" style="186" customWidth="1"/>
    <col min="13062" max="13062" width="8.7109375" style="186" customWidth="1"/>
    <col min="13063" max="13063" width="10.28515625" style="186" customWidth="1"/>
    <col min="13064" max="13064" width="16.42578125" style="186" customWidth="1"/>
    <col min="13065" max="13312" width="8.140625" style="186"/>
    <col min="13313" max="13313" width="5.42578125" style="186" customWidth="1"/>
    <col min="13314" max="13314" width="6.7109375" style="186" customWidth="1"/>
    <col min="13315" max="13315" width="12" style="186" customWidth="1"/>
    <col min="13316" max="13316" width="36.42578125" style="186" customWidth="1"/>
    <col min="13317" max="13317" width="4.28515625" style="186" customWidth="1"/>
    <col min="13318" max="13318" width="8.7109375" style="186" customWidth="1"/>
    <col min="13319" max="13319" width="10.28515625" style="186" customWidth="1"/>
    <col min="13320" max="13320" width="16.42578125" style="186" customWidth="1"/>
    <col min="13321" max="13568" width="8.140625" style="186"/>
    <col min="13569" max="13569" width="5.42578125" style="186" customWidth="1"/>
    <col min="13570" max="13570" width="6.7109375" style="186" customWidth="1"/>
    <col min="13571" max="13571" width="12" style="186" customWidth="1"/>
    <col min="13572" max="13572" width="36.42578125" style="186" customWidth="1"/>
    <col min="13573" max="13573" width="4.28515625" style="186" customWidth="1"/>
    <col min="13574" max="13574" width="8.7109375" style="186" customWidth="1"/>
    <col min="13575" max="13575" width="10.28515625" style="186" customWidth="1"/>
    <col min="13576" max="13576" width="16.42578125" style="186" customWidth="1"/>
    <col min="13577" max="13824" width="8.140625" style="186"/>
    <col min="13825" max="13825" width="5.42578125" style="186" customWidth="1"/>
    <col min="13826" max="13826" width="6.7109375" style="186" customWidth="1"/>
    <col min="13827" max="13827" width="12" style="186" customWidth="1"/>
    <col min="13828" max="13828" width="36.42578125" style="186" customWidth="1"/>
    <col min="13829" max="13829" width="4.28515625" style="186" customWidth="1"/>
    <col min="13830" max="13830" width="8.7109375" style="186" customWidth="1"/>
    <col min="13831" max="13831" width="10.28515625" style="186" customWidth="1"/>
    <col min="13832" max="13832" width="16.42578125" style="186" customWidth="1"/>
    <col min="13833" max="14080" width="8.140625" style="186"/>
    <col min="14081" max="14081" width="5.42578125" style="186" customWidth="1"/>
    <col min="14082" max="14082" width="6.7109375" style="186" customWidth="1"/>
    <col min="14083" max="14083" width="12" style="186" customWidth="1"/>
    <col min="14084" max="14084" width="36.42578125" style="186" customWidth="1"/>
    <col min="14085" max="14085" width="4.28515625" style="186" customWidth="1"/>
    <col min="14086" max="14086" width="8.7109375" style="186" customWidth="1"/>
    <col min="14087" max="14087" width="10.28515625" style="186" customWidth="1"/>
    <col min="14088" max="14088" width="16.42578125" style="186" customWidth="1"/>
    <col min="14089" max="14336" width="8.140625" style="186"/>
    <col min="14337" max="14337" width="5.42578125" style="186" customWidth="1"/>
    <col min="14338" max="14338" width="6.7109375" style="186" customWidth="1"/>
    <col min="14339" max="14339" width="12" style="186" customWidth="1"/>
    <col min="14340" max="14340" width="36.42578125" style="186" customWidth="1"/>
    <col min="14341" max="14341" width="4.28515625" style="186" customWidth="1"/>
    <col min="14342" max="14342" width="8.7109375" style="186" customWidth="1"/>
    <col min="14343" max="14343" width="10.28515625" style="186" customWidth="1"/>
    <col min="14344" max="14344" width="16.42578125" style="186" customWidth="1"/>
    <col min="14345" max="14592" width="8.140625" style="186"/>
    <col min="14593" max="14593" width="5.42578125" style="186" customWidth="1"/>
    <col min="14594" max="14594" width="6.7109375" style="186" customWidth="1"/>
    <col min="14595" max="14595" width="12" style="186" customWidth="1"/>
    <col min="14596" max="14596" width="36.42578125" style="186" customWidth="1"/>
    <col min="14597" max="14597" width="4.28515625" style="186" customWidth="1"/>
    <col min="14598" max="14598" width="8.7109375" style="186" customWidth="1"/>
    <col min="14599" max="14599" width="10.28515625" style="186" customWidth="1"/>
    <col min="14600" max="14600" width="16.42578125" style="186" customWidth="1"/>
    <col min="14601" max="14848" width="8.140625" style="186"/>
    <col min="14849" max="14849" width="5.42578125" style="186" customWidth="1"/>
    <col min="14850" max="14850" width="6.7109375" style="186" customWidth="1"/>
    <col min="14851" max="14851" width="12" style="186" customWidth="1"/>
    <col min="14852" max="14852" width="36.42578125" style="186" customWidth="1"/>
    <col min="14853" max="14853" width="4.28515625" style="186" customWidth="1"/>
    <col min="14854" max="14854" width="8.7109375" style="186" customWidth="1"/>
    <col min="14855" max="14855" width="10.28515625" style="186" customWidth="1"/>
    <col min="14856" max="14856" width="16.42578125" style="186" customWidth="1"/>
    <col min="14857" max="15104" width="8.140625" style="186"/>
    <col min="15105" max="15105" width="5.42578125" style="186" customWidth="1"/>
    <col min="15106" max="15106" width="6.7109375" style="186" customWidth="1"/>
    <col min="15107" max="15107" width="12" style="186" customWidth="1"/>
    <col min="15108" max="15108" width="36.42578125" style="186" customWidth="1"/>
    <col min="15109" max="15109" width="4.28515625" style="186" customWidth="1"/>
    <col min="15110" max="15110" width="8.7109375" style="186" customWidth="1"/>
    <col min="15111" max="15111" width="10.28515625" style="186" customWidth="1"/>
    <col min="15112" max="15112" width="16.42578125" style="186" customWidth="1"/>
    <col min="15113" max="15360" width="8.140625" style="186"/>
    <col min="15361" max="15361" width="5.42578125" style="186" customWidth="1"/>
    <col min="15362" max="15362" width="6.7109375" style="186" customWidth="1"/>
    <col min="15363" max="15363" width="12" style="186" customWidth="1"/>
    <col min="15364" max="15364" width="36.42578125" style="186" customWidth="1"/>
    <col min="15365" max="15365" width="4.28515625" style="186" customWidth="1"/>
    <col min="15366" max="15366" width="8.7109375" style="186" customWidth="1"/>
    <col min="15367" max="15367" width="10.28515625" style="186" customWidth="1"/>
    <col min="15368" max="15368" width="16.42578125" style="186" customWidth="1"/>
    <col min="15369" max="15616" width="8.140625" style="186"/>
    <col min="15617" max="15617" width="5.42578125" style="186" customWidth="1"/>
    <col min="15618" max="15618" width="6.7109375" style="186" customWidth="1"/>
    <col min="15619" max="15619" width="12" style="186" customWidth="1"/>
    <col min="15620" max="15620" width="36.42578125" style="186" customWidth="1"/>
    <col min="15621" max="15621" width="4.28515625" style="186" customWidth="1"/>
    <col min="15622" max="15622" width="8.7109375" style="186" customWidth="1"/>
    <col min="15623" max="15623" width="10.28515625" style="186" customWidth="1"/>
    <col min="15624" max="15624" width="16.42578125" style="186" customWidth="1"/>
    <col min="15625" max="15872" width="8.140625" style="186"/>
    <col min="15873" max="15873" width="5.42578125" style="186" customWidth="1"/>
    <col min="15874" max="15874" width="6.7109375" style="186" customWidth="1"/>
    <col min="15875" max="15875" width="12" style="186" customWidth="1"/>
    <col min="15876" max="15876" width="36.42578125" style="186" customWidth="1"/>
    <col min="15877" max="15877" width="4.28515625" style="186" customWidth="1"/>
    <col min="15878" max="15878" width="8.7109375" style="186" customWidth="1"/>
    <col min="15879" max="15879" width="10.28515625" style="186" customWidth="1"/>
    <col min="15880" max="15880" width="16.42578125" style="186" customWidth="1"/>
    <col min="15881" max="16128" width="8.140625" style="186"/>
    <col min="16129" max="16129" width="5.42578125" style="186" customWidth="1"/>
    <col min="16130" max="16130" width="6.7109375" style="186" customWidth="1"/>
    <col min="16131" max="16131" width="12" style="186" customWidth="1"/>
    <col min="16132" max="16132" width="36.42578125" style="186" customWidth="1"/>
    <col min="16133" max="16133" width="4.28515625" style="186" customWidth="1"/>
    <col min="16134" max="16134" width="8.7109375" style="186" customWidth="1"/>
    <col min="16135" max="16135" width="10.28515625" style="186" customWidth="1"/>
    <col min="16136" max="16136" width="16.42578125" style="186" customWidth="1"/>
    <col min="16137" max="16384" width="8.140625" style="186"/>
  </cols>
  <sheetData>
    <row r="1" spans="1:8" ht="27.75" customHeight="1">
      <c r="A1" s="436" t="s">
        <v>867</v>
      </c>
      <c r="B1" s="436"/>
      <c r="C1" s="436"/>
      <c r="D1" s="436"/>
      <c r="E1" s="436"/>
      <c r="F1" s="436"/>
      <c r="G1" s="436"/>
      <c r="H1" s="436"/>
    </row>
    <row r="2" spans="1:8" ht="12.75" customHeight="1">
      <c r="A2" s="187" t="s">
        <v>868</v>
      </c>
      <c r="B2" s="187"/>
      <c r="C2" s="187"/>
      <c r="D2" s="187"/>
      <c r="E2" s="187"/>
      <c r="F2" s="187"/>
      <c r="G2" s="187"/>
      <c r="H2" s="187"/>
    </row>
    <row r="3" spans="1:8" ht="12.75" customHeight="1">
      <c r="A3" s="187" t="s">
        <v>869</v>
      </c>
      <c r="B3" s="187"/>
      <c r="C3" s="187"/>
      <c r="D3" s="187"/>
      <c r="E3" s="187"/>
      <c r="F3" s="187"/>
      <c r="G3" s="187"/>
      <c r="H3" s="187"/>
    </row>
    <row r="4" spans="1:8" ht="13.5" customHeight="1">
      <c r="A4" s="188"/>
      <c r="B4" s="187"/>
      <c r="C4" s="188"/>
      <c r="D4" s="187"/>
      <c r="E4" s="187"/>
      <c r="F4" s="187"/>
      <c r="G4" s="187"/>
      <c r="H4" s="187"/>
    </row>
    <row r="5" spans="1:8" ht="6.75" customHeight="1">
      <c r="A5" s="189"/>
      <c r="B5" s="190"/>
      <c r="C5" s="191"/>
      <c r="D5" s="190"/>
      <c r="E5" s="190"/>
      <c r="F5" s="192"/>
      <c r="G5" s="193"/>
      <c r="H5" s="193"/>
    </row>
    <row r="6" spans="1:8" ht="12.75" customHeight="1">
      <c r="A6" s="194" t="s">
        <v>870</v>
      </c>
      <c r="B6" s="194"/>
      <c r="C6" s="194"/>
      <c r="D6" s="194"/>
      <c r="E6" s="194"/>
      <c r="F6" s="194"/>
      <c r="G6" s="194"/>
      <c r="H6" s="194"/>
    </row>
    <row r="7" spans="1:8" ht="13.5" customHeight="1">
      <c r="A7" s="194" t="s">
        <v>871</v>
      </c>
      <c r="B7" s="194"/>
      <c r="C7" s="194"/>
      <c r="D7" s="194"/>
      <c r="E7" s="194"/>
      <c r="F7" s="194"/>
      <c r="G7" s="194" t="s">
        <v>872</v>
      </c>
      <c r="H7" s="194"/>
    </row>
    <row r="8" spans="1:8" ht="13.5" customHeight="1">
      <c r="A8" s="194" t="s">
        <v>873</v>
      </c>
      <c r="B8" s="195"/>
      <c r="C8" s="195"/>
      <c r="D8" s="195"/>
      <c r="E8" s="195"/>
      <c r="F8" s="196"/>
      <c r="G8" s="194" t="s">
        <v>874</v>
      </c>
      <c r="H8" s="197"/>
    </row>
    <row r="9" spans="1:8" ht="6" customHeight="1" thickBot="1">
      <c r="A9" s="198"/>
      <c r="B9" s="198"/>
      <c r="C9" s="198"/>
      <c r="D9" s="198"/>
      <c r="E9" s="198"/>
      <c r="F9" s="198"/>
      <c r="G9" s="198"/>
      <c r="H9" s="198"/>
    </row>
    <row r="10" spans="1:8" ht="25.5" customHeight="1" thickBot="1">
      <c r="A10" s="199" t="s">
        <v>875</v>
      </c>
      <c r="B10" s="199" t="s">
        <v>876</v>
      </c>
      <c r="C10" s="199" t="s">
        <v>877</v>
      </c>
      <c r="D10" s="199" t="s">
        <v>878</v>
      </c>
      <c r="E10" s="199" t="s">
        <v>133</v>
      </c>
      <c r="F10" s="199" t="s">
        <v>879</v>
      </c>
      <c r="G10" s="199" t="s">
        <v>880</v>
      </c>
      <c r="H10" s="199" t="s">
        <v>1</v>
      </c>
    </row>
    <row r="11" spans="1:8" ht="12.75" hidden="1" customHeight="1">
      <c r="A11" s="199" t="s">
        <v>55</v>
      </c>
      <c r="B11" s="199" t="s">
        <v>57</v>
      </c>
      <c r="C11" s="199" t="s">
        <v>59</v>
      </c>
      <c r="D11" s="199" t="s">
        <v>63</v>
      </c>
      <c r="E11" s="199" t="s">
        <v>65</v>
      </c>
      <c r="F11" s="199" t="s">
        <v>881</v>
      </c>
      <c r="G11" s="199" t="s">
        <v>882</v>
      </c>
      <c r="H11" s="199" t="s">
        <v>883</v>
      </c>
    </row>
    <row r="12" spans="1:8" ht="4.5" customHeight="1">
      <c r="A12" s="198"/>
      <c r="B12" s="198"/>
      <c r="C12" s="198"/>
      <c r="D12" s="198"/>
      <c r="E12" s="198"/>
      <c r="F12" s="198"/>
      <c r="G12" s="198"/>
      <c r="H12" s="198"/>
    </row>
    <row r="13" spans="1:8" ht="30.75" customHeight="1">
      <c r="A13" s="200"/>
      <c r="B13" s="201"/>
      <c r="C13" s="201" t="s">
        <v>24</v>
      </c>
      <c r="D13" s="201" t="s">
        <v>884</v>
      </c>
      <c r="E13" s="201"/>
      <c r="F13" s="202"/>
      <c r="G13" s="203"/>
      <c r="H13" s="203">
        <f>SUM(H14,H18,H32,H44,H48)</f>
        <v>0</v>
      </c>
    </row>
    <row r="14" spans="1:8" ht="28.5" customHeight="1">
      <c r="A14" s="204"/>
      <c r="B14" s="205"/>
      <c r="C14" s="205" t="s">
        <v>89</v>
      </c>
      <c r="D14" s="205" t="s">
        <v>885</v>
      </c>
      <c r="E14" s="205"/>
      <c r="F14" s="206"/>
      <c r="G14" s="207"/>
      <c r="H14" s="207">
        <f>SUM(H15:H16)</f>
        <v>0</v>
      </c>
    </row>
    <row r="15" spans="1:8" ht="24" customHeight="1">
      <c r="A15" s="208">
        <v>1</v>
      </c>
      <c r="B15" s="209" t="s">
        <v>89</v>
      </c>
      <c r="C15" s="209" t="s">
        <v>886</v>
      </c>
      <c r="D15" s="209" t="s">
        <v>887</v>
      </c>
      <c r="E15" s="209" t="s">
        <v>185</v>
      </c>
      <c r="F15" s="210">
        <v>18</v>
      </c>
      <c r="G15" s="211"/>
      <c r="H15" s="211">
        <f>F15*G15</f>
        <v>0</v>
      </c>
    </row>
    <row r="16" spans="1:8" ht="13.5" customHeight="1">
      <c r="A16" s="208">
        <v>2</v>
      </c>
      <c r="B16" s="209" t="s">
        <v>888</v>
      </c>
      <c r="C16" s="209" t="s">
        <v>889</v>
      </c>
      <c r="D16" s="209" t="s">
        <v>890</v>
      </c>
      <c r="E16" s="209" t="s">
        <v>185</v>
      </c>
      <c r="F16" s="210">
        <v>18</v>
      </c>
      <c r="G16" s="211"/>
      <c r="H16" s="211">
        <f>F16*G16</f>
        <v>0</v>
      </c>
    </row>
    <row r="17" spans="1:8" ht="12" customHeight="1">
      <c r="A17" s="212"/>
      <c r="B17" s="213"/>
      <c r="C17" s="213"/>
      <c r="D17" s="213" t="s">
        <v>891</v>
      </c>
      <c r="E17" s="213"/>
      <c r="F17" s="214"/>
      <c r="G17" s="215"/>
      <c r="H17" s="215"/>
    </row>
    <row r="18" spans="1:8" ht="28.5" customHeight="1">
      <c r="A18" s="204"/>
      <c r="B18" s="205"/>
      <c r="C18" s="205" t="s">
        <v>892</v>
      </c>
      <c r="D18" s="205" t="s">
        <v>893</v>
      </c>
      <c r="E18" s="205"/>
      <c r="F18" s="206"/>
      <c r="G18" s="207"/>
      <c r="H18" s="207">
        <f>SUM(H19:H31)</f>
        <v>0</v>
      </c>
    </row>
    <row r="19" spans="1:8" ht="13.5" customHeight="1">
      <c r="A19" s="208">
        <v>3</v>
      </c>
      <c r="B19" s="209" t="s">
        <v>892</v>
      </c>
      <c r="C19" s="209" t="s">
        <v>894</v>
      </c>
      <c r="D19" s="209" t="s">
        <v>895</v>
      </c>
      <c r="E19" s="209" t="s">
        <v>185</v>
      </c>
      <c r="F19" s="210">
        <v>14</v>
      </c>
      <c r="G19" s="211"/>
      <c r="H19" s="211">
        <f>F19*G19</f>
        <v>0</v>
      </c>
    </row>
    <row r="20" spans="1:8" ht="12" customHeight="1">
      <c r="A20" s="212"/>
      <c r="B20" s="213"/>
      <c r="C20" s="213"/>
      <c r="D20" s="213" t="s">
        <v>896</v>
      </c>
      <c r="E20" s="213"/>
      <c r="F20" s="214"/>
      <c r="G20" s="215"/>
      <c r="H20" s="215"/>
    </row>
    <row r="21" spans="1:8" ht="13.5" customHeight="1">
      <c r="A21" s="208">
        <v>4</v>
      </c>
      <c r="B21" s="209" t="s">
        <v>892</v>
      </c>
      <c r="C21" s="209" t="s">
        <v>897</v>
      </c>
      <c r="D21" s="209" t="s">
        <v>898</v>
      </c>
      <c r="E21" s="209" t="s">
        <v>185</v>
      </c>
      <c r="F21" s="210">
        <v>2</v>
      </c>
      <c r="G21" s="211"/>
      <c r="H21" s="211">
        <f>F21*G21</f>
        <v>0</v>
      </c>
    </row>
    <row r="22" spans="1:8" ht="12" customHeight="1">
      <c r="A22" s="212"/>
      <c r="B22" s="213"/>
      <c r="C22" s="213"/>
      <c r="D22" s="213" t="s">
        <v>899</v>
      </c>
      <c r="E22" s="213"/>
      <c r="F22" s="214"/>
      <c r="G22" s="215"/>
      <c r="H22" s="215"/>
    </row>
    <row r="23" spans="1:8" ht="13.5" customHeight="1">
      <c r="A23" s="208">
        <v>5</v>
      </c>
      <c r="B23" s="209" t="s">
        <v>892</v>
      </c>
      <c r="C23" s="209" t="s">
        <v>900</v>
      </c>
      <c r="D23" s="209" t="s">
        <v>898</v>
      </c>
      <c r="E23" s="209" t="s">
        <v>185</v>
      </c>
      <c r="F23" s="210">
        <v>5</v>
      </c>
      <c r="G23" s="211"/>
      <c r="H23" s="211">
        <f>F23*G23</f>
        <v>0</v>
      </c>
    </row>
    <row r="24" spans="1:8" ht="12" customHeight="1">
      <c r="A24" s="212"/>
      <c r="B24" s="213"/>
      <c r="C24" s="213"/>
      <c r="D24" s="213" t="s">
        <v>901</v>
      </c>
      <c r="E24" s="213"/>
      <c r="F24" s="214"/>
      <c r="G24" s="215"/>
      <c r="H24" s="215"/>
    </row>
    <row r="25" spans="1:8" ht="13.5" customHeight="1">
      <c r="A25" s="208">
        <v>6</v>
      </c>
      <c r="B25" s="209" t="s">
        <v>892</v>
      </c>
      <c r="C25" s="209" t="s">
        <v>902</v>
      </c>
      <c r="D25" s="209" t="s">
        <v>903</v>
      </c>
      <c r="E25" s="209" t="s">
        <v>217</v>
      </c>
      <c r="F25" s="210">
        <v>1</v>
      </c>
      <c r="G25" s="211"/>
      <c r="H25" s="211">
        <f>F25*G25</f>
        <v>0</v>
      </c>
    </row>
    <row r="26" spans="1:8" ht="13.5" customHeight="1">
      <c r="A26" s="208">
        <v>7</v>
      </c>
      <c r="B26" s="209" t="s">
        <v>892</v>
      </c>
      <c r="C26" s="209" t="s">
        <v>904</v>
      </c>
      <c r="D26" s="209" t="s">
        <v>905</v>
      </c>
      <c r="E26" s="209" t="s">
        <v>217</v>
      </c>
      <c r="F26" s="210">
        <v>1</v>
      </c>
      <c r="G26" s="211"/>
      <c r="H26" s="211">
        <f>F26*G26</f>
        <v>0</v>
      </c>
    </row>
    <row r="27" spans="1:8" ht="24" customHeight="1">
      <c r="A27" s="208">
        <v>8</v>
      </c>
      <c r="B27" s="209" t="s">
        <v>892</v>
      </c>
      <c r="C27" s="209" t="s">
        <v>906</v>
      </c>
      <c r="D27" s="209" t="s">
        <v>907</v>
      </c>
      <c r="E27" s="209" t="s">
        <v>217</v>
      </c>
      <c r="F27" s="210">
        <v>1</v>
      </c>
      <c r="G27" s="211"/>
      <c r="H27" s="211">
        <f>F27*G27</f>
        <v>0</v>
      </c>
    </row>
    <row r="28" spans="1:8" ht="12" customHeight="1">
      <c r="A28" s="212"/>
      <c r="B28" s="213"/>
      <c r="C28" s="213"/>
      <c r="D28" s="213" t="s">
        <v>908</v>
      </c>
      <c r="E28" s="213"/>
      <c r="F28" s="214"/>
      <c r="G28" s="215"/>
      <c r="H28" s="215"/>
    </row>
    <row r="29" spans="1:8" ht="13.5" customHeight="1">
      <c r="A29" s="208">
        <v>9</v>
      </c>
      <c r="B29" s="209" t="s">
        <v>892</v>
      </c>
      <c r="C29" s="209" t="s">
        <v>909</v>
      </c>
      <c r="D29" s="209" t="s">
        <v>910</v>
      </c>
      <c r="E29" s="209" t="s">
        <v>185</v>
      </c>
      <c r="F29" s="210">
        <v>13</v>
      </c>
      <c r="G29" s="211"/>
      <c r="H29" s="211">
        <f>F29*G29</f>
        <v>0</v>
      </c>
    </row>
    <row r="30" spans="1:8" ht="13.5" customHeight="1">
      <c r="A30" s="208">
        <v>10</v>
      </c>
      <c r="B30" s="209" t="s">
        <v>888</v>
      </c>
      <c r="C30" s="209" t="s">
        <v>911</v>
      </c>
      <c r="D30" s="209" t="s">
        <v>912</v>
      </c>
      <c r="E30" s="209" t="s">
        <v>913</v>
      </c>
      <c r="F30" s="210">
        <v>1</v>
      </c>
      <c r="G30" s="211"/>
      <c r="H30" s="211">
        <f>F30*G30</f>
        <v>0</v>
      </c>
    </row>
    <row r="31" spans="1:8" ht="13.5" customHeight="1">
      <c r="A31" s="208">
        <v>11</v>
      </c>
      <c r="B31" s="209" t="s">
        <v>888</v>
      </c>
      <c r="C31" s="209" t="s">
        <v>914</v>
      </c>
      <c r="D31" s="209" t="s">
        <v>915</v>
      </c>
      <c r="E31" s="209" t="s">
        <v>197</v>
      </c>
      <c r="F31" s="210">
        <v>1</v>
      </c>
      <c r="G31" s="211"/>
      <c r="H31" s="211">
        <f>F31*G31</f>
        <v>0</v>
      </c>
    </row>
    <row r="32" spans="1:8" ht="28.5" customHeight="1">
      <c r="A32" s="204"/>
      <c r="B32" s="205"/>
      <c r="C32" s="205" t="s">
        <v>916</v>
      </c>
      <c r="D32" s="205" t="s">
        <v>917</v>
      </c>
      <c r="E32" s="205"/>
      <c r="F32" s="206"/>
      <c r="G32" s="207"/>
      <c r="H32" s="207">
        <f>SUM(H33:H43)</f>
        <v>0</v>
      </c>
    </row>
    <row r="33" spans="1:8" ht="24" customHeight="1">
      <c r="A33" s="208">
        <v>12</v>
      </c>
      <c r="B33" s="209" t="s">
        <v>892</v>
      </c>
      <c r="C33" s="209" t="s">
        <v>918</v>
      </c>
      <c r="D33" s="209" t="s">
        <v>919</v>
      </c>
      <c r="E33" s="209" t="s">
        <v>185</v>
      </c>
      <c r="F33" s="210">
        <v>18</v>
      </c>
      <c r="G33" s="211"/>
      <c r="H33" s="211">
        <f>F33*G33</f>
        <v>0</v>
      </c>
    </row>
    <row r="34" spans="1:8" ht="12" customHeight="1">
      <c r="A34" s="212"/>
      <c r="B34" s="213"/>
      <c r="C34" s="213"/>
      <c r="D34" s="213" t="s">
        <v>920</v>
      </c>
      <c r="E34" s="213"/>
      <c r="F34" s="214"/>
      <c r="G34" s="215"/>
      <c r="H34" s="215"/>
    </row>
    <row r="35" spans="1:8" ht="24" customHeight="1">
      <c r="A35" s="208">
        <v>13</v>
      </c>
      <c r="B35" s="209" t="s">
        <v>892</v>
      </c>
      <c r="C35" s="209" t="s">
        <v>921</v>
      </c>
      <c r="D35" s="209" t="s">
        <v>922</v>
      </c>
      <c r="E35" s="209" t="s">
        <v>185</v>
      </c>
      <c r="F35" s="210">
        <v>12</v>
      </c>
      <c r="G35" s="211"/>
      <c r="H35" s="211">
        <f t="shared" ref="H35:H43" si="0">F35*G35</f>
        <v>0</v>
      </c>
    </row>
    <row r="36" spans="1:8" ht="13.5" customHeight="1">
      <c r="A36" s="208">
        <v>14</v>
      </c>
      <c r="B36" s="209" t="s">
        <v>892</v>
      </c>
      <c r="C36" s="209" t="s">
        <v>923</v>
      </c>
      <c r="D36" s="209" t="s">
        <v>924</v>
      </c>
      <c r="E36" s="209" t="s">
        <v>217</v>
      </c>
      <c r="F36" s="210">
        <v>3</v>
      </c>
      <c r="G36" s="211"/>
      <c r="H36" s="211">
        <f t="shared" si="0"/>
        <v>0</v>
      </c>
    </row>
    <row r="37" spans="1:8" ht="13.5" customHeight="1">
      <c r="A37" s="208">
        <v>15</v>
      </c>
      <c r="B37" s="209" t="s">
        <v>892</v>
      </c>
      <c r="C37" s="209" t="s">
        <v>925</v>
      </c>
      <c r="D37" s="209" t="s">
        <v>926</v>
      </c>
      <c r="E37" s="209" t="s">
        <v>217</v>
      </c>
      <c r="F37" s="210">
        <v>1</v>
      </c>
      <c r="G37" s="211"/>
      <c r="H37" s="211">
        <f t="shared" si="0"/>
        <v>0</v>
      </c>
    </row>
    <row r="38" spans="1:8" ht="13.5" customHeight="1">
      <c r="A38" s="208">
        <v>16</v>
      </c>
      <c r="B38" s="209" t="s">
        <v>892</v>
      </c>
      <c r="C38" s="209" t="s">
        <v>927</v>
      </c>
      <c r="D38" s="209" t="s">
        <v>928</v>
      </c>
      <c r="E38" s="209" t="s">
        <v>929</v>
      </c>
      <c r="F38" s="210">
        <v>2</v>
      </c>
      <c r="G38" s="211"/>
      <c r="H38" s="211">
        <f t="shared" si="0"/>
        <v>0</v>
      </c>
    </row>
    <row r="39" spans="1:8" ht="24" customHeight="1">
      <c r="A39" s="208">
        <v>17</v>
      </c>
      <c r="B39" s="209" t="s">
        <v>892</v>
      </c>
      <c r="C39" s="209" t="s">
        <v>930</v>
      </c>
      <c r="D39" s="209" t="s">
        <v>931</v>
      </c>
      <c r="E39" s="209" t="s">
        <v>217</v>
      </c>
      <c r="F39" s="210">
        <v>2</v>
      </c>
      <c r="G39" s="211"/>
      <c r="H39" s="211">
        <f t="shared" si="0"/>
        <v>0</v>
      </c>
    </row>
    <row r="40" spans="1:8" ht="24" customHeight="1">
      <c r="A40" s="208">
        <v>18</v>
      </c>
      <c r="B40" s="209" t="s">
        <v>892</v>
      </c>
      <c r="C40" s="209" t="s">
        <v>932</v>
      </c>
      <c r="D40" s="209" t="s">
        <v>933</v>
      </c>
      <c r="E40" s="209" t="s">
        <v>217</v>
      </c>
      <c r="F40" s="210">
        <v>1</v>
      </c>
      <c r="G40" s="211"/>
      <c r="H40" s="211">
        <f t="shared" si="0"/>
        <v>0</v>
      </c>
    </row>
    <row r="41" spans="1:8" ht="24" customHeight="1">
      <c r="A41" s="208">
        <v>19</v>
      </c>
      <c r="B41" s="209" t="s">
        <v>892</v>
      </c>
      <c r="C41" s="209" t="s">
        <v>934</v>
      </c>
      <c r="D41" s="209" t="s">
        <v>935</v>
      </c>
      <c r="E41" s="209" t="s">
        <v>185</v>
      </c>
      <c r="F41" s="210">
        <v>18</v>
      </c>
      <c r="G41" s="211"/>
      <c r="H41" s="211">
        <f t="shared" si="0"/>
        <v>0</v>
      </c>
    </row>
    <row r="42" spans="1:8" ht="13.5" customHeight="1">
      <c r="A42" s="208">
        <v>20</v>
      </c>
      <c r="B42" s="209" t="s">
        <v>892</v>
      </c>
      <c r="C42" s="209" t="s">
        <v>936</v>
      </c>
      <c r="D42" s="209" t="s">
        <v>937</v>
      </c>
      <c r="E42" s="209" t="s">
        <v>185</v>
      </c>
      <c r="F42" s="210">
        <v>18</v>
      </c>
      <c r="G42" s="211"/>
      <c r="H42" s="211">
        <f t="shared" si="0"/>
        <v>0</v>
      </c>
    </row>
    <row r="43" spans="1:8" ht="13.5" customHeight="1">
      <c r="A43" s="208">
        <v>21</v>
      </c>
      <c r="B43" s="209" t="s">
        <v>888</v>
      </c>
      <c r="C43" s="209" t="s">
        <v>938</v>
      </c>
      <c r="D43" s="209" t="s">
        <v>939</v>
      </c>
      <c r="E43" s="209" t="s">
        <v>197</v>
      </c>
      <c r="F43" s="210">
        <v>1</v>
      </c>
      <c r="G43" s="211"/>
      <c r="H43" s="211">
        <f t="shared" si="0"/>
        <v>0</v>
      </c>
    </row>
    <row r="44" spans="1:8" ht="28.5" customHeight="1">
      <c r="A44" s="204"/>
      <c r="B44" s="205"/>
      <c r="C44" s="205" t="s">
        <v>940</v>
      </c>
      <c r="D44" s="205" t="s">
        <v>941</v>
      </c>
      <c r="E44" s="205"/>
      <c r="F44" s="206"/>
      <c r="G44" s="207"/>
      <c r="H44" s="207">
        <f>SUM(H45:H47)</f>
        <v>0</v>
      </c>
    </row>
    <row r="45" spans="1:8" ht="24" customHeight="1">
      <c r="A45" s="208">
        <v>22</v>
      </c>
      <c r="B45" s="209" t="s">
        <v>892</v>
      </c>
      <c r="C45" s="209" t="s">
        <v>942</v>
      </c>
      <c r="D45" s="209" t="s">
        <v>943</v>
      </c>
      <c r="E45" s="209" t="s">
        <v>658</v>
      </c>
      <c r="F45" s="210">
        <v>1</v>
      </c>
      <c r="G45" s="211"/>
      <c r="H45" s="211">
        <f>F45*G45</f>
        <v>0</v>
      </c>
    </row>
    <row r="46" spans="1:8" ht="24" customHeight="1">
      <c r="A46" s="208">
        <v>23</v>
      </c>
      <c r="B46" s="209" t="s">
        <v>892</v>
      </c>
      <c r="C46" s="209" t="s">
        <v>944</v>
      </c>
      <c r="D46" s="209" t="s">
        <v>945</v>
      </c>
      <c r="E46" s="209" t="s">
        <v>658</v>
      </c>
      <c r="F46" s="210">
        <v>1</v>
      </c>
      <c r="G46" s="211"/>
      <c r="H46" s="211">
        <f>F46*G46</f>
        <v>0</v>
      </c>
    </row>
    <row r="47" spans="1:8" ht="24" customHeight="1">
      <c r="A47" s="208">
        <v>24</v>
      </c>
      <c r="B47" s="209" t="s">
        <v>892</v>
      </c>
      <c r="C47" s="209" t="s">
        <v>946</v>
      </c>
      <c r="D47" s="209" t="s">
        <v>947</v>
      </c>
      <c r="E47" s="209" t="s">
        <v>658</v>
      </c>
      <c r="F47" s="210">
        <v>1</v>
      </c>
      <c r="G47" s="211"/>
      <c r="H47" s="211">
        <f>F47*G47</f>
        <v>0</v>
      </c>
    </row>
    <row r="48" spans="1:8" ht="28.5" customHeight="1">
      <c r="A48" s="204"/>
      <c r="B48" s="205"/>
      <c r="C48" s="205" t="s">
        <v>948</v>
      </c>
      <c r="D48" s="205" t="s">
        <v>949</v>
      </c>
      <c r="E48" s="205"/>
      <c r="F48" s="206"/>
      <c r="G48" s="207"/>
      <c r="H48" s="207">
        <f>SUM(H49)</f>
        <v>0</v>
      </c>
    </row>
    <row r="49" spans="1:8" ht="13.5" customHeight="1">
      <c r="A49" s="208">
        <v>25</v>
      </c>
      <c r="B49" s="209" t="s">
        <v>888</v>
      </c>
      <c r="C49" s="209" t="s">
        <v>950</v>
      </c>
      <c r="D49" s="209" t="s">
        <v>951</v>
      </c>
      <c r="E49" s="209" t="s">
        <v>913</v>
      </c>
      <c r="F49" s="210">
        <v>8</v>
      </c>
      <c r="G49" s="211"/>
      <c r="H49" s="211">
        <f>F49*G49</f>
        <v>0</v>
      </c>
    </row>
    <row r="50" spans="1:8" ht="12" customHeight="1">
      <c r="A50" s="212"/>
      <c r="B50" s="213"/>
      <c r="C50" s="213"/>
      <c r="D50" s="213" t="s">
        <v>952</v>
      </c>
      <c r="E50" s="213"/>
      <c r="F50" s="214"/>
      <c r="G50" s="215"/>
      <c r="H50" s="215"/>
    </row>
    <row r="51" spans="1:8" ht="30.75" customHeight="1">
      <c r="A51" s="216"/>
      <c r="B51" s="217"/>
      <c r="C51" s="217"/>
      <c r="D51" s="217" t="s">
        <v>953</v>
      </c>
      <c r="E51" s="217"/>
      <c r="F51" s="218"/>
      <c r="G51" s="219"/>
      <c r="H51" s="219">
        <f>H13</f>
        <v>0</v>
      </c>
    </row>
  </sheetData>
  <mergeCells count="1">
    <mergeCell ref="A1:H1"/>
  </mergeCells>
  <pageMargins left="0.39370079040527345" right="0.39370079040527345" top="0.7874015808105469" bottom="0.7874015808105469" header="0" footer="0"/>
  <pageSetup paperSize="9" scale="93" fitToHeight="100" orientation="portrait" blackAndWhite="1" verticalDpi="597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B2:BM132"/>
  <sheetViews>
    <sheetView showGridLines="0" topLeftCell="A68" workbookViewId="0">
      <selection activeCell="J122" sqref="J122"/>
    </sheetView>
  </sheetViews>
  <sheetFormatPr defaultColWidth="8.85546875" defaultRowHeight="11.25"/>
  <cols>
    <col min="1" max="1" width="6.42578125" style="342" customWidth="1"/>
    <col min="2" max="2" width="1.28515625" style="342" customWidth="1"/>
    <col min="3" max="4" width="3.28515625" style="342" customWidth="1"/>
    <col min="5" max="5" width="13.28515625" style="342" customWidth="1"/>
    <col min="6" max="6" width="39.5703125" style="342" customWidth="1"/>
    <col min="7" max="7" width="5.42578125" style="342" customWidth="1"/>
    <col min="8" max="8" width="8.85546875" style="342" customWidth="1"/>
    <col min="9" max="9" width="15.7109375" style="345" customWidth="1"/>
    <col min="10" max="11" width="15.7109375" style="342" customWidth="1"/>
    <col min="12" max="12" width="7.28515625" style="342" customWidth="1"/>
    <col min="13" max="13" width="8.42578125" style="342" hidden="1" customWidth="1"/>
    <col min="14" max="14" width="8.85546875" style="342"/>
    <col min="15" max="21" width="11" style="342" hidden="1" customWidth="1"/>
    <col min="22" max="22" width="9.5703125" style="342" customWidth="1"/>
    <col min="23" max="23" width="12.7109375" style="342" customWidth="1"/>
    <col min="24" max="24" width="9.5703125" style="342" customWidth="1"/>
    <col min="25" max="25" width="11.7109375" style="342" customWidth="1"/>
    <col min="26" max="26" width="8.5703125" style="342" customWidth="1"/>
    <col min="27" max="27" width="11.7109375" style="342" customWidth="1"/>
    <col min="28" max="28" width="12.7109375" style="342" customWidth="1"/>
    <col min="29" max="29" width="8.5703125" style="342" customWidth="1"/>
    <col min="30" max="30" width="11.7109375" style="342" customWidth="1"/>
    <col min="31" max="31" width="12.7109375" style="342" customWidth="1"/>
    <col min="32" max="16384" width="8.85546875" style="342"/>
  </cols>
  <sheetData>
    <row r="2" spans="2:46" ht="36.950000000000003" customHeight="1"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AT2" s="224" t="s">
        <v>1636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346"/>
      <c r="J3" s="226"/>
      <c r="K3" s="226"/>
      <c r="L3" s="227"/>
      <c r="AT3" s="224" t="s">
        <v>57</v>
      </c>
    </row>
    <row r="4" spans="2:46" ht="24.95" customHeight="1">
      <c r="B4" s="227"/>
      <c r="D4" s="228" t="s">
        <v>1200</v>
      </c>
      <c r="L4" s="227"/>
      <c r="M4" s="229" t="s">
        <v>1201</v>
      </c>
      <c r="AT4" s="224" t="s">
        <v>1202</v>
      </c>
    </row>
    <row r="5" spans="2:46" ht="6.95" customHeight="1">
      <c r="B5" s="227"/>
      <c r="L5" s="227"/>
    </row>
    <row r="6" spans="2:46" ht="12" customHeight="1">
      <c r="B6" s="227"/>
      <c r="D6" s="341" t="s">
        <v>1203</v>
      </c>
      <c r="L6" s="227"/>
    </row>
    <row r="7" spans="2:46" ht="16.5" customHeight="1">
      <c r="B7" s="227"/>
      <c r="E7" s="439" t="s">
        <v>45</v>
      </c>
      <c r="F7" s="440"/>
      <c r="G7" s="440"/>
      <c r="H7" s="440"/>
      <c r="L7" s="227"/>
    </row>
    <row r="8" spans="2:46" s="340" customFormat="1" ht="12" customHeight="1">
      <c r="B8" s="230"/>
      <c r="D8" s="341" t="s">
        <v>1204</v>
      </c>
      <c r="I8" s="347"/>
      <c r="L8" s="230"/>
    </row>
    <row r="9" spans="2:46" s="340" customFormat="1" ht="36.950000000000003" customHeight="1">
      <c r="B9" s="230"/>
      <c r="E9" s="437" t="s">
        <v>1637</v>
      </c>
      <c r="F9" s="438"/>
      <c r="G9" s="438"/>
      <c r="H9" s="438"/>
      <c r="I9" s="347"/>
      <c r="L9" s="230"/>
    </row>
    <row r="10" spans="2:46" s="340" customFormat="1">
      <c r="B10" s="230"/>
      <c r="I10" s="347"/>
      <c r="L10" s="230"/>
    </row>
    <row r="11" spans="2:46" s="340" customFormat="1" ht="12" customHeight="1">
      <c r="B11" s="230"/>
      <c r="D11" s="341" t="s">
        <v>1206</v>
      </c>
      <c r="F11" s="343" t="s">
        <v>259</v>
      </c>
      <c r="I11" s="348" t="s">
        <v>1207</v>
      </c>
      <c r="J11" s="343" t="s">
        <v>259</v>
      </c>
      <c r="L11" s="230"/>
    </row>
    <row r="12" spans="2:46" s="340" customFormat="1" ht="12" customHeight="1">
      <c r="B12" s="230"/>
      <c r="D12" s="341" t="s">
        <v>1208</v>
      </c>
      <c r="F12" s="343" t="s">
        <v>1209</v>
      </c>
      <c r="I12" s="348" t="s">
        <v>1210</v>
      </c>
      <c r="J12" s="231" t="s">
        <v>1729</v>
      </c>
      <c r="L12" s="230"/>
    </row>
    <row r="13" spans="2:46" s="340" customFormat="1" ht="10.9" customHeight="1">
      <c r="B13" s="230"/>
      <c r="I13" s="347"/>
      <c r="L13" s="230"/>
    </row>
    <row r="14" spans="2:46" s="340" customFormat="1" ht="12" customHeight="1">
      <c r="B14" s="230"/>
      <c r="D14" s="341" t="s">
        <v>1211</v>
      </c>
      <c r="I14" s="348" t="s">
        <v>33</v>
      </c>
      <c r="J14" s="343" t="s">
        <v>259</v>
      </c>
      <c r="L14" s="230"/>
    </row>
    <row r="15" spans="2:46" s="340" customFormat="1" ht="18" customHeight="1">
      <c r="B15" s="230"/>
      <c r="E15" s="343" t="s">
        <v>1730</v>
      </c>
      <c r="I15" s="348" t="s">
        <v>34</v>
      </c>
      <c r="J15" s="343" t="s">
        <v>259</v>
      </c>
      <c r="L15" s="230"/>
    </row>
    <row r="16" spans="2:46" s="340" customFormat="1" ht="6.95" customHeight="1">
      <c r="B16" s="230"/>
      <c r="I16" s="347"/>
      <c r="L16" s="230"/>
    </row>
    <row r="17" spans="2:12" s="340" customFormat="1" ht="12" customHeight="1">
      <c r="B17" s="230"/>
      <c r="D17" s="341" t="s">
        <v>1715</v>
      </c>
      <c r="I17" s="348" t="s">
        <v>33</v>
      </c>
      <c r="J17" s="349" t="s">
        <v>1731</v>
      </c>
      <c r="L17" s="230"/>
    </row>
    <row r="18" spans="2:12" s="340" customFormat="1" ht="18" customHeight="1">
      <c r="B18" s="230"/>
      <c r="E18" s="442" t="s">
        <v>1731</v>
      </c>
      <c r="F18" s="443"/>
      <c r="G18" s="443"/>
      <c r="H18" s="443"/>
      <c r="I18" s="348" t="s">
        <v>34</v>
      </c>
      <c r="J18" s="349" t="s">
        <v>1731</v>
      </c>
      <c r="L18" s="230"/>
    </row>
    <row r="19" spans="2:12" s="340" customFormat="1" ht="6.95" customHeight="1">
      <c r="B19" s="230"/>
      <c r="I19" s="347"/>
      <c r="L19" s="230"/>
    </row>
    <row r="20" spans="2:12" s="340" customFormat="1" ht="12" customHeight="1">
      <c r="B20" s="230"/>
      <c r="D20" s="341" t="s">
        <v>19</v>
      </c>
      <c r="I20" s="348" t="s">
        <v>33</v>
      </c>
      <c r="J20" s="343" t="s">
        <v>259</v>
      </c>
      <c r="L20" s="230"/>
    </row>
    <row r="21" spans="2:12" s="340" customFormat="1" ht="18" customHeight="1">
      <c r="B21" s="230"/>
      <c r="E21" s="343" t="s">
        <v>1212</v>
      </c>
      <c r="I21" s="348" t="s">
        <v>34</v>
      </c>
      <c r="J21" s="343" t="s">
        <v>259</v>
      </c>
      <c r="L21" s="230"/>
    </row>
    <row r="22" spans="2:12" s="340" customFormat="1" ht="6.95" customHeight="1">
      <c r="B22" s="230"/>
      <c r="I22" s="347"/>
      <c r="L22" s="230"/>
    </row>
    <row r="23" spans="2:12" s="340" customFormat="1" ht="12" customHeight="1">
      <c r="B23" s="230"/>
      <c r="D23" s="341" t="s">
        <v>1213</v>
      </c>
      <c r="I23" s="348" t="s">
        <v>33</v>
      </c>
      <c r="J23" s="343" t="s">
        <v>259</v>
      </c>
      <c r="L23" s="230"/>
    </row>
    <row r="24" spans="2:12" s="340" customFormat="1" ht="18" customHeight="1">
      <c r="B24" s="230"/>
      <c r="E24" s="343" t="s">
        <v>1730</v>
      </c>
      <c r="I24" s="348" t="s">
        <v>34</v>
      </c>
      <c r="J24" s="343" t="s">
        <v>259</v>
      </c>
      <c r="L24" s="230"/>
    </row>
    <row r="25" spans="2:12" s="340" customFormat="1" ht="6.95" customHeight="1">
      <c r="B25" s="230"/>
      <c r="I25" s="347"/>
      <c r="L25" s="230"/>
    </row>
    <row r="26" spans="2:12" s="340" customFormat="1" ht="12" customHeight="1">
      <c r="B26" s="230"/>
      <c r="D26" s="341" t="s">
        <v>1214</v>
      </c>
      <c r="I26" s="347"/>
      <c r="L26" s="230"/>
    </row>
    <row r="27" spans="2:12" s="233" customFormat="1" ht="16.5" customHeight="1">
      <c r="B27" s="232"/>
      <c r="E27" s="444" t="s">
        <v>259</v>
      </c>
      <c r="F27" s="444"/>
      <c r="G27" s="444"/>
      <c r="H27" s="444"/>
      <c r="I27" s="350"/>
      <c r="L27" s="232"/>
    </row>
    <row r="28" spans="2:12" s="340" customFormat="1" ht="6.95" customHeight="1">
      <c r="B28" s="230"/>
      <c r="I28" s="347"/>
      <c r="L28" s="230"/>
    </row>
    <row r="29" spans="2:12" s="340" customFormat="1" ht="6.95" customHeight="1">
      <c r="B29" s="230"/>
      <c r="D29" s="234"/>
      <c r="E29" s="234"/>
      <c r="F29" s="234"/>
      <c r="G29" s="234"/>
      <c r="H29" s="234"/>
      <c r="I29" s="351"/>
      <c r="J29" s="234"/>
      <c r="K29" s="234"/>
      <c r="L29" s="230"/>
    </row>
    <row r="30" spans="2:12" s="340" customFormat="1" ht="25.35" customHeight="1">
      <c r="B30" s="230"/>
      <c r="D30" s="235" t="s">
        <v>1215</v>
      </c>
      <c r="I30" s="347"/>
      <c r="J30" s="236">
        <f>ROUND(J118, 2)</f>
        <v>0</v>
      </c>
      <c r="L30" s="230"/>
    </row>
    <row r="31" spans="2:12" s="340" customFormat="1" ht="6.95" customHeight="1">
      <c r="B31" s="230"/>
      <c r="D31" s="234"/>
      <c r="E31" s="234"/>
      <c r="F31" s="234"/>
      <c r="G31" s="234"/>
      <c r="H31" s="234"/>
      <c r="I31" s="351"/>
      <c r="J31" s="234"/>
      <c r="K31" s="234"/>
      <c r="L31" s="230"/>
    </row>
    <row r="32" spans="2:12" s="340" customFormat="1" ht="14.45" customHeight="1">
      <c r="B32" s="230"/>
      <c r="F32" s="237" t="s">
        <v>1216</v>
      </c>
      <c r="I32" s="352" t="s">
        <v>1217</v>
      </c>
      <c r="J32" s="237" t="s">
        <v>1218</v>
      </c>
      <c r="L32" s="230"/>
    </row>
    <row r="33" spans="2:12" s="340" customFormat="1" ht="14.45" customHeight="1">
      <c r="B33" s="230"/>
      <c r="D33" s="238" t="s">
        <v>138</v>
      </c>
      <c r="E33" s="341" t="s">
        <v>1219</v>
      </c>
      <c r="F33" s="239">
        <f>ROUND((SUM(BE118:BE131)),  2)</f>
        <v>0</v>
      </c>
      <c r="I33" s="353">
        <v>0.21</v>
      </c>
      <c r="J33" s="239">
        <f>ROUND(((SUM(BE118:BE131))*I33),  2)</f>
        <v>0</v>
      </c>
      <c r="L33" s="230"/>
    </row>
    <row r="34" spans="2:12" s="340" customFormat="1" ht="14.45" customHeight="1">
      <c r="B34" s="230"/>
      <c r="E34" s="341" t="s">
        <v>1220</v>
      </c>
      <c r="F34" s="239">
        <f>ROUND((SUM(BF118:BF131)),  2)</f>
        <v>0</v>
      </c>
      <c r="I34" s="353">
        <v>0.15</v>
      </c>
      <c r="J34" s="239">
        <f>ROUND(((SUM(BF118:BF131))*I34),  2)</f>
        <v>0</v>
      </c>
      <c r="L34" s="230"/>
    </row>
    <row r="35" spans="2:12" s="340" customFormat="1" ht="14.45" hidden="1" customHeight="1">
      <c r="B35" s="230"/>
      <c r="E35" s="341" t="s">
        <v>1221</v>
      </c>
      <c r="F35" s="239">
        <f>ROUND((SUM(BG118:BG131)),  2)</f>
        <v>0</v>
      </c>
      <c r="I35" s="353">
        <v>0.21</v>
      </c>
      <c r="J35" s="239">
        <f>0</f>
        <v>0</v>
      </c>
      <c r="L35" s="230"/>
    </row>
    <row r="36" spans="2:12" s="340" customFormat="1" ht="14.45" hidden="1" customHeight="1">
      <c r="B36" s="230"/>
      <c r="E36" s="341" t="s">
        <v>1222</v>
      </c>
      <c r="F36" s="239">
        <f>ROUND((SUM(BH118:BH131)),  2)</f>
        <v>0</v>
      </c>
      <c r="I36" s="353">
        <v>0.15</v>
      </c>
      <c r="J36" s="239">
        <f>0</f>
        <v>0</v>
      </c>
      <c r="L36" s="230"/>
    </row>
    <row r="37" spans="2:12" s="340" customFormat="1" ht="14.45" hidden="1" customHeight="1">
      <c r="B37" s="230"/>
      <c r="E37" s="341" t="s">
        <v>1223</v>
      </c>
      <c r="F37" s="239">
        <f>ROUND((SUM(BI118:BI131)),  2)</f>
        <v>0</v>
      </c>
      <c r="I37" s="353">
        <v>0</v>
      </c>
      <c r="J37" s="239">
        <f>0</f>
        <v>0</v>
      </c>
      <c r="L37" s="230"/>
    </row>
    <row r="38" spans="2:12" s="340" customFormat="1" ht="6.95" customHeight="1">
      <c r="B38" s="230"/>
      <c r="I38" s="347"/>
      <c r="L38" s="230"/>
    </row>
    <row r="39" spans="2:12" s="340" customFormat="1" ht="25.35" customHeight="1">
      <c r="B39" s="230"/>
      <c r="C39" s="240"/>
      <c r="D39" s="241" t="s">
        <v>1224</v>
      </c>
      <c r="E39" s="242"/>
      <c r="F39" s="242"/>
      <c r="G39" s="243" t="s">
        <v>10</v>
      </c>
      <c r="H39" s="244" t="s">
        <v>52</v>
      </c>
      <c r="I39" s="354"/>
      <c r="J39" s="245">
        <f>SUM(J30:J37)</f>
        <v>0</v>
      </c>
      <c r="K39" s="246"/>
      <c r="L39" s="230"/>
    </row>
    <row r="40" spans="2:12" s="340" customFormat="1" ht="14.45" customHeight="1">
      <c r="B40" s="230"/>
      <c r="I40" s="347"/>
      <c r="L40" s="230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340" customFormat="1" ht="14.45" customHeight="1">
      <c r="B50" s="230"/>
      <c r="D50" s="247" t="s">
        <v>1225</v>
      </c>
      <c r="E50" s="248"/>
      <c r="F50" s="248"/>
      <c r="G50" s="247" t="s">
        <v>1226</v>
      </c>
      <c r="H50" s="248"/>
      <c r="I50" s="355"/>
      <c r="J50" s="248"/>
      <c r="K50" s="248"/>
      <c r="L50" s="230"/>
    </row>
    <row r="51" spans="2:12">
      <c r="B51" s="227"/>
      <c r="L51" s="227"/>
    </row>
    <row r="52" spans="2:12">
      <c r="B52" s="227"/>
      <c r="L52" s="227"/>
    </row>
    <row r="53" spans="2:12">
      <c r="B53" s="227"/>
      <c r="L53" s="227"/>
    </row>
    <row r="54" spans="2:12">
      <c r="B54" s="227"/>
      <c r="L54" s="227"/>
    </row>
    <row r="55" spans="2:12">
      <c r="B55" s="227"/>
      <c r="L55" s="227"/>
    </row>
    <row r="56" spans="2:12">
      <c r="B56" s="227"/>
      <c r="L56" s="227"/>
    </row>
    <row r="57" spans="2:12">
      <c r="B57" s="227"/>
      <c r="L57" s="227"/>
    </row>
    <row r="58" spans="2:12">
      <c r="B58" s="227"/>
      <c r="L58" s="227"/>
    </row>
    <row r="59" spans="2:12">
      <c r="B59" s="227"/>
      <c r="L59" s="227"/>
    </row>
    <row r="60" spans="2:12">
      <c r="B60" s="227"/>
      <c r="L60" s="227"/>
    </row>
    <row r="61" spans="2:12" s="340" customFormat="1" ht="12.75">
      <c r="B61" s="230"/>
      <c r="D61" s="249" t="s">
        <v>1227</v>
      </c>
      <c r="E61" s="250"/>
      <c r="F61" s="251" t="s">
        <v>1228</v>
      </c>
      <c r="G61" s="249" t="s">
        <v>1227</v>
      </c>
      <c r="H61" s="250"/>
      <c r="I61" s="356"/>
      <c r="J61" s="252" t="s">
        <v>1228</v>
      </c>
      <c r="K61" s="250"/>
      <c r="L61" s="230"/>
    </row>
    <row r="62" spans="2:12">
      <c r="B62" s="227"/>
      <c r="L62" s="227"/>
    </row>
    <row r="63" spans="2:12">
      <c r="B63" s="227"/>
      <c r="L63" s="227"/>
    </row>
    <row r="64" spans="2:12">
      <c r="B64" s="227"/>
      <c r="L64" s="227"/>
    </row>
    <row r="65" spans="2:12" s="340" customFormat="1" ht="12.75">
      <c r="B65" s="230"/>
      <c r="D65" s="247" t="s">
        <v>1229</v>
      </c>
      <c r="E65" s="248"/>
      <c r="F65" s="248"/>
      <c r="G65" s="247" t="s">
        <v>1716</v>
      </c>
      <c r="H65" s="248"/>
      <c r="I65" s="355"/>
      <c r="J65" s="248"/>
      <c r="K65" s="248"/>
      <c r="L65" s="230"/>
    </row>
    <row r="66" spans="2:12">
      <c r="B66" s="227"/>
      <c r="L66" s="227"/>
    </row>
    <row r="67" spans="2:12">
      <c r="B67" s="227"/>
      <c r="L67" s="227"/>
    </row>
    <row r="68" spans="2:12">
      <c r="B68" s="227"/>
      <c r="L68" s="227"/>
    </row>
    <row r="69" spans="2:12">
      <c r="B69" s="227"/>
      <c r="L69" s="227"/>
    </row>
    <row r="70" spans="2:12">
      <c r="B70" s="227"/>
      <c r="L70" s="227"/>
    </row>
    <row r="71" spans="2:12">
      <c r="B71" s="227"/>
      <c r="L71" s="227"/>
    </row>
    <row r="72" spans="2:12">
      <c r="B72" s="227"/>
      <c r="L72" s="227"/>
    </row>
    <row r="73" spans="2:12">
      <c r="B73" s="227"/>
      <c r="L73" s="227"/>
    </row>
    <row r="74" spans="2:12">
      <c r="B74" s="227"/>
      <c r="L74" s="227"/>
    </row>
    <row r="75" spans="2:12">
      <c r="B75" s="227"/>
      <c r="L75" s="227"/>
    </row>
    <row r="76" spans="2:12" s="340" customFormat="1" ht="12.75">
      <c r="B76" s="230"/>
      <c r="D76" s="249" t="s">
        <v>1227</v>
      </c>
      <c r="E76" s="250"/>
      <c r="F76" s="251" t="s">
        <v>1228</v>
      </c>
      <c r="G76" s="249" t="s">
        <v>1227</v>
      </c>
      <c r="H76" s="250"/>
      <c r="I76" s="356"/>
      <c r="J76" s="252" t="s">
        <v>1228</v>
      </c>
      <c r="K76" s="250"/>
      <c r="L76" s="230"/>
    </row>
    <row r="77" spans="2:12" s="340" customFormat="1" ht="14.45" customHeight="1">
      <c r="B77" s="253"/>
      <c r="C77" s="254"/>
      <c r="D77" s="254"/>
      <c r="E77" s="254"/>
      <c r="F77" s="254"/>
      <c r="G77" s="254"/>
      <c r="H77" s="254"/>
      <c r="I77" s="357"/>
      <c r="J77" s="254"/>
      <c r="K77" s="254"/>
      <c r="L77" s="230"/>
    </row>
    <row r="81" spans="2:47" s="340" customFormat="1" ht="6.95" customHeight="1">
      <c r="B81" s="255"/>
      <c r="C81" s="256"/>
      <c r="D81" s="256"/>
      <c r="E81" s="256"/>
      <c r="F81" s="256"/>
      <c r="G81" s="256"/>
      <c r="H81" s="256"/>
      <c r="I81" s="358"/>
      <c r="J81" s="256"/>
      <c r="K81" s="256"/>
      <c r="L81" s="230"/>
    </row>
    <row r="82" spans="2:47" s="340" customFormat="1" ht="24.95" customHeight="1">
      <c r="B82" s="230"/>
      <c r="C82" s="228" t="s">
        <v>1230</v>
      </c>
      <c r="I82" s="347"/>
      <c r="L82" s="230"/>
    </row>
    <row r="83" spans="2:47" s="340" customFormat="1" ht="6.95" customHeight="1">
      <c r="B83" s="230"/>
      <c r="I83" s="347"/>
      <c r="L83" s="230"/>
    </row>
    <row r="84" spans="2:47" s="340" customFormat="1" ht="12" customHeight="1">
      <c r="B84" s="230"/>
      <c r="C84" s="341" t="s">
        <v>1203</v>
      </c>
      <c r="I84" s="347"/>
      <c r="L84" s="230"/>
    </row>
    <row r="85" spans="2:47" s="340" customFormat="1" ht="16.5" customHeight="1">
      <c r="B85" s="230"/>
      <c r="E85" s="439" t="str">
        <f>E7</f>
        <v>Energetická opatření - MŠ Lubina</v>
      </c>
      <c r="F85" s="440"/>
      <c r="G85" s="440"/>
      <c r="H85" s="440"/>
      <c r="I85" s="347"/>
      <c r="L85" s="230"/>
    </row>
    <row r="86" spans="2:47" s="340" customFormat="1" ht="12" customHeight="1">
      <c r="B86" s="230"/>
      <c r="C86" s="341" t="s">
        <v>1204</v>
      </c>
      <c r="I86" s="347"/>
      <c r="L86" s="230"/>
    </row>
    <row r="87" spans="2:47" s="340" customFormat="1" ht="16.5" customHeight="1">
      <c r="B87" s="230"/>
      <c r="E87" s="437" t="str">
        <f>E9</f>
        <v>04B - Elektroinstalace v kotelně - neuznatelné</v>
      </c>
      <c r="F87" s="438"/>
      <c r="G87" s="438"/>
      <c r="H87" s="438"/>
      <c r="I87" s="347"/>
      <c r="L87" s="230"/>
    </row>
    <row r="88" spans="2:47" s="340" customFormat="1" ht="6.95" customHeight="1">
      <c r="B88" s="230"/>
      <c r="I88" s="347"/>
      <c r="L88" s="230"/>
    </row>
    <row r="89" spans="2:47" s="340" customFormat="1" ht="12" customHeight="1">
      <c r="B89" s="230"/>
      <c r="C89" s="341" t="s">
        <v>1208</v>
      </c>
      <c r="F89" s="343" t="str">
        <f>F12</f>
        <v>Lubina</v>
      </c>
      <c r="I89" s="348" t="s">
        <v>1210</v>
      </c>
      <c r="J89" s="231" t="str">
        <f>IF(J12="","",J12)</f>
        <v>5. 10. 2019</v>
      </c>
      <c r="L89" s="230"/>
    </row>
    <row r="90" spans="2:47" s="340" customFormat="1" ht="6.95" customHeight="1">
      <c r="B90" s="230"/>
      <c r="I90" s="347"/>
      <c r="L90" s="230"/>
    </row>
    <row r="91" spans="2:47" s="340" customFormat="1" ht="15.2" customHeight="1">
      <c r="B91" s="230"/>
      <c r="C91" s="341" t="s">
        <v>1211</v>
      </c>
      <c r="F91" s="343" t="str">
        <f>E15</f>
        <v xml:space="preserve"> </v>
      </c>
      <c r="I91" s="348" t="s">
        <v>19</v>
      </c>
      <c r="J91" s="344" t="str">
        <f>E21</f>
        <v>Ing.Pavel Matura</v>
      </c>
      <c r="L91" s="230"/>
    </row>
    <row r="92" spans="2:47" s="340" customFormat="1" ht="15.2" customHeight="1">
      <c r="B92" s="230"/>
      <c r="C92" s="341" t="s">
        <v>1715</v>
      </c>
      <c r="F92" s="343" t="str">
        <f>IF(E18="","",E18)</f>
        <v>Vyplň údaj</v>
      </c>
      <c r="I92" s="348" t="s">
        <v>1213</v>
      </c>
      <c r="J92" s="344" t="str">
        <f>E24</f>
        <v xml:space="preserve"> </v>
      </c>
      <c r="L92" s="230"/>
    </row>
    <row r="93" spans="2:47" s="340" customFormat="1" ht="10.35" customHeight="1">
      <c r="B93" s="230"/>
      <c r="I93" s="347"/>
      <c r="L93" s="230"/>
    </row>
    <row r="94" spans="2:47" s="340" customFormat="1" ht="29.25" customHeight="1">
      <c r="B94" s="230"/>
      <c r="C94" s="257" t="s">
        <v>1231</v>
      </c>
      <c r="D94" s="240"/>
      <c r="E94" s="240"/>
      <c r="F94" s="240"/>
      <c r="G94" s="240"/>
      <c r="H94" s="240"/>
      <c r="I94" s="359"/>
      <c r="J94" s="258" t="s">
        <v>1232</v>
      </c>
      <c r="K94" s="240"/>
      <c r="L94" s="230"/>
    </row>
    <row r="95" spans="2:47" s="340" customFormat="1" ht="10.35" customHeight="1">
      <c r="B95" s="230"/>
      <c r="I95" s="347"/>
      <c r="L95" s="230"/>
    </row>
    <row r="96" spans="2:47" s="340" customFormat="1" ht="22.9" customHeight="1">
      <c r="B96" s="230"/>
      <c r="C96" s="259" t="s">
        <v>1233</v>
      </c>
      <c r="I96" s="347"/>
      <c r="J96" s="236">
        <f>J118</f>
        <v>0</v>
      </c>
      <c r="L96" s="230"/>
      <c r="AU96" s="224" t="s">
        <v>1234</v>
      </c>
    </row>
    <row r="97" spans="2:12" s="261" customFormat="1" ht="24.95" customHeight="1">
      <c r="B97" s="260"/>
      <c r="D97" s="262" t="s">
        <v>1638</v>
      </c>
      <c r="E97" s="263"/>
      <c r="F97" s="263"/>
      <c r="G97" s="263"/>
      <c r="H97" s="263"/>
      <c r="I97" s="360"/>
      <c r="J97" s="264">
        <f>J119</f>
        <v>0</v>
      </c>
      <c r="L97" s="260"/>
    </row>
    <row r="98" spans="2:12" s="261" customFormat="1" ht="24.95" customHeight="1">
      <c r="B98" s="260"/>
      <c r="D98" s="262" t="s">
        <v>1639</v>
      </c>
      <c r="E98" s="263"/>
      <c r="F98" s="263"/>
      <c r="G98" s="263"/>
      <c r="H98" s="263"/>
      <c r="I98" s="360"/>
      <c r="J98" s="264">
        <f>J125</f>
        <v>0</v>
      </c>
      <c r="L98" s="260"/>
    </row>
    <row r="99" spans="2:12" s="340" customFormat="1" ht="21.75" customHeight="1">
      <c r="B99" s="230"/>
      <c r="I99" s="347"/>
      <c r="L99" s="230"/>
    </row>
    <row r="100" spans="2:12" s="340" customFormat="1" ht="6.95" customHeight="1">
      <c r="B100" s="253"/>
      <c r="C100" s="254"/>
      <c r="D100" s="254"/>
      <c r="E100" s="254"/>
      <c r="F100" s="254"/>
      <c r="G100" s="254"/>
      <c r="H100" s="254"/>
      <c r="I100" s="357"/>
      <c r="J100" s="254"/>
      <c r="K100" s="254"/>
      <c r="L100" s="230"/>
    </row>
    <row r="104" spans="2:12" s="340" customFormat="1" ht="6.95" customHeight="1">
      <c r="B104" s="255"/>
      <c r="C104" s="256"/>
      <c r="D104" s="256"/>
      <c r="E104" s="256"/>
      <c r="F104" s="256"/>
      <c r="G104" s="256"/>
      <c r="H104" s="256"/>
      <c r="I104" s="358"/>
      <c r="J104" s="256"/>
      <c r="K104" s="256"/>
      <c r="L104" s="230"/>
    </row>
    <row r="105" spans="2:12" s="340" customFormat="1" ht="24.95" customHeight="1">
      <c r="B105" s="230"/>
      <c r="C105" s="228" t="s">
        <v>1237</v>
      </c>
      <c r="I105" s="347"/>
      <c r="L105" s="230"/>
    </row>
    <row r="106" spans="2:12" s="340" customFormat="1" ht="6.95" customHeight="1">
      <c r="B106" s="230"/>
      <c r="I106" s="347"/>
      <c r="L106" s="230"/>
    </row>
    <row r="107" spans="2:12" s="340" customFormat="1" ht="12" customHeight="1">
      <c r="B107" s="230"/>
      <c r="C107" s="341" t="s">
        <v>1203</v>
      </c>
      <c r="I107" s="347"/>
      <c r="L107" s="230"/>
    </row>
    <row r="108" spans="2:12" s="340" customFormat="1" ht="16.5" customHeight="1">
      <c r="B108" s="230"/>
      <c r="E108" s="439" t="str">
        <f>E7</f>
        <v>Energetická opatření - MŠ Lubina</v>
      </c>
      <c r="F108" s="440"/>
      <c r="G108" s="440"/>
      <c r="H108" s="440"/>
      <c r="I108" s="347"/>
      <c r="L108" s="230"/>
    </row>
    <row r="109" spans="2:12" s="340" customFormat="1" ht="12" customHeight="1">
      <c r="B109" s="230"/>
      <c r="C109" s="341" t="s">
        <v>1204</v>
      </c>
      <c r="I109" s="347"/>
      <c r="L109" s="230"/>
    </row>
    <row r="110" spans="2:12" s="340" customFormat="1" ht="16.5" customHeight="1">
      <c r="B110" s="230"/>
      <c r="E110" s="437" t="str">
        <f>E9</f>
        <v>04B - Elektroinstalace v kotelně - neuznatelné</v>
      </c>
      <c r="F110" s="438"/>
      <c r="G110" s="438"/>
      <c r="H110" s="438"/>
      <c r="I110" s="347"/>
      <c r="L110" s="230"/>
    </row>
    <row r="111" spans="2:12" s="340" customFormat="1" ht="6.95" customHeight="1">
      <c r="B111" s="230"/>
      <c r="I111" s="347"/>
      <c r="L111" s="230"/>
    </row>
    <row r="112" spans="2:12" s="340" customFormat="1" ht="12" customHeight="1">
      <c r="B112" s="230"/>
      <c r="C112" s="341" t="s">
        <v>1208</v>
      </c>
      <c r="F112" s="343" t="str">
        <f>F12</f>
        <v>Lubina</v>
      </c>
      <c r="I112" s="348" t="s">
        <v>1210</v>
      </c>
      <c r="J112" s="231" t="str">
        <f>IF(J12="","",J12)</f>
        <v>5. 10. 2019</v>
      </c>
      <c r="L112" s="230"/>
    </row>
    <row r="113" spans="2:65" s="340" customFormat="1" ht="6.95" customHeight="1">
      <c r="B113" s="230"/>
      <c r="I113" s="347"/>
      <c r="L113" s="230"/>
    </row>
    <row r="114" spans="2:65" s="340" customFormat="1" ht="15.2" customHeight="1">
      <c r="B114" s="230"/>
      <c r="C114" s="341" t="s">
        <v>1211</v>
      </c>
      <c r="F114" s="343" t="str">
        <f>E15</f>
        <v xml:space="preserve"> </v>
      </c>
      <c r="I114" s="348" t="s">
        <v>19</v>
      </c>
      <c r="J114" s="344" t="str">
        <f>E21</f>
        <v>Ing.Pavel Matura</v>
      </c>
      <c r="L114" s="230"/>
    </row>
    <row r="115" spans="2:65" s="340" customFormat="1" ht="15.2" customHeight="1">
      <c r="B115" s="230"/>
      <c r="C115" s="341" t="s">
        <v>1715</v>
      </c>
      <c r="F115" s="343" t="str">
        <f>IF(E18="","",E18)</f>
        <v>Vyplň údaj</v>
      </c>
      <c r="I115" s="348" t="s">
        <v>1213</v>
      </c>
      <c r="J115" s="344" t="str">
        <f>E24</f>
        <v xml:space="preserve"> </v>
      </c>
      <c r="L115" s="230"/>
    </row>
    <row r="116" spans="2:65" s="340" customFormat="1" ht="10.35" customHeight="1">
      <c r="B116" s="230"/>
      <c r="I116" s="347"/>
      <c r="L116" s="230"/>
    </row>
    <row r="117" spans="2:65" s="272" customFormat="1" ht="29.25" customHeight="1">
      <c r="B117" s="265"/>
      <c r="C117" s="266" t="s">
        <v>1238</v>
      </c>
      <c r="D117" s="267" t="s">
        <v>1239</v>
      </c>
      <c r="E117" s="267" t="s">
        <v>1240</v>
      </c>
      <c r="F117" s="267" t="s">
        <v>878</v>
      </c>
      <c r="G117" s="267" t="s">
        <v>133</v>
      </c>
      <c r="H117" s="267" t="s">
        <v>1241</v>
      </c>
      <c r="I117" s="361" t="s">
        <v>1242</v>
      </c>
      <c r="J117" s="267" t="s">
        <v>1232</v>
      </c>
      <c r="K117" s="268" t="s">
        <v>1243</v>
      </c>
      <c r="L117" s="265"/>
      <c r="M117" s="269" t="s">
        <v>259</v>
      </c>
      <c r="N117" s="270" t="s">
        <v>138</v>
      </c>
      <c r="O117" s="270" t="s">
        <v>1244</v>
      </c>
      <c r="P117" s="270" t="s">
        <v>1245</v>
      </c>
      <c r="Q117" s="270" t="s">
        <v>1246</v>
      </c>
      <c r="R117" s="270" t="s">
        <v>1247</v>
      </c>
      <c r="S117" s="270" t="s">
        <v>1248</v>
      </c>
      <c r="T117" s="270" t="s">
        <v>1249</v>
      </c>
      <c r="U117" s="271" t="s">
        <v>1250</v>
      </c>
    </row>
    <row r="118" spans="2:65" s="340" customFormat="1" ht="22.9" customHeight="1">
      <c r="B118" s="230"/>
      <c r="C118" s="273" t="s">
        <v>1251</v>
      </c>
      <c r="I118" s="347"/>
      <c r="J118" s="274">
        <f>BK118</f>
        <v>0</v>
      </c>
      <c r="L118" s="230"/>
      <c r="M118" s="275"/>
      <c r="N118" s="234"/>
      <c r="O118" s="234"/>
      <c r="P118" s="276">
        <f>P119+P125</f>
        <v>0</v>
      </c>
      <c r="Q118" s="234"/>
      <c r="R118" s="276">
        <f>R119+R125</f>
        <v>1.9400000000000001E-3</v>
      </c>
      <c r="S118" s="234"/>
      <c r="T118" s="276">
        <f>T119+T125</f>
        <v>0</v>
      </c>
      <c r="U118" s="277"/>
      <c r="AT118" s="224" t="s">
        <v>1252</v>
      </c>
      <c r="AU118" s="224" t="s">
        <v>1234</v>
      </c>
      <c r="BK118" s="278">
        <f>BK119+BK125</f>
        <v>0</v>
      </c>
    </row>
    <row r="119" spans="2:65" s="280" customFormat="1" ht="25.9" customHeight="1">
      <c r="B119" s="279"/>
      <c r="D119" s="281" t="s">
        <v>1252</v>
      </c>
      <c r="E119" s="282" t="s">
        <v>1640</v>
      </c>
      <c r="F119" s="282" t="s">
        <v>1641</v>
      </c>
      <c r="I119" s="362"/>
      <c r="J119" s="283">
        <f>BK119</f>
        <v>0</v>
      </c>
      <c r="L119" s="279"/>
      <c r="M119" s="284"/>
      <c r="P119" s="285">
        <f>SUM(P120:P124)</f>
        <v>0</v>
      </c>
      <c r="R119" s="285">
        <f>SUM(R120:R124)</f>
        <v>0</v>
      </c>
      <c r="T119" s="285">
        <f>SUM(T120:T124)</f>
        <v>0</v>
      </c>
      <c r="U119" s="286"/>
      <c r="AR119" s="281" t="s">
        <v>55</v>
      </c>
      <c r="AT119" s="287" t="s">
        <v>1252</v>
      </c>
      <c r="AU119" s="287" t="s">
        <v>1255</v>
      </c>
      <c r="AY119" s="281" t="s">
        <v>1256</v>
      </c>
      <c r="BK119" s="288">
        <f>SUM(BK120:BK124)</f>
        <v>0</v>
      </c>
    </row>
    <row r="120" spans="2:65" s="340" customFormat="1" ht="24" customHeight="1">
      <c r="B120" s="230"/>
      <c r="C120" s="289" t="s">
        <v>55</v>
      </c>
      <c r="D120" s="289" t="s">
        <v>1257</v>
      </c>
      <c r="E120" s="290" t="s">
        <v>1642</v>
      </c>
      <c r="F120" s="291" t="s">
        <v>1643</v>
      </c>
      <c r="G120" s="292" t="s">
        <v>217</v>
      </c>
      <c r="H120" s="293">
        <v>1</v>
      </c>
      <c r="I120" s="363"/>
      <c r="J120" s="294">
        <f>ROUND(I120*H120,2)</f>
        <v>0</v>
      </c>
      <c r="K120" s="291" t="s">
        <v>1260</v>
      </c>
      <c r="L120" s="230"/>
      <c r="M120" s="364" t="s">
        <v>259</v>
      </c>
      <c r="N120" s="295" t="s">
        <v>1219</v>
      </c>
      <c r="P120" s="296">
        <f>O120*H120</f>
        <v>0</v>
      </c>
      <c r="Q120" s="296">
        <v>0</v>
      </c>
      <c r="R120" s="296">
        <f>Q120*H120</f>
        <v>0</v>
      </c>
      <c r="S120" s="296">
        <v>0</v>
      </c>
      <c r="T120" s="296">
        <f>S120*H120</f>
        <v>0</v>
      </c>
      <c r="U120" s="297" t="s">
        <v>259</v>
      </c>
      <c r="AR120" s="298" t="s">
        <v>63</v>
      </c>
      <c r="AT120" s="298" t="s">
        <v>1257</v>
      </c>
      <c r="AU120" s="298" t="s">
        <v>55</v>
      </c>
      <c r="AY120" s="224" t="s">
        <v>1256</v>
      </c>
      <c r="BE120" s="299">
        <f>IF(N120="základní",J120,0)</f>
        <v>0</v>
      </c>
      <c r="BF120" s="299">
        <f>IF(N120="snížená",J120,0)</f>
        <v>0</v>
      </c>
      <c r="BG120" s="299">
        <f>IF(N120="zákl. přenesená",J120,0)</f>
        <v>0</v>
      </c>
      <c r="BH120" s="299">
        <f>IF(N120="sníž. přenesená",J120,0)</f>
        <v>0</v>
      </c>
      <c r="BI120" s="299">
        <f>IF(N120="nulová",J120,0)</f>
        <v>0</v>
      </c>
      <c r="BJ120" s="224" t="s">
        <v>55</v>
      </c>
      <c r="BK120" s="299">
        <f>ROUND(I120*H120,2)</f>
        <v>0</v>
      </c>
      <c r="BL120" s="224" t="s">
        <v>63</v>
      </c>
      <c r="BM120" s="298" t="s">
        <v>1644</v>
      </c>
    </row>
    <row r="121" spans="2:65" s="340" customFormat="1" ht="24" customHeight="1">
      <c r="B121" s="230"/>
      <c r="C121" s="289" t="s">
        <v>57</v>
      </c>
      <c r="D121" s="289" t="s">
        <v>1257</v>
      </c>
      <c r="E121" s="290" t="s">
        <v>1645</v>
      </c>
      <c r="F121" s="291" t="s">
        <v>1646</v>
      </c>
      <c r="G121" s="292" t="s">
        <v>1358</v>
      </c>
      <c r="H121" s="293">
        <v>3</v>
      </c>
      <c r="I121" s="363"/>
      <c r="J121" s="294">
        <f>ROUND(I121*H121,2)</f>
        <v>0</v>
      </c>
      <c r="K121" s="291" t="s">
        <v>1260</v>
      </c>
      <c r="L121" s="230"/>
      <c r="M121" s="364" t="s">
        <v>259</v>
      </c>
      <c r="N121" s="295" t="s">
        <v>1219</v>
      </c>
      <c r="P121" s="296">
        <f>O121*H121</f>
        <v>0</v>
      </c>
      <c r="Q121" s="296">
        <v>0</v>
      </c>
      <c r="R121" s="296">
        <f>Q121*H121</f>
        <v>0</v>
      </c>
      <c r="S121" s="296">
        <v>0</v>
      </c>
      <c r="T121" s="296">
        <f>S121*H121</f>
        <v>0</v>
      </c>
      <c r="U121" s="297" t="s">
        <v>259</v>
      </c>
      <c r="AR121" s="298" t="s">
        <v>63</v>
      </c>
      <c r="AT121" s="298" t="s">
        <v>1257</v>
      </c>
      <c r="AU121" s="298" t="s">
        <v>55</v>
      </c>
      <c r="AY121" s="224" t="s">
        <v>1256</v>
      </c>
      <c r="BE121" s="299">
        <f>IF(N121="základní",J121,0)</f>
        <v>0</v>
      </c>
      <c r="BF121" s="299">
        <f>IF(N121="snížená",J121,0)</f>
        <v>0</v>
      </c>
      <c r="BG121" s="299">
        <f>IF(N121="zákl. přenesená",J121,0)</f>
        <v>0</v>
      </c>
      <c r="BH121" s="299">
        <f>IF(N121="sníž. přenesená",J121,0)</f>
        <v>0</v>
      </c>
      <c r="BI121" s="299">
        <f>IF(N121="nulová",J121,0)</f>
        <v>0</v>
      </c>
      <c r="BJ121" s="224" t="s">
        <v>55</v>
      </c>
      <c r="BK121" s="299">
        <f>ROUND(I121*H121,2)</f>
        <v>0</v>
      </c>
      <c r="BL121" s="224" t="s">
        <v>63</v>
      </c>
      <c r="BM121" s="298" t="s">
        <v>1647</v>
      </c>
    </row>
    <row r="122" spans="2:65" s="340" customFormat="1" ht="36" customHeight="1">
      <c r="B122" s="230"/>
      <c r="C122" s="300" t="s">
        <v>59</v>
      </c>
      <c r="D122" s="300" t="s">
        <v>1262</v>
      </c>
      <c r="E122" s="301" t="s">
        <v>1648</v>
      </c>
      <c r="F122" s="302" t="s">
        <v>1649</v>
      </c>
      <c r="G122" s="303" t="s">
        <v>197</v>
      </c>
      <c r="H122" s="304">
        <v>1</v>
      </c>
      <c r="I122" s="365"/>
      <c r="J122" s="305">
        <f>ROUND(I122*H122,2)</f>
        <v>0</v>
      </c>
      <c r="K122" s="302" t="s">
        <v>259</v>
      </c>
      <c r="L122" s="306"/>
      <c r="M122" s="366" t="s">
        <v>259</v>
      </c>
      <c r="N122" s="307" t="s">
        <v>1219</v>
      </c>
      <c r="P122" s="296">
        <f>O122*H122</f>
        <v>0</v>
      </c>
      <c r="Q122" s="296">
        <v>0</v>
      </c>
      <c r="R122" s="296">
        <f>Q122*H122</f>
        <v>0</v>
      </c>
      <c r="S122" s="296">
        <v>0</v>
      </c>
      <c r="T122" s="296">
        <f>S122*H122</f>
        <v>0</v>
      </c>
      <c r="U122" s="297" t="s">
        <v>259</v>
      </c>
      <c r="AR122" s="298" t="s">
        <v>883</v>
      </c>
      <c r="AT122" s="298" t="s">
        <v>1262</v>
      </c>
      <c r="AU122" s="298" t="s">
        <v>55</v>
      </c>
      <c r="AY122" s="224" t="s">
        <v>1256</v>
      </c>
      <c r="BE122" s="299">
        <f>IF(N122="základní",J122,0)</f>
        <v>0</v>
      </c>
      <c r="BF122" s="299">
        <f>IF(N122="snížená",J122,0)</f>
        <v>0</v>
      </c>
      <c r="BG122" s="299">
        <f>IF(N122="zákl. přenesená",J122,0)</f>
        <v>0</v>
      </c>
      <c r="BH122" s="299">
        <f>IF(N122="sníž. přenesená",J122,0)</f>
        <v>0</v>
      </c>
      <c r="BI122" s="299">
        <f>IF(N122="nulová",J122,0)</f>
        <v>0</v>
      </c>
      <c r="BJ122" s="224" t="s">
        <v>55</v>
      </c>
      <c r="BK122" s="299">
        <f>ROUND(I122*H122,2)</f>
        <v>0</v>
      </c>
      <c r="BL122" s="224" t="s">
        <v>63</v>
      </c>
      <c r="BM122" s="298" t="s">
        <v>1650</v>
      </c>
    </row>
    <row r="123" spans="2:65" s="340" customFormat="1" ht="24" customHeight="1">
      <c r="B123" s="230"/>
      <c r="C123" s="300" t="s">
        <v>63</v>
      </c>
      <c r="D123" s="300" t="s">
        <v>1262</v>
      </c>
      <c r="E123" s="301" t="s">
        <v>1651</v>
      </c>
      <c r="F123" s="302" t="s">
        <v>1652</v>
      </c>
      <c r="G123" s="303" t="s">
        <v>197</v>
      </c>
      <c r="H123" s="304">
        <v>1</v>
      </c>
      <c r="I123" s="365"/>
      <c r="J123" s="305">
        <f>ROUND(I123*H123,2)</f>
        <v>0</v>
      </c>
      <c r="K123" s="302" t="s">
        <v>259</v>
      </c>
      <c r="L123" s="306"/>
      <c r="M123" s="366" t="s">
        <v>259</v>
      </c>
      <c r="N123" s="307" t="s">
        <v>1219</v>
      </c>
      <c r="P123" s="296">
        <f>O123*H123</f>
        <v>0</v>
      </c>
      <c r="Q123" s="296">
        <v>0</v>
      </c>
      <c r="R123" s="296">
        <f>Q123*H123</f>
        <v>0</v>
      </c>
      <c r="S123" s="296">
        <v>0</v>
      </c>
      <c r="T123" s="296">
        <f>S123*H123</f>
        <v>0</v>
      </c>
      <c r="U123" s="297" t="s">
        <v>259</v>
      </c>
      <c r="AR123" s="298" t="s">
        <v>883</v>
      </c>
      <c r="AT123" s="298" t="s">
        <v>1262</v>
      </c>
      <c r="AU123" s="298" t="s">
        <v>55</v>
      </c>
      <c r="AY123" s="224" t="s">
        <v>1256</v>
      </c>
      <c r="BE123" s="299">
        <f>IF(N123="základní",J123,0)</f>
        <v>0</v>
      </c>
      <c r="BF123" s="299">
        <f>IF(N123="snížená",J123,0)</f>
        <v>0</v>
      </c>
      <c r="BG123" s="299">
        <f>IF(N123="zákl. přenesená",J123,0)</f>
        <v>0</v>
      </c>
      <c r="BH123" s="299">
        <f>IF(N123="sníž. přenesená",J123,0)</f>
        <v>0</v>
      </c>
      <c r="BI123" s="299">
        <f>IF(N123="nulová",J123,0)</f>
        <v>0</v>
      </c>
      <c r="BJ123" s="224" t="s">
        <v>55</v>
      </c>
      <c r="BK123" s="299">
        <f>ROUND(I123*H123,2)</f>
        <v>0</v>
      </c>
      <c r="BL123" s="224" t="s">
        <v>63</v>
      </c>
      <c r="BM123" s="298" t="s">
        <v>1653</v>
      </c>
    </row>
    <row r="124" spans="2:65" s="340" customFormat="1" ht="36" customHeight="1">
      <c r="B124" s="230"/>
      <c r="C124" s="300" t="s">
        <v>65</v>
      </c>
      <c r="D124" s="300" t="s">
        <v>1262</v>
      </c>
      <c r="E124" s="301" t="s">
        <v>1654</v>
      </c>
      <c r="F124" s="302" t="s">
        <v>1655</v>
      </c>
      <c r="G124" s="303" t="s">
        <v>197</v>
      </c>
      <c r="H124" s="304">
        <v>1</v>
      </c>
      <c r="I124" s="365"/>
      <c r="J124" s="305">
        <f>ROUND(I124*H124,2)</f>
        <v>0</v>
      </c>
      <c r="K124" s="302" t="s">
        <v>259</v>
      </c>
      <c r="L124" s="306"/>
      <c r="M124" s="366" t="s">
        <v>259</v>
      </c>
      <c r="N124" s="307" t="s">
        <v>1219</v>
      </c>
      <c r="P124" s="296">
        <f>O124*H124</f>
        <v>0</v>
      </c>
      <c r="Q124" s="296">
        <v>0</v>
      </c>
      <c r="R124" s="296">
        <f>Q124*H124</f>
        <v>0</v>
      </c>
      <c r="S124" s="296">
        <v>0</v>
      </c>
      <c r="T124" s="296">
        <f>S124*H124</f>
        <v>0</v>
      </c>
      <c r="U124" s="297" t="s">
        <v>259</v>
      </c>
      <c r="AR124" s="298" t="s">
        <v>883</v>
      </c>
      <c r="AT124" s="298" t="s">
        <v>1262</v>
      </c>
      <c r="AU124" s="298" t="s">
        <v>55</v>
      </c>
      <c r="AY124" s="224" t="s">
        <v>1256</v>
      </c>
      <c r="BE124" s="299">
        <f>IF(N124="základní",J124,0)</f>
        <v>0</v>
      </c>
      <c r="BF124" s="299">
        <f>IF(N124="snížená",J124,0)</f>
        <v>0</v>
      </c>
      <c r="BG124" s="299">
        <f>IF(N124="zákl. přenesená",J124,0)</f>
        <v>0</v>
      </c>
      <c r="BH124" s="299">
        <f>IF(N124="sníž. přenesená",J124,0)</f>
        <v>0</v>
      </c>
      <c r="BI124" s="299">
        <f>IF(N124="nulová",J124,0)</f>
        <v>0</v>
      </c>
      <c r="BJ124" s="224" t="s">
        <v>55</v>
      </c>
      <c r="BK124" s="299">
        <f>ROUND(I124*H124,2)</f>
        <v>0</v>
      </c>
      <c r="BL124" s="224" t="s">
        <v>63</v>
      </c>
      <c r="BM124" s="298" t="s">
        <v>1656</v>
      </c>
    </row>
    <row r="125" spans="2:65" s="280" customFormat="1" ht="25.9" customHeight="1">
      <c r="B125" s="279"/>
      <c r="D125" s="281" t="s">
        <v>1252</v>
      </c>
      <c r="E125" s="282" t="s">
        <v>1657</v>
      </c>
      <c r="F125" s="282" t="s">
        <v>1658</v>
      </c>
      <c r="I125" s="362"/>
      <c r="J125" s="283">
        <f>BK125</f>
        <v>0</v>
      </c>
      <c r="L125" s="279"/>
      <c r="M125" s="284"/>
      <c r="P125" s="285">
        <f>SUM(P126:P131)</f>
        <v>0</v>
      </c>
      <c r="R125" s="285">
        <f>SUM(R126:R131)</f>
        <v>1.9400000000000001E-3</v>
      </c>
      <c r="T125" s="285">
        <f>SUM(T126:T131)</f>
        <v>0</v>
      </c>
      <c r="U125" s="286"/>
      <c r="AR125" s="281" t="s">
        <v>55</v>
      </c>
      <c r="AT125" s="287" t="s">
        <v>1252</v>
      </c>
      <c r="AU125" s="287" t="s">
        <v>1255</v>
      </c>
      <c r="AY125" s="281" t="s">
        <v>1256</v>
      </c>
      <c r="BK125" s="288">
        <f>SUM(BK126:BK131)</f>
        <v>0</v>
      </c>
    </row>
    <row r="126" spans="2:65" s="340" customFormat="1" ht="24" customHeight="1">
      <c r="B126" s="230"/>
      <c r="C126" s="289" t="s">
        <v>881</v>
      </c>
      <c r="D126" s="289" t="s">
        <v>1257</v>
      </c>
      <c r="E126" s="290" t="s">
        <v>1491</v>
      </c>
      <c r="F126" s="291" t="s">
        <v>1492</v>
      </c>
      <c r="G126" s="292" t="s">
        <v>217</v>
      </c>
      <c r="H126" s="293">
        <v>1</v>
      </c>
      <c r="I126" s="363"/>
      <c r="J126" s="294">
        <f t="shared" ref="J126:J131" si="0">ROUND(I126*H126,2)</f>
        <v>0</v>
      </c>
      <c r="K126" s="291" t="s">
        <v>1260</v>
      </c>
      <c r="L126" s="230"/>
      <c r="M126" s="364" t="s">
        <v>259</v>
      </c>
      <c r="N126" s="295" t="s">
        <v>1219</v>
      </c>
      <c r="P126" s="296">
        <f t="shared" ref="P126:P131" si="1">O126*H126</f>
        <v>0</v>
      </c>
      <c r="Q126" s="296">
        <v>0</v>
      </c>
      <c r="R126" s="296">
        <f t="shared" ref="R126:R131" si="2">Q126*H126</f>
        <v>0</v>
      </c>
      <c r="S126" s="296">
        <v>0</v>
      </c>
      <c r="T126" s="296">
        <f t="shared" ref="T126:T131" si="3">S126*H126</f>
        <v>0</v>
      </c>
      <c r="U126" s="297" t="s">
        <v>259</v>
      </c>
      <c r="AR126" s="298" t="s">
        <v>63</v>
      </c>
      <c r="AT126" s="298" t="s">
        <v>1257</v>
      </c>
      <c r="AU126" s="298" t="s">
        <v>55</v>
      </c>
      <c r="AY126" s="224" t="s">
        <v>1256</v>
      </c>
      <c r="BE126" s="299">
        <f t="shared" ref="BE126:BE131" si="4">IF(N126="základní",J126,0)</f>
        <v>0</v>
      </c>
      <c r="BF126" s="299">
        <f t="shared" ref="BF126:BF131" si="5">IF(N126="snížená",J126,0)</f>
        <v>0</v>
      </c>
      <c r="BG126" s="299">
        <f t="shared" ref="BG126:BG131" si="6">IF(N126="zákl. přenesená",J126,0)</f>
        <v>0</v>
      </c>
      <c r="BH126" s="299">
        <f t="shared" ref="BH126:BH131" si="7">IF(N126="sníž. přenesená",J126,0)</f>
        <v>0</v>
      </c>
      <c r="BI126" s="299">
        <f t="shared" ref="BI126:BI131" si="8">IF(N126="nulová",J126,0)</f>
        <v>0</v>
      </c>
      <c r="BJ126" s="224" t="s">
        <v>55</v>
      </c>
      <c r="BK126" s="299">
        <f t="shared" ref="BK126:BK131" si="9">ROUND(I126*H126,2)</f>
        <v>0</v>
      </c>
      <c r="BL126" s="224" t="s">
        <v>63</v>
      </c>
      <c r="BM126" s="298" t="s">
        <v>1659</v>
      </c>
    </row>
    <row r="127" spans="2:65" s="340" customFormat="1" ht="16.5" customHeight="1">
      <c r="B127" s="230"/>
      <c r="C127" s="300" t="s">
        <v>882</v>
      </c>
      <c r="D127" s="300" t="s">
        <v>1262</v>
      </c>
      <c r="E127" s="301" t="s">
        <v>1660</v>
      </c>
      <c r="F127" s="302" t="s">
        <v>1661</v>
      </c>
      <c r="G127" s="303" t="s">
        <v>217</v>
      </c>
      <c r="H127" s="304">
        <v>1</v>
      </c>
      <c r="I127" s="365"/>
      <c r="J127" s="305">
        <f t="shared" si="0"/>
        <v>0</v>
      </c>
      <c r="K127" s="302" t="s">
        <v>1260</v>
      </c>
      <c r="L127" s="306"/>
      <c r="M127" s="366" t="s">
        <v>259</v>
      </c>
      <c r="N127" s="307" t="s">
        <v>1219</v>
      </c>
      <c r="P127" s="296">
        <f t="shared" si="1"/>
        <v>0</v>
      </c>
      <c r="Q127" s="296">
        <v>5.0000000000000001E-4</v>
      </c>
      <c r="R127" s="296">
        <f t="shared" si="2"/>
        <v>5.0000000000000001E-4</v>
      </c>
      <c r="S127" s="296">
        <v>0</v>
      </c>
      <c r="T127" s="296">
        <f t="shared" si="3"/>
        <v>0</v>
      </c>
      <c r="U127" s="297" t="s">
        <v>259</v>
      </c>
      <c r="AR127" s="298" t="s">
        <v>883</v>
      </c>
      <c r="AT127" s="298" t="s">
        <v>1262</v>
      </c>
      <c r="AU127" s="298" t="s">
        <v>55</v>
      </c>
      <c r="AY127" s="224" t="s">
        <v>1256</v>
      </c>
      <c r="BE127" s="299">
        <f t="shared" si="4"/>
        <v>0</v>
      </c>
      <c r="BF127" s="299">
        <f t="shared" si="5"/>
        <v>0</v>
      </c>
      <c r="BG127" s="299">
        <f t="shared" si="6"/>
        <v>0</v>
      </c>
      <c r="BH127" s="299">
        <f t="shared" si="7"/>
        <v>0</v>
      </c>
      <c r="BI127" s="299">
        <f t="shared" si="8"/>
        <v>0</v>
      </c>
      <c r="BJ127" s="224" t="s">
        <v>55</v>
      </c>
      <c r="BK127" s="299">
        <f t="shared" si="9"/>
        <v>0</v>
      </c>
      <c r="BL127" s="224" t="s">
        <v>63</v>
      </c>
      <c r="BM127" s="298" t="s">
        <v>1662</v>
      </c>
    </row>
    <row r="128" spans="2:65" s="340" customFormat="1" ht="16.5" customHeight="1">
      <c r="B128" s="230"/>
      <c r="C128" s="289" t="s">
        <v>883</v>
      </c>
      <c r="D128" s="289" t="s">
        <v>1257</v>
      </c>
      <c r="E128" s="290" t="s">
        <v>1663</v>
      </c>
      <c r="F128" s="291" t="s">
        <v>1664</v>
      </c>
      <c r="G128" s="292" t="s">
        <v>217</v>
      </c>
      <c r="H128" s="293">
        <v>1</v>
      </c>
      <c r="I128" s="363"/>
      <c r="J128" s="294">
        <f t="shared" si="0"/>
        <v>0</v>
      </c>
      <c r="K128" s="291" t="s">
        <v>1260</v>
      </c>
      <c r="L128" s="230"/>
      <c r="M128" s="364" t="s">
        <v>259</v>
      </c>
      <c r="N128" s="295" t="s">
        <v>1219</v>
      </c>
      <c r="P128" s="296">
        <f t="shared" si="1"/>
        <v>0</v>
      </c>
      <c r="Q128" s="296">
        <v>0</v>
      </c>
      <c r="R128" s="296">
        <f t="shared" si="2"/>
        <v>0</v>
      </c>
      <c r="S128" s="296">
        <v>0</v>
      </c>
      <c r="T128" s="296">
        <f t="shared" si="3"/>
        <v>0</v>
      </c>
      <c r="U128" s="297" t="s">
        <v>259</v>
      </c>
      <c r="AR128" s="298" t="s">
        <v>63</v>
      </c>
      <c r="AT128" s="298" t="s">
        <v>1257</v>
      </c>
      <c r="AU128" s="298" t="s">
        <v>55</v>
      </c>
      <c r="AY128" s="224" t="s">
        <v>1256</v>
      </c>
      <c r="BE128" s="299">
        <f t="shared" si="4"/>
        <v>0</v>
      </c>
      <c r="BF128" s="299">
        <f t="shared" si="5"/>
        <v>0</v>
      </c>
      <c r="BG128" s="299">
        <f t="shared" si="6"/>
        <v>0</v>
      </c>
      <c r="BH128" s="299">
        <f t="shared" si="7"/>
        <v>0</v>
      </c>
      <c r="BI128" s="299">
        <f t="shared" si="8"/>
        <v>0</v>
      </c>
      <c r="BJ128" s="224" t="s">
        <v>55</v>
      </c>
      <c r="BK128" s="299">
        <f t="shared" si="9"/>
        <v>0</v>
      </c>
      <c r="BL128" s="224" t="s">
        <v>63</v>
      </c>
      <c r="BM128" s="298" t="s">
        <v>1665</v>
      </c>
    </row>
    <row r="129" spans="2:65" s="340" customFormat="1" ht="16.5" customHeight="1">
      <c r="B129" s="230"/>
      <c r="C129" s="300" t="s">
        <v>1286</v>
      </c>
      <c r="D129" s="300" t="s">
        <v>1262</v>
      </c>
      <c r="E129" s="301" t="s">
        <v>1666</v>
      </c>
      <c r="F129" s="302" t="s">
        <v>1667</v>
      </c>
      <c r="G129" s="303" t="s">
        <v>217</v>
      </c>
      <c r="H129" s="304">
        <v>1</v>
      </c>
      <c r="I129" s="365"/>
      <c r="J129" s="305">
        <f t="shared" si="0"/>
        <v>0</v>
      </c>
      <c r="K129" s="302" t="s">
        <v>1260</v>
      </c>
      <c r="L129" s="306"/>
      <c r="M129" s="366" t="s">
        <v>259</v>
      </c>
      <c r="N129" s="307" t="s">
        <v>1219</v>
      </c>
      <c r="P129" s="296">
        <f t="shared" si="1"/>
        <v>0</v>
      </c>
      <c r="Q129" s="296">
        <v>2.4000000000000001E-4</v>
      </c>
      <c r="R129" s="296">
        <f t="shared" si="2"/>
        <v>2.4000000000000001E-4</v>
      </c>
      <c r="S129" s="296">
        <v>0</v>
      </c>
      <c r="T129" s="296">
        <f t="shared" si="3"/>
        <v>0</v>
      </c>
      <c r="U129" s="297" t="s">
        <v>259</v>
      </c>
      <c r="AR129" s="298" t="s">
        <v>883</v>
      </c>
      <c r="AT129" s="298" t="s">
        <v>1262</v>
      </c>
      <c r="AU129" s="298" t="s">
        <v>55</v>
      </c>
      <c r="AY129" s="224" t="s">
        <v>1256</v>
      </c>
      <c r="BE129" s="299">
        <f t="shared" si="4"/>
        <v>0</v>
      </c>
      <c r="BF129" s="299">
        <f t="shared" si="5"/>
        <v>0</v>
      </c>
      <c r="BG129" s="299">
        <f t="shared" si="6"/>
        <v>0</v>
      </c>
      <c r="BH129" s="299">
        <f t="shared" si="7"/>
        <v>0</v>
      </c>
      <c r="BI129" s="299">
        <f t="shared" si="8"/>
        <v>0</v>
      </c>
      <c r="BJ129" s="224" t="s">
        <v>55</v>
      </c>
      <c r="BK129" s="299">
        <f t="shared" si="9"/>
        <v>0</v>
      </c>
      <c r="BL129" s="224" t="s">
        <v>63</v>
      </c>
      <c r="BM129" s="298" t="s">
        <v>1668</v>
      </c>
    </row>
    <row r="130" spans="2:65" s="340" customFormat="1" ht="24" customHeight="1">
      <c r="B130" s="230"/>
      <c r="C130" s="289" t="s">
        <v>1290</v>
      </c>
      <c r="D130" s="289" t="s">
        <v>1257</v>
      </c>
      <c r="E130" s="290" t="s">
        <v>1431</v>
      </c>
      <c r="F130" s="291" t="s">
        <v>1432</v>
      </c>
      <c r="G130" s="292" t="s">
        <v>185</v>
      </c>
      <c r="H130" s="293">
        <v>10</v>
      </c>
      <c r="I130" s="363"/>
      <c r="J130" s="294">
        <f t="shared" si="0"/>
        <v>0</v>
      </c>
      <c r="K130" s="291" t="s">
        <v>1260</v>
      </c>
      <c r="L130" s="230"/>
      <c r="M130" s="364" t="s">
        <v>259</v>
      </c>
      <c r="N130" s="295" t="s">
        <v>1219</v>
      </c>
      <c r="P130" s="296">
        <f t="shared" si="1"/>
        <v>0</v>
      </c>
      <c r="Q130" s="296">
        <v>0</v>
      </c>
      <c r="R130" s="296">
        <f t="shared" si="2"/>
        <v>0</v>
      </c>
      <c r="S130" s="296">
        <v>0</v>
      </c>
      <c r="T130" s="296">
        <f t="shared" si="3"/>
        <v>0</v>
      </c>
      <c r="U130" s="297" t="s">
        <v>259</v>
      </c>
      <c r="AR130" s="298" t="s">
        <v>63</v>
      </c>
      <c r="AT130" s="298" t="s">
        <v>1257</v>
      </c>
      <c r="AU130" s="298" t="s">
        <v>55</v>
      </c>
      <c r="AY130" s="224" t="s">
        <v>1256</v>
      </c>
      <c r="BE130" s="299">
        <f t="shared" si="4"/>
        <v>0</v>
      </c>
      <c r="BF130" s="299">
        <f t="shared" si="5"/>
        <v>0</v>
      </c>
      <c r="BG130" s="299">
        <f t="shared" si="6"/>
        <v>0</v>
      </c>
      <c r="BH130" s="299">
        <f t="shared" si="7"/>
        <v>0</v>
      </c>
      <c r="BI130" s="299">
        <f t="shared" si="8"/>
        <v>0</v>
      </c>
      <c r="BJ130" s="224" t="s">
        <v>55</v>
      </c>
      <c r="BK130" s="299">
        <f t="shared" si="9"/>
        <v>0</v>
      </c>
      <c r="BL130" s="224" t="s">
        <v>63</v>
      </c>
      <c r="BM130" s="298" t="s">
        <v>1669</v>
      </c>
    </row>
    <row r="131" spans="2:65" s="340" customFormat="1" ht="16.5" customHeight="1">
      <c r="B131" s="230"/>
      <c r="C131" s="300" t="s">
        <v>1296</v>
      </c>
      <c r="D131" s="300" t="s">
        <v>1262</v>
      </c>
      <c r="E131" s="301" t="s">
        <v>1434</v>
      </c>
      <c r="F131" s="302" t="s">
        <v>1435</v>
      </c>
      <c r="G131" s="303" t="s">
        <v>185</v>
      </c>
      <c r="H131" s="304">
        <v>10</v>
      </c>
      <c r="I131" s="365"/>
      <c r="J131" s="305">
        <f t="shared" si="0"/>
        <v>0</v>
      </c>
      <c r="K131" s="302" t="s">
        <v>1260</v>
      </c>
      <c r="L131" s="306"/>
      <c r="M131" s="367" t="s">
        <v>259</v>
      </c>
      <c r="N131" s="312" t="s">
        <v>1219</v>
      </c>
      <c r="O131" s="368"/>
      <c r="P131" s="313">
        <f t="shared" si="1"/>
        <v>0</v>
      </c>
      <c r="Q131" s="313">
        <v>1.2E-4</v>
      </c>
      <c r="R131" s="313">
        <f t="shared" si="2"/>
        <v>1.2000000000000001E-3</v>
      </c>
      <c r="S131" s="313">
        <v>0</v>
      </c>
      <c r="T131" s="313">
        <f t="shared" si="3"/>
        <v>0</v>
      </c>
      <c r="U131" s="314" t="s">
        <v>259</v>
      </c>
      <c r="AR131" s="298" t="s">
        <v>883</v>
      </c>
      <c r="AT131" s="298" t="s">
        <v>1262</v>
      </c>
      <c r="AU131" s="298" t="s">
        <v>55</v>
      </c>
      <c r="AY131" s="224" t="s">
        <v>1256</v>
      </c>
      <c r="BE131" s="299">
        <f t="shared" si="4"/>
        <v>0</v>
      </c>
      <c r="BF131" s="299">
        <f t="shared" si="5"/>
        <v>0</v>
      </c>
      <c r="BG131" s="299">
        <f t="shared" si="6"/>
        <v>0</v>
      </c>
      <c r="BH131" s="299">
        <f t="shared" si="7"/>
        <v>0</v>
      </c>
      <c r="BI131" s="299">
        <f t="shared" si="8"/>
        <v>0</v>
      </c>
      <c r="BJ131" s="224" t="s">
        <v>55</v>
      </c>
      <c r="BK131" s="299">
        <f t="shared" si="9"/>
        <v>0</v>
      </c>
      <c r="BL131" s="224" t="s">
        <v>63</v>
      </c>
      <c r="BM131" s="298" t="s">
        <v>1670</v>
      </c>
    </row>
    <row r="132" spans="2:65" s="340" customFormat="1" ht="6.95" customHeight="1">
      <c r="B132" s="253"/>
      <c r="C132" s="254"/>
      <c r="D132" s="254"/>
      <c r="E132" s="254"/>
      <c r="F132" s="254"/>
      <c r="G132" s="254"/>
      <c r="H132" s="254"/>
      <c r="I132" s="357"/>
      <c r="J132" s="254"/>
      <c r="K132" s="254"/>
      <c r="L132" s="230"/>
    </row>
  </sheetData>
  <sheetProtection algorithmName="SHA-512" hashValue="guelKOcDdpz9AR0+HL6LYPS60Rw9xlRZxGl4BkM5S3ZslmNzQW8MMmrm+fcajvmuRdJbKgk+B7thbMfGJdpWoA==" saltValue="4LV4mdFF974JBNRLhrZy41HrLjrnHbFVkpyIez9uDR/NWlZ/AhGuiETeim8pJ+YO20imN57/SUa1wuKSU3wLJA==" spinCount="100000" sheet="1" objects="1" scenarios="1" formatColumns="0" formatRows="0" autoFilter="0"/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373" t="s">
        <v>6</v>
      </c>
      <c r="B1" s="373"/>
      <c r="C1" s="374"/>
      <c r="D1" s="373"/>
      <c r="E1" s="373"/>
      <c r="F1" s="373"/>
      <c r="G1" s="373"/>
    </row>
    <row r="2" spans="1:7" ht="24.95" customHeight="1">
      <c r="A2" s="79" t="s">
        <v>41</v>
      </c>
      <c r="B2" s="78"/>
      <c r="C2" s="375"/>
      <c r="D2" s="375"/>
      <c r="E2" s="375"/>
      <c r="F2" s="375"/>
      <c r="G2" s="376"/>
    </row>
    <row r="3" spans="1:7" ht="24.95" hidden="1" customHeight="1">
      <c r="A3" s="79" t="s">
        <v>7</v>
      </c>
      <c r="B3" s="78"/>
      <c r="C3" s="375"/>
      <c r="D3" s="375"/>
      <c r="E3" s="375"/>
      <c r="F3" s="375"/>
      <c r="G3" s="376"/>
    </row>
    <row r="4" spans="1:7" ht="24.95" hidden="1" customHeight="1">
      <c r="A4" s="79" t="s">
        <v>8</v>
      </c>
      <c r="B4" s="78"/>
      <c r="C4" s="375"/>
      <c r="D4" s="375"/>
      <c r="E4" s="375"/>
      <c r="F4" s="375"/>
      <c r="G4" s="376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L10"/>
  <sheetViews>
    <sheetView workbookViewId="0">
      <selection activeCell="E51" sqref="E51"/>
    </sheetView>
  </sheetViews>
  <sheetFormatPr defaultRowHeight="12.75"/>
  <sheetData>
    <row r="3" spans="1:12">
      <c r="A3" s="371" t="s">
        <v>1721</v>
      </c>
    </row>
    <row r="4" spans="1:12" ht="76.900000000000006" customHeight="1">
      <c r="A4" s="378" t="s">
        <v>1722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ht="24" customHeight="1">
      <c r="A5" s="377" t="s">
        <v>1728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ht="31.5" customHeight="1">
      <c r="A6" s="377" t="s">
        <v>1723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1:12" ht="35.25" customHeight="1">
      <c r="A7" s="377" t="s">
        <v>1724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</row>
    <row r="8" spans="1:12" ht="30" customHeight="1">
      <c r="A8" s="377" t="s">
        <v>1725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</row>
    <row r="9" spans="1:12" ht="36.75" customHeight="1">
      <c r="A9" s="377" t="s">
        <v>1726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</row>
    <row r="10" spans="1:12" ht="48.75" customHeight="1">
      <c r="A10" s="377" t="s">
        <v>1727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</row>
  </sheetData>
  <mergeCells count="7">
    <mergeCell ref="A10:L10"/>
    <mergeCell ref="A4:L4"/>
    <mergeCell ref="A5:L5"/>
    <mergeCell ref="A6:L6"/>
    <mergeCell ref="A7:L7"/>
    <mergeCell ref="A8:L8"/>
    <mergeCell ref="A9:L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84"/>
  <sheetViews>
    <sheetView showGridLines="0" tabSelected="1" topLeftCell="B1" zoomScaleNormal="100" zoomScaleSheetLayoutView="75" workbookViewId="0">
      <selection activeCell="F5" sqref="F5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5.42578125" customWidth="1"/>
    <col min="12" max="12" width="8.7109375" customWidth="1"/>
    <col min="13" max="13" width="4.7109375" customWidth="1"/>
    <col min="14" max="14" width="9.140625" customWidth="1"/>
    <col min="15" max="15" width="10.7109375" customWidth="1"/>
  </cols>
  <sheetData>
    <row r="1" spans="1:15" ht="33.75" customHeight="1">
      <c r="A1" s="73" t="s">
        <v>36</v>
      </c>
      <c r="B1" s="379" t="s">
        <v>1718</v>
      </c>
      <c r="C1" s="380"/>
      <c r="D1" s="380"/>
      <c r="E1" s="380"/>
      <c r="F1" s="380"/>
      <c r="G1" s="380"/>
      <c r="H1" s="380"/>
      <c r="I1" s="380"/>
      <c r="J1" s="381"/>
    </row>
    <row r="2" spans="1:15" ht="23.25" customHeight="1">
      <c r="A2" s="4"/>
      <c r="B2" s="80" t="s">
        <v>40</v>
      </c>
      <c r="C2" s="81"/>
      <c r="D2" s="382" t="s">
        <v>45</v>
      </c>
      <c r="E2" s="383"/>
      <c r="F2" s="383"/>
      <c r="G2" s="383"/>
      <c r="H2" s="383"/>
      <c r="I2" s="383"/>
      <c r="J2" s="384"/>
      <c r="O2" s="2"/>
    </row>
    <row r="3" spans="1:15" ht="23.25" customHeight="1">
      <c r="A3" s="4"/>
      <c r="B3" s="82" t="s">
        <v>44</v>
      </c>
      <c r="C3" s="83"/>
      <c r="D3" s="385" t="s">
        <v>42</v>
      </c>
      <c r="E3" s="386"/>
      <c r="F3" s="386"/>
      <c r="G3" s="386"/>
      <c r="H3" s="386"/>
      <c r="I3" s="386"/>
      <c r="J3" s="387"/>
    </row>
    <row r="4" spans="1:15" ht="23.25" hidden="1" customHeight="1">
      <c r="A4" s="4"/>
      <c r="B4" s="84" t="s">
        <v>43</v>
      </c>
      <c r="C4" s="85"/>
      <c r="D4" s="86"/>
      <c r="E4" s="86"/>
      <c r="F4" s="87"/>
      <c r="G4" s="88"/>
      <c r="H4" s="87"/>
      <c r="I4" s="88"/>
      <c r="J4" s="89"/>
    </row>
    <row r="5" spans="1:15" ht="24" customHeight="1">
      <c r="A5" s="4"/>
      <c r="B5" s="47" t="s">
        <v>21</v>
      </c>
      <c r="C5" s="5"/>
      <c r="D5" s="171" t="s">
        <v>46</v>
      </c>
      <c r="E5" s="26"/>
      <c r="F5" s="26"/>
      <c r="G5" s="26"/>
      <c r="H5" s="28" t="s">
        <v>33</v>
      </c>
      <c r="I5" s="171"/>
      <c r="J5" s="11"/>
    </row>
    <row r="6" spans="1:15" ht="15.75" customHeight="1">
      <c r="A6" s="4"/>
      <c r="B6" s="41"/>
      <c r="C6" s="26"/>
      <c r="D6" s="171" t="s">
        <v>47</v>
      </c>
      <c r="E6" s="26"/>
      <c r="F6" s="26"/>
      <c r="G6" s="26"/>
      <c r="H6" s="28" t="s">
        <v>34</v>
      </c>
      <c r="I6" s="171"/>
      <c r="J6" s="11"/>
    </row>
    <row r="7" spans="1:15" ht="15.75" customHeight="1">
      <c r="A7" s="4"/>
      <c r="B7" s="42"/>
      <c r="C7" s="90" t="s">
        <v>49</v>
      </c>
      <c r="D7" s="172" t="s">
        <v>48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388"/>
      <c r="E11" s="388"/>
      <c r="F11" s="388"/>
      <c r="G11" s="388"/>
      <c r="H11" s="28" t="s">
        <v>33</v>
      </c>
      <c r="I11" s="171"/>
      <c r="J11" s="11"/>
    </row>
    <row r="12" spans="1:15" ht="15.75" customHeight="1">
      <c r="A12" s="4"/>
      <c r="B12" s="41"/>
      <c r="C12" s="26"/>
      <c r="D12" s="389"/>
      <c r="E12" s="389"/>
      <c r="F12" s="389"/>
      <c r="G12" s="389"/>
      <c r="H12" s="28" t="s">
        <v>34</v>
      </c>
      <c r="I12" s="171"/>
      <c r="J12" s="11"/>
    </row>
    <row r="13" spans="1:15" ht="15.75" customHeight="1">
      <c r="A13" s="4"/>
      <c r="B13" s="42"/>
      <c r="C13" s="90"/>
      <c r="D13" s="390"/>
      <c r="E13" s="390"/>
      <c r="F13" s="390"/>
      <c r="G13" s="390"/>
      <c r="H13" s="29"/>
      <c r="I13" s="34"/>
      <c r="J13" s="51"/>
    </row>
    <row r="14" spans="1:15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394"/>
      <c r="F15" s="394"/>
      <c r="G15" s="395"/>
      <c r="H15" s="395"/>
      <c r="I15" s="395" t="s">
        <v>28</v>
      </c>
      <c r="J15" s="396"/>
    </row>
    <row r="16" spans="1:15" ht="23.25" customHeight="1">
      <c r="A16" s="132" t="s">
        <v>23</v>
      </c>
      <c r="B16" s="133" t="s">
        <v>23</v>
      </c>
      <c r="C16" s="58"/>
      <c r="D16" s="59"/>
      <c r="E16" s="391"/>
      <c r="F16" s="392"/>
      <c r="G16" s="391"/>
      <c r="H16" s="392"/>
      <c r="I16" s="391">
        <f>SUM(I47:J61)</f>
        <v>0</v>
      </c>
      <c r="J16" s="393"/>
    </row>
    <row r="17" spans="1:10" ht="23.25" customHeight="1">
      <c r="A17" s="132" t="s">
        <v>24</v>
      </c>
      <c r="B17" s="133" t="s">
        <v>24</v>
      </c>
      <c r="C17" s="58"/>
      <c r="D17" s="59"/>
      <c r="E17" s="391"/>
      <c r="F17" s="392"/>
      <c r="G17" s="391"/>
      <c r="H17" s="392"/>
      <c r="I17" s="391">
        <f>SUM(I62:J77)</f>
        <v>0</v>
      </c>
      <c r="J17" s="393"/>
    </row>
    <row r="18" spans="1:10" ht="23.25" customHeight="1">
      <c r="A18" s="132" t="s">
        <v>25</v>
      </c>
      <c r="B18" s="133" t="s">
        <v>25</v>
      </c>
      <c r="C18" s="58"/>
      <c r="D18" s="59"/>
      <c r="E18" s="391"/>
      <c r="F18" s="392"/>
      <c r="G18" s="391"/>
      <c r="H18" s="392"/>
      <c r="I18" s="391">
        <f>SUM(I78:J79)</f>
        <v>0</v>
      </c>
      <c r="J18" s="393"/>
    </row>
    <row r="19" spans="1:10" ht="23.25" customHeight="1">
      <c r="A19" s="132" t="s">
        <v>121</v>
      </c>
      <c r="B19" s="133" t="s">
        <v>26</v>
      </c>
      <c r="C19" s="58"/>
      <c r="D19" s="59"/>
      <c r="E19" s="391"/>
      <c r="F19" s="392"/>
      <c r="G19" s="391"/>
      <c r="H19" s="392"/>
      <c r="I19" s="391">
        <f>SUM(I80)</f>
        <v>0</v>
      </c>
      <c r="J19" s="393"/>
    </row>
    <row r="20" spans="1:10" ht="23.25" customHeight="1">
      <c r="A20" s="132" t="s">
        <v>122</v>
      </c>
      <c r="B20" s="133" t="s">
        <v>27</v>
      </c>
      <c r="C20" s="58"/>
      <c r="D20" s="59"/>
      <c r="E20" s="391"/>
      <c r="F20" s="392"/>
      <c r="G20" s="391"/>
      <c r="H20" s="392"/>
      <c r="I20" s="391">
        <v>0</v>
      </c>
      <c r="J20" s="393"/>
    </row>
    <row r="21" spans="1:10" ht="23.25" customHeight="1">
      <c r="A21" s="4"/>
      <c r="B21" s="74" t="s">
        <v>28</v>
      </c>
      <c r="C21" s="75"/>
      <c r="D21" s="76"/>
      <c r="E21" s="397"/>
      <c r="F21" s="398"/>
      <c r="G21" s="397"/>
      <c r="H21" s="398"/>
      <c r="I21" s="397">
        <f>SUM(I16:J20)</f>
        <v>0</v>
      </c>
      <c r="J21" s="3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400">
        <v>0</v>
      </c>
      <c r="H23" s="401"/>
      <c r="I23" s="401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402">
        <v>0</v>
      </c>
      <c r="H24" s="403"/>
      <c r="I24" s="403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400">
        <f>I21</f>
        <v>0</v>
      </c>
      <c r="H25" s="401"/>
      <c r="I25" s="401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415">
        <f>ZakladDPHZakl*0.21</f>
        <v>0</v>
      </c>
      <c r="H26" s="416"/>
      <c r="I26" s="416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417">
        <v>0</v>
      </c>
      <c r="H27" s="417"/>
      <c r="I27" s="417"/>
      <c r="J27" s="63" t="str">
        <f t="shared" si="0"/>
        <v>CZK</v>
      </c>
    </row>
    <row r="28" spans="1:10" ht="27.75" hidden="1" customHeight="1" thickBot="1">
      <c r="A28" s="4"/>
      <c r="B28" s="110" t="s">
        <v>22</v>
      </c>
      <c r="C28" s="111"/>
      <c r="D28" s="111"/>
      <c r="E28" s="112"/>
      <c r="F28" s="113"/>
      <c r="G28" s="418">
        <v>7266666.4199999999</v>
      </c>
      <c r="H28" s="419"/>
      <c r="I28" s="419"/>
      <c r="J28" s="114" t="str">
        <f t="shared" si="0"/>
        <v>CZK</v>
      </c>
    </row>
    <row r="29" spans="1:10" ht="27.75" customHeight="1" thickBot="1">
      <c r="A29" s="4"/>
      <c r="B29" s="110" t="s">
        <v>35</v>
      </c>
      <c r="C29" s="115"/>
      <c r="D29" s="115"/>
      <c r="E29" s="115"/>
      <c r="F29" s="115"/>
      <c r="G29" s="418">
        <f>Zaokrouhleni+DPHZakl+ZakladDPHZakl</f>
        <v>0</v>
      </c>
      <c r="H29" s="418"/>
      <c r="I29" s="418"/>
      <c r="J29" s="116" t="s">
        <v>52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43839</v>
      </c>
      <c r="I32" s="39"/>
      <c r="J32" s="12"/>
    </row>
    <row r="33" spans="1:17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7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7" ht="12.75" customHeight="1">
      <c r="A35" s="4"/>
      <c r="B35" s="4"/>
      <c r="C35" s="5"/>
      <c r="D35" s="420" t="s">
        <v>2</v>
      </c>
      <c r="E35" s="420"/>
      <c r="F35" s="5"/>
      <c r="G35" s="45"/>
      <c r="H35" s="13" t="s">
        <v>3</v>
      </c>
      <c r="I35" s="45"/>
      <c r="J35" s="12"/>
    </row>
    <row r="36" spans="1:17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7" ht="27" hidden="1" customHeight="1">
      <c r="B37" s="77" t="s">
        <v>15</v>
      </c>
      <c r="C37" s="3"/>
      <c r="D37" s="3"/>
      <c r="E37" s="3"/>
      <c r="F37" s="102"/>
      <c r="G37" s="102"/>
      <c r="H37" s="102"/>
      <c r="I37" s="102"/>
      <c r="J37" s="3"/>
    </row>
    <row r="38" spans="1:17" ht="25.5" hidden="1" customHeight="1">
      <c r="A38" s="94" t="s">
        <v>37</v>
      </c>
      <c r="B38" s="96" t="s">
        <v>16</v>
      </c>
      <c r="C38" s="97" t="s">
        <v>5</v>
      </c>
      <c r="D38" s="98"/>
      <c r="E38" s="98"/>
      <c r="F38" s="103" t="str">
        <f>B23</f>
        <v>Základ pro sníženou DPH</v>
      </c>
      <c r="G38" s="103" t="str">
        <f>B25</f>
        <v>Základ pro základní DPH</v>
      </c>
      <c r="H38" s="104" t="s">
        <v>17</v>
      </c>
      <c r="I38" s="104" t="s">
        <v>1</v>
      </c>
      <c r="J38" s="99" t="s">
        <v>0</v>
      </c>
    </row>
    <row r="39" spans="1:17" ht="25.5" hidden="1" customHeight="1">
      <c r="A39" s="94">
        <v>0</v>
      </c>
      <c r="B39" s="100" t="s">
        <v>50</v>
      </c>
      <c r="C39" s="421" t="s">
        <v>45</v>
      </c>
      <c r="D39" s="422"/>
      <c r="E39" s="422"/>
      <c r="F39" s="105">
        <v>0</v>
      </c>
      <c r="G39" s="106">
        <v>7266666.4199999999</v>
      </c>
      <c r="H39" s="107">
        <v>1526000</v>
      </c>
      <c r="I39" s="107">
        <v>8792666.4199999999</v>
      </c>
      <c r="J39" s="101" t="str">
        <f>IF(CenaCelkemVypocet=0,"",I39/CenaCelkemVypocet*100)</f>
        <v/>
      </c>
    </row>
    <row r="40" spans="1:17" ht="25.5" hidden="1" customHeight="1">
      <c r="A40" s="94"/>
      <c r="B40" s="404" t="s">
        <v>51</v>
      </c>
      <c r="C40" s="405"/>
      <c r="D40" s="405"/>
      <c r="E40" s="406"/>
      <c r="F40" s="108">
        <f>SUMIF(A39:A39,"=1",F39:F39)</f>
        <v>0</v>
      </c>
      <c r="G40" s="109">
        <f>SUMIF(A39:A39,"=1",G39:G39)</f>
        <v>0</v>
      </c>
      <c r="H40" s="109">
        <f>SUMIF(A39:A39,"=1",H39:H39)</f>
        <v>0</v>
      </c>
      <c r="I40" s="109">
        <f>SUMIF(A39:A39,"=1",I39:I39)</f>
        <v>0</v>
      </c>
      <c r="J40" s="95">
        <f>SUMIF(A39:A39,"=1",J39:J39)</f>
        <v>0</v>
      </c>
    </row>
    <row r="44" spans="1:17" ht="15.75">
      <c r="B44" s="117" t="s">
        <v>53</v>
      </c>
    </row>
    <row r="46" spans="1:17" ht="43.15" customHeight="1">
      <c r="A46" s="118"/>
      <c r="B46" s="122" t="s">
        <v>16</v>
      </c>
      <c r="C46" s="122" t="s">
        <v>5</v>
      </c>
      <c r="D46" s="123"/>
      <c r="E46" s="123"/>
      <c r="F46" s="169" t="s">
        <v>54</v>
      </c>
      <c r="G46" s="169"/>
      <c r="H46" s="169"/>
      <c r="I46" s="407" t="s">
        <v>866</v>
      </c>
      <c r="J46" s="407"/>
      <c r="K46" s="428" t="s">
        <v>954</v>
      </c>
      <c r="L46" s="428"/>
      <c r="M46" s="430" t="s">
        <v>955</v>
      </c>
      <c r="N46" s="430"/>
    </row>
    <row r="47" spans="1:17" ht="25.5" customHeight="1">
      <c r="A47" s="119"/>
      <c r="B47" s="126" t="s">
        <v>55</v>
      </c>
      <c r="C47" s="408" t="s">
        <v>56</v>
      </c>
      <c r="D47" s="409"/>
      <c r="E47" s="409"/>
      <c r="F47" s="128" t="s">
        <v>23</v>
      </c>
      <c r="G47" s="170"/>
      <c r="H47" s="170"/>
      <c r="I47" s="410">
        <f t="shared" ref="I47:I80" si="1">K47+M47</f>
        <v>0</v>
      </c>
      <c r="J47" s="410"/>
      <c r="K47" s="410">
        <f>'Rozpočet Pol způsobilé'!G8</f>
        <v>0</v>
      </c>
      <c r="L47" s="410"/>
      <c r="M47" s="410">
        <f>'Rozpočet Pol nezpůsobilé'!G8</f>
        <v>0</v>
      </c>
      <c r="N47" s="410"/>
      <c r="Q47" s="92"/>
    </row>
    <row r="48" spans="1:17" ht="25.5" customHeight="1">
      <c r="A48" s="119"/>
      <c r="B48" s="121" t="s">
        <v>57</v>
      </c>
      <c r="C48" s="411" t="s">
        <v>58</v>
      </c>
      <c r="D48" s="412"/>
      <c r="E48" s="412"/>
      <c r="F48" s="129" t="s">
        <v>23</v>
      </c>
      <c r="G48" s="166"/>
      <c r="H48" s="166"/>
      <c r="I48" s="413">
        <f t="shared" si="1"/>
        <v>0</v>
      </c>
      <c r="J48" s="414"/>
      <c r="K48" s="429"/>
      <c r="L48" s="429"/>
      <c r="M48" s="429">
        <f>'Rozpočet Pol nezpůsobilé'!G11</f>
        <v>0</v>
      </c>
      <c r="N48" s="429"/>
      <c r="Q48" s="92"/>
    </row>
    <row r="49" spans="1:17" ht="25.5" customHeight="1">
      <c r="A49" s="119"/>
      <c r="B49" s="121" t="s">
        <v>59</v>
      </c>
      <c r="C49" s="411" t="s">
        <v>60</v>
      </c>
      <c r="D49" s="412"/>
      <c r="E49" s="412"/>
      <c r="F49" s="129" t="s">
        <v>23</v>
      </c>
      <c r="G49" s="166"/>
      <c r="H49" s="166"/>
      <c r="I49" s="413">
        <f t="shared" si="1"/>
        <v>0</v>
      </c>
      <c r="J49" s="414"/>
      <c r="K49" s="429"/>
      <c r="L49" s="429"/>
      <c r="M49" s="429">
        <f>'Rozpočet Pol nezpůsobilé'!G23</f>
        <v>0</v>
      </c>
      <c r="N49" s="429"/>
      <c r="Q49" s="92"/>
    </row>
    <row r="50" spans="1:17" ht="25.5" customHeight="1">
      <c r="A50" s="119"/>
      <c r="B50" s="121" t="s">
        <v>61</v>
      </c>
      <c r="C50" s="411" t="s">
        <v>62</v>
      </c>
      <c r="D50" s="412"/>
      <c r="E50" s="412"/>
      <c r="F50" s="129" t="s">
        <v>23</v>
      </c>
      <c r="G50" s="166"/>
      <c r="H50" s="166"/>
      <c r="I50" s="413">
        <f t="shared" si="1"/>
        <v>0</v>
      </c>
      <c r="J50" s="414"/>
      <c r="K50" s="429">
        <f>'Rozpočet Pol způsobilé'!G17</f>
        <v>0</v>
      </c>
      <c r="L50" s="429"/>
      <c r="M50" s="429"/>
      <c r="N50" s="429"/>
      <c r="Q50" s="92"/>
    </row>
    <row r="51" spans="1:17" ht="25.5" customHeight="1">
      <c r="A51" s="119"/>
      <c r="B51" s="121" t="s">
        <v>63</v>
      </c>
      <c r="C51" s="411" t="s">
        <v>64</v>
      </c>
      <c r="D51" s="412"/>
      <c r="E51" s="412"/>
      <c r="F51" s="129" t="s">
        <v>23</v>
      </c>
      <c r="G51" s="166"/>
      <c r="H51" s="166"/>
      <c r="I51" s="413">
        <f t="shared" si="1"/>
        <v>0</v>
      </c>
      <c r="J51" s="414"/>
      <c r="K51" s="429">
        <f>'Rozpočet Pol způsobilé'!G20</f>
        <v>0</v>
      </c>
      <c r="L51" s="429"/>
      <c r="M51" s="429"/>
      <c r="N51" s="429"/>
      <c r="Q51" s="92"/>
    </row>
    <row r="52" spans="1:17" ht="25.5" customHeight="1">
      <c r="A52" s="119"/>
      <c r="B52" s="121" t="s">
        <v>65</v>
      </c>
      <c r="C52" s="411" t="s">
        <v>66</v>
      </c>
      <c r="D52" s="412"/>
      <c r="E52" s="412"/>
      <c r="F52" s="129" t="s">
        <v>23</v>
      </c>
      <c r="G52" s="166"/>
      <c r="H52" s="166"/>
      <c r="I52" s="413">
        <f t="shared" si="1"/>
        <v>0</v>
      </c>
      <c r="J52" s="414"/>
      <c r="K52" s="429"/>
      <c r="L52" s="429"/>
      <c r="M52" s="429">
        <f>'Rozpočet Pol nezpůsobilé'!G28</f>
        <v>0</v>
      </c>
      <c r="N52" s="429"/>
      <c r="Q52" s="92"/>
    </row>
    <row r="53" spans="1:17" ht="25.5" customHeight="1">
      <c r="A53" s="119"/>
      <c r="B53" s="121" t="s">
        <v>67</v>
      </c>
      <c r="C53" s="411" t="s">
        <v>68</v>
      </c>
      <c r="D53" s="412"/>
      <c r="E53" s="412"/>
      <c r="F53" s="129" t="s">
        <v>23</v>
      </c>
      <c r="G53" s="166"/>
      <c r="H53" s="166"/>
      <c r="I53" s="413">
        <f t="shared" si="1"/>
        <v>0</v>
      </c>
      <c r="J53" s="414"/>
      <c r="K53" s="429">
        <f>'Rozpočet Pol způsobilé'!G30</f>
        <v>0</v>
      </c>
      <c r="L53" s="429"/>
      <c r="M53" s="429">
        <f>'Rozpočet Pol nezpůsobilé'!G52</f>
        <v>0</v>
      </c>
      <c r="N53" s="429"/>
      <c r="Q53" s="92"/>
    </row>
    <row r="54" spans="1:17" ht="25.5" customHeight="1">
      <c r="A54" s="119"/>
      <c r="B54" s="121" t="s">
        <v>69</v>
      </c>
      <c r="C54" s="411" t="s">
        <v>70</v>
      </c>
      <c r="D54" s="412"/>
      <c r="E54" s="412"/>
      <c r="F54" s="129" t="s">
        <v>23</v>
      </c>
      <c r="G54" s="166"/>
      <c r="H54" s="166"/>
      <c r="I54" s="413">
        <f t="shared" si="1"/>
        <v>0</v>
      </c>
      <c r="J54" s="414"/>
      <c r="K54" s="429">
        <f>'Rozpočet Pol způsobilé'!G32</f>
        <v>0</v>
      </c>
      <c r="L54" s="429"/>
      <c r="M54" s="429">
        <f>'Rozpočet Pol nezpůsobilé'!G58</f>
        <v>0</v>
      </c>
      <c r="N54" s="429"/>
      <c r="Q54" s="92"/>
    </row>
    <row r="55" spans="1:17" ht="25.5" customHeight="1">
      <c r="A55" s="119"/>
      <c r="B55" s="121" t="s">
        <v>71</v>
      </c>
      <c r="C55" s="411" t="s">
        <v>72</v>
      </c>
      <c r="D55" s="412"/>
      <c r="E55" s="412"/>
      <c r="F55" s="129" t="s">
        <v>23</v>
      </c>
      <c r="G55" s="166"/>
      <c r="H55" s="166"/>
      <c r="I55" s="413">
        <f t="shared" si="1"/>
        <v>0</v>
      </c>
      <c r="J55" s="414"/>
      <c r="K55" s="429">
        <f>'Rozpočet Pol způsobilé'!G118</f>
        <v>0</v>
      </c>
      <c r="L55" s="429"/>
      <c r="M55" s="429">
        <f>'Rozpočet Pol nezpůsobilé'!G61</f>
        <v>0</v>
      </c>
      <c r="N55" s="429"/>
      <c r="Q55" s="92"/>
    </row>
    <row r="56" spans="1:17" ht="25.5" customHeight="1">
      <c r="A56" s="119"/>
      <c r="B56" s="121" t="s">
        <v>73</v>
      </c>
      <c r="C56" s="411" t="s">
        <v>74</v>
      </c>
      <c r="D56" s="412"/>
      <c r="E56" s="412"/>
      <c r="F56" s="129" t="s">
        <v>23</v>
      </c>
      <c r="G56" s="166"/>
      <c r="H56" s="166"/>
      <c r="I56" s="413">
        <f t="shared" si="1"/>
        <v>0</v>
      </c>
      <c r="J56" s="414"/>
      <c r="K56" s="429">
        <f>'Rozpočet Pol způsobilé'!G131</f>
        <v>0</v>
      </c>
      <c r="L56" s="429"/>
      <c r="M56" s="429"/>
      <c r="N56" s="429"/>
      <c r="Q56" s="92"/>
    </row>
    <row r="57" spans="1:17" ht="25.5" customHeight="1">
      <c r="A57" s="119"/>
      <c r="B57" s="121" t="s">
        <v>75</v>
      </c>
      <c r="C57" s="411" t="s">
        <v>76</v>
      </c>
      <c r="D57" s="412"/>
      <c r="E57" s="412"/>
      <c r="F57" s="129" t="s">
        <v>23</v>
      </c>
      <c r="G57" s="166"/>
      <c r="H57" s="166"/>
      <c r="I57" s="413">
        <f t="shared" si="1"/>
        <v>0</v>
      </c>
      <c r="J57" s="414"/>
      <c r="K57" s="429">
        <f>'Rozpočet Pol způsobilé'!G142</f>
        <v>0</v>
      </c>
      <c r="L57" s="429"/>
      <c r="M57" s="429">
        <f>'Rozpočet Pol nezpůsobilé'!G70</f>
        <v>0</v>
      </c>
      <c r="N57" s="429"/>
      <c r="Q57" s="92"/>
    </row>
    <row r="58" spans="1:17" ht="25.5" customHeight="1">
      <c r="A58" s="119"/>
      <c r="B58" s="121" t="s">
        <v>77</v>
      </c>
      <c r="C58" s="411" t="s">
        <v>78</v>
      </c>
      <c r="D58" s="412"/>
      <c r="E58" s="412"/>
      <c r="F58" s="129" t="s">
        <v>23</v>
      </c>
      <c r="G58" s="166"/>
      <c r="H58" s="166"/>
      <c r="I58" s="413">
        <f t="shared" si="1"/>
        <v>0</v>
      </c>
      <c r="J58" s="414"/>
      <c r="K58" s="429">
        <f>'Rozpočet Pol způsobilé'!G156</f>
        <v>0</v>
      </c>
      <c r="L58" s="429"/>
      <c r="M58" s="429"/>
      <c r="N58" s="429"/>
      <c r="Q58" s="92"/>
    </row>
    <row r="59" spans="1:17" ht="25.5" customHeight="1">
      <c r="A59" s="119"/>
      <c r="B59" s="121" t="s">
        <v>79</v>
      </c>
      <c r="C59" s="411" t="s">
        <v>80</v>
      </c>
      <c r="D59" s="412"/>
      <c r="E59" s="412"/>
      <c r="F59" s="129" t="s">
        <v>23</v>
      </c>
      <c r="G59" s="166"/>
      <c r="H59" s="166"/>
      <c r="I59" s="413">
        <f t="shared" si="1"/>
        <v>0</v>
      </c>
      <c r="J59" s="414"/>
      <c r="K59" s="429">
        <f>'Rozpočet Pol způsobilé'!G158</f>
        <v>0</v>
      </c>
      <c r="L59" s="429"/>
      <c r="M59" s="429">
        <f>'Rozpočet Pol nezpůsobilé'!G72</f>
        <v>0</v>
      </c>
      <c r="N59" s="429"/>
      <c r="Q59" s="92"/>
    </row>
    <row r="60" spans="1:17" ht="25.5" customHeight="1">
      <c r="A60" s="119"/>
      <c r="B60" s="121" t="s">
        <v>81</v>
      </c>
      <c r="C60" s="411" t="s">
        <v>82</v>
      </c>
      <c r="D60" s="412"/>
      <c r="E60" s="412"/>
      <c r="F60" s="129" t="s">
        <v>23</v>
      </c>
      <c r="G60" s="166"/>
      <c r="H60" s="166"/>
      <c r="I60" s="413">
        <f t="shared" si="1"/>
        <v>0</v>
      </c>
      <c r="J60" s="414"/>
      <c r="K60" s="429">
        <f>'Rozpočet Pol způsobilé'!G181</f>
        <v>0</v>
      </c>
      <c r="L60" s="429"/>
      <c r="M60" s="429">
        <f>'Rozpočet Pol nezpůsobilé'!G86</f>
        <v>0</v>
      </c>
      <c r="N60" s="429"/>
      <c r="Q60" s="92"/>
    </row>
    <row r="61" spans="1:17" ht="25.5" customHeight="1">
      <c r="A61" s="119"/>
      <c r="B61" s="121" t="s">
        <v>83</v>
      </c>
      <c r="C61" s="411" t="s">
        <v>84</v>
      </c>
      <c r="D61" s="412"/>
      <c r="E61" s="412"/>
      <c r="F61" s="129" t="s">
        <v>23</v>
      </c>
      <c r="G61" s="166"/>
      <c r="H61" s="166"/>
      <c r="I61" s="413">
        <f t="shared" si="1"/>
        <v>0</v>
      </c>
      <c r="J61" s="414"/>
      <c r="K61" s="429">
        <f>'Rozpočet Pol způsobilé'!G212</f>
        <v>0</v>
      </c>
      <c r="L61" s="429"/>
      <c r="M61" s="429">
        <f>'Rozpočet Pol nezpůsobilé'!G99</f>
        <v>0</v>
      </c>
      <c r="N61" s="429"/>
      <c r="Q61" s="92"/>
    </row>
    <row r="62" spans="1:17" ht="25.5" customHeight="1">
      <c r="A62" s="119"/>
      <c r="B62" s="121" t="s">
        <v>85</v>
      </c>
      <c r="C62" s="411" t="s">
        <v>86</v>
      </c>
      <c r="D62" s="412"/>
      <c r="E62" s="412"/>
      <c r="F62" s="129" t="s">
        <v>24</v>
      </c>
      <c r="G62" s="166"/>
      <c r="H62" s="166"/>
      <c r="I62" s="413">
        <f t="shared" si="1"/>
        <v>0</v>
      </c>
      <c r="J62" s="414"/>
      <c r="K62" s="429">
        <f>'Rozpočet Pol způsobilé'!G216</f>
        <v>0</v>
      </c>
      <c r="L62" s="429"/>
      <c r="M62" s="429">
        <f>'Rozpočet Pol nezpůsobilé'!G104</f>
        <v>0</v>
      </c>
      <c r="N62" s="429"/>
      <c r="Q62" s="92"/>
    </row>
    <row r="63" spans="1:17" ht="25.5" customHeight="1">
      <c r="A63" s="119"/>
      <c r="B63" s="121" t="s">
        <v>87</v>
      </c>
      <c r="C63" s="411" t="s">
        <v>88</v>
      </c>
      <c r="D63" s="412"/>
      <c r="E63" s="412"/>
      <c r="F63" s="129" t="s">
        <v>24</v>
      </c>
      <c r="G63" s="166"/>
      <c r="H63" s="166"/>
      <c r="I63" s="413">
        <f t="shared" si="1"/>
        <v>0</v>
      </c>
      <c r="J63" s="414"/>
      <c r="K63" s="429">
        <f>'Rozpočet Pol způsobilé'!G241</f>
        <v>0</v>
      </c>
      <c r="L63" s="429"/>
      <c r="M63" s="429"/>
      <c r="N63" s="429"/>
      <c r="Q63" s="92"/>
    </row>
    <row r="64" spans="1:17" ht="25.5" customHeight="1">
      <c r="A64" s="119"/>
      <c r="B64" s="121" t="s">
        <v>89</v>
      </c>
      <c r="C64" s="411" t="s">
        <v>90</v>
      </c>
      <c r="D64" s="412"/>
      <c r="E64" s="412"/>
      <c r="F64" s="129" t="s">
        <v>24</v>
      </c>
      <c r="G64" s="166"/>
      <c r="H64" s="166"/>
      <c r="I64" s="413">
        <f t="shared" si="1"/>
        <v>0</v>
      </c>
      <c r="J64" s="414"/>
      <c r="K64" s="429">
        <f>'Rozpočet Pol způsobilé'!G312</f>
        <v>0</v>
      </c>
      <c r="L64" s="429"/>
      <c r="M64" s="429">
        <f>'Rozpočet Pol nezpůsobilé'!G113</f>
        <v>0</v>
      </c>
      <c r="N64" s="429"/>
      <c r="Q64" s="92"/>
    </row>
    <row r="65" spans="1:17" ht="25.5" customHeight="1">
      <c r="A65" s="119"/>
      <c r="B65" s="121" t="s">
        <v>91</v>
      </c>
      <c r="C65" s="411" t="s">
        <v>92</v>
      </c>
      <c r="D65" s="412"/>
      <c r="E65" s="412"/>
      <c r="F65" s="129" t="s">
        <v>24</v>
      </c>
      <c r="G65" s="166"/>
      <c r="H65" s="166"/>
      <c r="I65" s="413">
        <f t="shared" si="1"/>
        <v>0</v>
      </c>
      <c r="J65" s="414"/>
      <c r="K65" s="429">
        <f>'Rozpočet Pol způsobilé'!G354</f>
        <v>0</v>
      </c>
      <c r="L65" s="429"/>
      <c r="M65" s="429">
        <f>'Rozpočet Pol nezpůsobilé'!G123</f>
        <v>0</v>
      </c>
      <c r="N65" s="429"/>
      <c r="Q65" s="92"/>
    </row>
    <row r="66" spans="1:17" ht="25.5" customHeight="1">
      <c r="A66" s="119"/>
      <c r="B66" s="121" t="s">
        <v>93</v>
      </c>
      <c r="C66" s="411" t="s">
        <v>94</v>
      </c>
      <c r="D66" s="412"/>
      <c r="E66" s="412"/>
      <c r="F66" s="129" t="s">
        <v>24</v>
      </c>
      <c r="G66" s="166"/>
      <c r="H66" s="166"/>
      <c r="I66" s="413">
        <f t="shared" si="1"/>
        <v>0</v>
      </c>
      <c r="J66" s="414"/>
      <c r="K66" s="429">
        <f>'Rozpočet Pol způsobilé'!G358</f>
        <v>0</v>
      </c>
      <c r="L66" s="429"/>
      <c r="M66" s="429">
        <f>'Rozpočet Pol nezpůsobilé'!G126</f>
        <v>0</v>
      </c>
      <c r="N66" s="429"/>
      <c r="Q66" s="92"/>
    </row>
    <row r="67" spans="1:17" ht="25.5" customHeight="1">
      <c r="A67" s="119"/>
      <c r="B67" s="121" t="s">
        <v>95</v>
      </c>
      <c r="C67" s="411" t="s">
        <v>96</v>
      </c>
      <c r="D67" s="412"/>
      <c r="E67" s="412"/>
      <c r="F67" s="129" t="s">
        <v>24</v>
      </c>
      <c r="G67" s="166"/>
      <c r="H67" s="166"/>
      <c r="I67" s="413">
        <f t="shared" si="1"/>
        <v>0</v>
      </c>
      <c r="J67" s="414"/>
      <c r="K67" s="429">
        <f>'Rozpočet Pol způsobilé'!G359</f>
        <v>0</v>
      </c>
      <c r="L67" s="429"/>
      <c r="M67" s="429"/>
      <c r="N67" s="429"/>
      <c r="Q67" s="92"/>
    </row>
    <row r="68" spans="1:17" ht="25.5" customHeight="1">
      <c r="A68" s="119"/>
      <c r="B68" s="121" t="s">
        <v>97</v>
      </c>
      <c r="C68" s="411" t="s">
        <v>98</v>
      </c>
      <c r="D68" s="412"/>
      <c r="E68" s="412"/>
      <c r="F68" s="129" t="s">
        <v>24</v>
      </c>
      <c r="G68" s="166"/>
      <c r="H68" s="166"/>
      <c r="I68" s="413">
        <f t="shared" si="1"/>
        <v>0</v>
      </c>
      <c r="J68" s="414"/>
      <c r="K68" s="429">
        <f>'Rozpočet Pol způsobilé'!G369</f>
        <v>0</v>
      </c>
      <c r="L68" s="429"/>
      <c r="M68" s="429">
        <f>'Rozpočet Pol nezpůsobilé'!G127</f>
        <v>0</v>
      </c>
      <c r="N68" s="429"/>
      <c r="Q68" s="92"/>
    </row>
    <row r="69" spans="1:17" ht="25.5" customHeight="1">
      <c r="A69" s="119"/>
      <c r="B69" s="121" t="s">
        <v>99</v>
      </c>
      <c r="C69" s="411" t="s">
        <v>100</v>
      </c>
      <c r="D69" s="412"/>
      <c r="E69" s="412"/>
      <c r="F69" s="129" t="s">
        <v>24</v>
      </c>
      <c r="G69" s="166"/>
      <c r="H69" s="166"/>
      <c r="I69" s="413">
        <f t="shared" si="1"/>
        <v>0</v>
      </c>
      <c r="J69" s="414"/>
      <c r="K69" s="429">
        <f>'Rozpočet Pol způsobilé'!G382</f>
        <v>0</v>
      </c>
      <c r="L69" s="429"/>
      <c r="M69" s="429"/>
      <c r="N69" s="429"/>
      <c r="Q69" s="92"/>
    </row>
    <row r="70" spans="1:17" ht="25.5" customHeight="1">
      <c r="A70" s="119"/>
      <c r="B70" s="121" t="s">
        <v>101</v>
      </c>
      <c r="C70" s="411" t="s">
        <v>102</v>
      </c>
      <c r="D70" s="412"/>
      <c r="E70" s="412"/>
      <c r="F70" s="129" t="s">
        <v>24</v>
      </c>
      <c r="G70" s="166"/>
      <c r="H70" s="166"/>
      <c r="I70" s="413">
        <f t="shared" si="1"/>
        <v>0</v>
      </c>
      <c r="J70" s="414"/>
      <c r="K70" s="429">
        <f>'Rozpočet Pol způsobilé'!G447</f>
        <v>0</v>
      </c>
      <c r="L70" s="429"/>
      <c r="M70" s="429"/>
      <c r="N70" s="429"/>
      <c r="Q70" s="92"/>
    </row>
    <row r="71" spans="1:17" ht="25.5" customHeight="1">
      <c r="A71" s="119"/>
      <c r="B71" s="121" t="s">
        <v>103</v>
      </c>
      <c r="C71" s="411" t="s">
        <v>104</v>
      </c>
      <c r="D71" s="412"/>
      <c r="E71" s="412"/>
      <c r="F71" s="129" t="s">
        <v>24</v>
      </c>
      <c r="G71" s="166"/>
      <c r="H71" s="166"/>
      <c r="I71" s="413">
        <f t="shared" si="1"/>
        <v>0</v>
      </c>
      <c r="J71" s="414"/>
      <c r="K71" s="429">
        <f>'Rozpočet Pol způsobilé'!G456</f>
        <v>0</v>
      </c>
      <c r="L71" s="429"/>
      <c r="M71" s="429"/>
      <c r="N71" s="429"/>
      <c r="Q71" s="92"/>
    </row>
    <row r="72" spans="1:17" ht="25.5" customHeight="1">
      <c r="A72" s="119"/>
      <c r="B72" s="121" t="s">
        <v>105</v>
      </c>
      <c r="C72" s="411" t="s">
        <v>106</v>
      </c>
      <c r="D72" s="412"/>
      <c r="E72" s="412"/>
      <c r="F72" s="129" t="s">
        <v>24</v>
      </c>
      <c r="G72" s="166"/>
      <c r="H72" s="166"/>
      <c r="I72" s="413">
        <f t="shared" si="1"/>
        <v>0</v>
      </c>
      <c r="J72" s="414"/>
      <c r="K72" s="429"/>
      <c r="L72" s="429"/>
      <c r="M72" s="429">
        <f>'Rozpočet Pol nezpůsobilé'!G131</f>
        <v>0</v>
      </c>
      <c r="N72" s="429"/>
      <c r="Q72" s="92"/>
    </row>
    <row r="73" spans="1:17" ht="25.5" customHeight="1">
      <c r="A73" s="119"/>
      <c r="B73" s="121" t="s">
        <v>107</v>
      </c>
      <c r="C73" s="411" t="s">
        <v>108</v>
      </c>
      <c r="D73" s="412"/>
      <c r="E73" s="412"/>
      <c r="F73" s="129" t="s">
        <v>24</v>
      </c>
      <c r="G73" s="166"/>
      <c r="H73" s="166"/>
      <c r="I73" s="413">
        <f t="shared" si="1"/>
        <v>0</v>
      </c>
      <c r="J73" s="414"/>
      <c r="K73" s="429"/>
      <c r="L73" s="429"/>
      <c r="M73" s="429">
        <f>'Rozpočet Pol nezpůsobilé'!G136</f>
        <v>0</v>
      </c>
      <c r="N73" s="429"/>
      <c r="Q73" s="92"/>
    </row>
    <row r="74" spans="1:17" ht="25.5" customHeight="1">
      <c r="A74" s="119"/>
      <c r="B74" s="121" t="s">
        <v>109</v>
      </c>
      <c r="C74" s="411" t="s">
        <v>110</v>
      </c>
      <c r="D74" s="412"/>
      <c r="E74" s="412"/>
      <c r="F74" s="129" t="s">
        <v>24</v>
      </c>
      <c r="G74" s="166"/>
      <c r="H74" s="166"/>
      <c r="I74" s="413">
        <f t="shared" si="1"/>
        <v>0</v>
      </c>
      <c r="J74" s="414"/>
      <c r="K74" s="429"/>
      <c r="L74" s="429"/>
      <c r="M74" s="429">
        <f>'Rozpočet Pol nezpůsobilé'!G147</f>
        <v>0</v>
      </c>
      <c r="N74" s="429"/>
      <c r="Q74" s="92"/>
    </row>
    <row r="75" spans="1:17" ht="25.5" customHeight="1">
      <c r="A75" s="119"/>
      <c r="B75" s="121" t="s">
        <v>111</v>
      </c>
      <c r="C75" s="411" t="s">
        <v>112</v>
      </c>
      <c r="D75" s="412"/>
      <c r="E75" s="412"/>
      <c r="F75" s="129" t="s">
        <v>24</v>
      </c>
      <c r="G75" s="166"/>
      <c r="H75" s="166"/>
      <c r="I75" s="413">
        <f t="shared" si="1"/>
        <v>0</v>
      </c>
      <c r="J75" s="414"/>
      <c r="K75" s="429"/>
      <c r="L75" s="429"/>
      <c r="M75" s="429">
        <f>'Rozpočet Pol nezpůsobilé'!G151</f>
        <v>0</v>
      </c>
      <c r="N75" s="429"/>
      <c r="Q75" s="92"/>
    </row>
    <row r="76" spans="1:17" ht="25.5" customHeight="1">
      <c r="A76" s="119"/>
      <c r="B76" s="121" t="s">
        <v>113</v>
      </c>
      <c r="C76" s="411" t="s">
        <v>114</v>
      </c>
      <c r="D76" s="412"/>
      <c r="E76" s="412"/>
      <c r="F76" s="129" t="s">
        <v>24</v>
      </c>
      <c r="G76" s="166"/>
      <c r="H76" s="166"/>
      <c r="I76" s="413">
        <f t="shared" si="1"/>
        <v>0</v>
      </c>
      <c r="J76" s="414"/>
      <c r="K76" s="429">
        <f>'Rozpočet Pol způsobilé'!G472</f>
        <v>0</v>
      </c>
      <c r="L76" s="429"/>
      <c r="M76" s="429"/>
      <c r="N76" s="429"/>
      <c r="Q76" s="92"/>
    </row>
    <row r="77" spans="1:17" ht="25.5" customHeight="1">
      <c r="A77" s="119"/>
      <c r="B77" s="121" t="s">
        <v>115</v>
      </c>
      <c r="C77" s="411" t="s">
        <v>116</v>
      </c>
      <c r="D77" s="412"/>
      <c r="E77" s="412"/>
      <c r="F77" s="129" t="s">
        <v>24</v>
      </c>
      <c r="G77" s="166"/>
      <c r="H77" s="166"/>
      <c r="I77" s="413">
        <f t="shared" si="1"/>
        <v>0</v>
      </c>
      <c r="J77" s="414"/>
      <c r="K77" s="429">
        <f>'Rozpočet Pol způsobilé'!G477</f>
        <v>0</v>
      </c>
      <c r="L77" s="429"/>
      <c r="M77" s="429">
        <f>'Rozpočet Pol nezpůsobilé'!G155</f>
        <v>0</v>
      </c>
      <c r="N77" s="429"/>
      <c r="Q77" s="92"/>
    </row>
    <row r="78" spans="1:17" ht="25.5" customHeight="1">
      <c r="A78" s="119"/>
      <c r="B78" s="121" t="s">
        <v>117</v>
      </c>
      <c r="C78" s="411" t="s">
        <v>118</v>
      </c>
      <c r="D78" s="412"/>
      <c r="E78" s="412"/>
      <c r="F78" s="129" t="s">
        <v>25</v>
      </c>
      <c r="G78" s="166"/>
      <c r="H78" s="166"/>
      <c r="I78" s="413">
        <f t="shared" si="1"/>
        <v>0</v>
      </c>
      <c r="J78" s="414"/>
      <c r="K78" s="429">
        <f>'Rozpočet Pol způsobilé'!G498</f>
        <v>0</v>
      </c>
      <c r="L78" s="429"/>
      <c r="M78" s="429">
        <f>'Rozpočet Pol nezpůsobilé'!G158</f>
        <v>0</v>
      </c>
      <c r="N78" s="429"/>
      <c r="Q78" s="92"/>
    </row>
    <row r="79" spans="1:17" ht="25.5" customHeight="1">
      <c r="A79" s="119"/>
      <c r="B79" s="121" t="s">
        <v>119</v>
      </c>
      <c r="C79" s="411" t="s">
        <v>120</v>
      </c>
      <c r="D79" s="412"/>
      <c r="E79" s="412"/>
      <c r="F79" s="129" t="s">
        <v>25</v>
      </c>
      <c r="G79" s="166"/>
      <c r="H79" s="166"/>
      <c r="I79" s="413">
        <f t="shared" si="1"/>
        <v>0</v>
      </c>
      <c r="J79" s="414"/>
      <c r="K79" s="429">
        <f>'Rozpočet Pol způsobilé'!G501</f>
        <v>0</v>
      </c>
      <c r="L79" s="429"/>
      <c r="M79" s="429">
        <f>'Rozpočet Pol nezpůsobilé'!G160</f>
        <v>0</v>
      </c>
      <c r="N79" s="429"/>
      <c r="Q79" s="92"/>
    </row>
    <row r="80" spans="1:17" ht="25.5" customHeight="1">
      <c r="A80" s="119"/>
      <c r="B80" s="127" t="s">
        <v>121</v>
      </c>
      <c r="C80" s="423" t="s">
        <v>26</v>
      </c>
      <c r="D80" s="424"/>
      <c r="E80" s="424"/>
      <c r="F80" s="130" t="s">
        <v>121</v>
      </c>
      <c r="G80" s="167"/>
      <c r="H80" s="167"/>
      <c r="I80" s="425">
        <f t="shared" si="1"/>
        <v>0</v>
      </c>
      <c r="J80" s="426"/>
      <c r="K80" s="431">
        <f>'Rozpočet Pol způsobilé'!G503</f>
        <v>0</v>
      </c>
      <c r="L80" s="431"/>
      <c r="M80" s="431"/>
      <c r="N80" s="431"/>
      <c r="Q80" s="92"/>
    </row>
    <row r="81" spans="1:14" ht="25.5" customHeight="1">
      <c r="A81" s="120"/>
      <c r="B81" s="124" t="s">
        <v>1</v>
      </c>
      <c r="C81" s="124"/>
      <c r="D81" s="125"/>
      <c r="E81" s="125"/>
      <c r="F81" s="131"/>
      <c r="G81" s="168"/>
      <c r="H81" s="168"/>
      <c r="I81" s="427">
        <f>SUM(I47:I80)</f>
        <v>0</v>
      </c>
      <c r="J81" s="427"/>
      <c r="K81" s="427">
        <f>SUM(K47:K80)</f>
        <v>0</v>
      </c>
      <c r="L81" s="427"/>
      <c r="M81" s="427">
        <f>SUM(M47:M80)</f>
        <v>0</v>
      </c>
      <c r="N81" s="427"/>
    </row>
    <row r="82" spans="1:14">
      <c r="F82" s="92"/>
      <c r="G82" s="93"/>
      <c r="H82" s="92"/>
      <c r="I82" s="93"/>
      <c r="J82" s="93"/>
    </row>
    <row r="83" spans="1:14">
      <c r="F83" s="92"/>
      <c r="G83" s="93"/>
      <c r="H83" s="92"/>
      <c r="I83" s="93"/>
      <c r="J83" s="93"/>
    </row>
    <row r="84" spans="1:14">
      <c r="F84" s="92"/>
      <c r="G84" s="93"/>
      <c r="H84" s="92"/>
      <c r="I84" s="93"/>
      <c r="J84" s="93"/>
    </row>
  </sheetData>
  <mergeCells count="179">
    <mergeCell ref="M79:N79"/>
    <mergeCell ref="M80:N80"/>
    <mergeCell ref="M81:N81"/>
    <mergeCell ref="M73:N73"/>
    <mergeCell ref="M74:N74"/>
    <mergeCell ref="M75:N75"/>
    <mergeCell ref="M76:N76"/>
    <mergeCell ref="M77:N77"/>
    <mergeCell ref="M78:N78"/>
    <mergeCell ref="M67:N67"/>
    <mergeCell ref="M68:N68"/>
    <mergeCell ref="M69:N69"/>
    <mergeCell ref="M70:N70"/>
    <mergeCell ref="M71:N71"/>
    <mergeCell ref="M72:N72"/>
    <mergeCell ref="M61:N61"/>
    <mergeCell ref="M62:N62"/>
    <mergeCell ref="M63:N63"/>
    <mergeCell ref="M64:N64"/>
    <mergeCell ref="M65:N65"/>
    <mergeCell ref="M66:N66"/>
    <mergeCell ref="M55:N55"/>
    <mergeCell ref="M56:N56"/>
    <mergeCell ref="M57:N57"/>
    <mergeCell ref="M58:N58"/>
    <mergeCell ref="M59:N59"/>
    <mergeCell ref="M60:N60"/>
    <mergeCell ref="K81:L81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K75:L75"/>
    <mergeCell ref="K76:L76"/>
    <mergeCell ref="K77:L77"/>
    <mergeCell ref="K78:L78"/>
    <mergeCell ref="K79:L79"/>
    <mergeCell ref="K80:L80"/>
    <mergeCell ref="K69:L69"/>
    <mergeCell ref="K70:L70"/>
    <mergeCell ref="K71:L71"/>
    <mergeCell ref="K72:L72"/>
    <mergeCell ref="K73:L73"/>
    <mergeCell ref="K74:L74"/>
    <mergeCell ref="K63:L63"/>
    <mergeCell ref="K64:L64"/>
    <mergeCell ref="K65:L65"/>
    <mergeCell ref="K66:L66"/>
    <mergeCell ref="K67:L67"/>
    <mergeCell ref="K68:L68"/>
    <mergeCell ref="K57:L57"/>
    <mergeCell ref="K58:L58"/>
    <mergeCell ref="K59:L59"/>
    <mergeCell ref="K60:L60"/>
    <mergeCell ref="K61:L61"/>
    <mergeCell ref="K62:L62"/>
    <mergeCell ref="K51:L51"/>
    <mergeCell ref="K52:L52"/>
    <mergeCell ref="K53:L53"/>
    <mergeCell ref="K54:L54"/>
    <mergeCell ref="K55:L55"/>
    <mergeCell ref="K56:L56"/>
    <mergeCell ref="C79:E79"/>
    <mergeCell ref="I79:J79"/>
    <mergeCell ref="C80:E80"/>
    <mergeCell ref="I80:J80"/>
    <mergeCell ref="I81:J81"/>
    <mergeCell ref="K46:L46"/>
    <mergeCell ref="K47:L47"/>
    <mergeCell ref="K48:L48"/>
    <mergeCell ref="K49:L49"/>
    <mergeCell ref="K50:L50"/>
    <mergeCell ref="C76:E76"/>
    <mergeCell ref="I76:J76"/>
    <mergeCell ref="C77:E77"/>
    <mergeCell ref="I77:J77"/>
    <mergeCell ref="C78:E78"/>
    <mergeCell ref="I78:J78"/>
    <mergeCell ref="C73:E73"/>
    <mergeCell ref="I73:J73"/>
    <mergeCell ref="C74:E74"/>
    <mergeCell ref="I74:J74"/>
    <mergeCell ref="C75:E75"/>
    <mergeCell ref="I75:J75"/>
    <mergeCell ref="C70:E70"/>
    <mergeCell ref="I70:J70"/>
    <mergeCell ref="C71:E71"/>
    <mergeCell ref="I71:J71"/>
    <mergeCell ref="C72:E72"/>
    <mergeCell ref="I72:J72"/>
    <mergeCell ref="C67:E67"/>
    <mergeCell ref="I67:J67"/>
    <mergeCell ref="C68:E68"/>
    <mergeCell ref="I68:J68"/>
    <mergeCell ref="C69:E69"/>
    <mergeCell ref="I69:J69"/>
    <mergeCell ref="C64:E64"/>
    <mergeCell ref="I64:J64"/>
    <mergeCell ref="C65:E65"/>
    <mergeCell ref="I65:J65"/>
    <mergeCell ref="C66:E66"/>
    <mergeCell ref="I66:J66"/>
    <mergeCell ref="C61:E61"/>
    <mergeCell ref="I61:J61"/>
    <mergeCell ref="C62:E62"/>
    <mergeCell ref="I62:J62"/>
    <mergeCell ref="C63:E63"/>
    <mergeCell ref="I63:J63"/>
    <mergeCell ref="C58:E58"/>
    <mergeCell ref="I58:J58"/>
    <mergeCell ref="C59:E59"/>
    <mergeCell ref="I59:J59"/>
    <mergeCell ref="C60:E60"/>
    <mergeCell ref="I60:J60"/>
    <mergeCell ref="C55:E55"/>
    <mergeCell ref="I55:J55"/>
    <mergeCell ref="C56:E56"/>
    <mergeCell ref="I56:J56"/>
    <mergeCell ref="C57:E57"/>
    <mergeCell ref="I57:J57"/>
    <mergeCell ref="C52:E52"/>
    <mergeCell ref="I52:J52"/>
    <mergeCell ref="C53:E53"/>
    <mergeCell ref="I53:J53"/>
    <mergeCell ref="C54:E54"/>
    <mergeCell ref="I54:J54"/>
    <mergeCell ref="C49:E49"/>
    <mergeCell ref="I49:J49"/>
    <mergeCell ref="C50:E50"/>
    <mergeCell ref="I50:J50"/>
    <mergeCell ref="C51:E51"/>
    <mergeCell ref="I51:J51"/>
    <mergeCell ref="B40:E40"/>
    <mergeCell ref="I46:J46"/>
    <mergeCell ref="C47:E47"/>
    <mergeCell ref="I47:J47"/>
    <mergeCell ref="C48:E48"/>
    <mergeCell ref="I48:J48"/>
    <mergeCell ref="G26:I26"/>
    <mergeCell ref="G27:I27"/>
    <mergeCell ref="G28:I28"/>
    <mergeCell ref="G29:I29"/>
    <mergeCell ref="D35:E35"/>
    <mergeCell ref="C39:E39"/>
    <mergeCell ref="E21:F21"/>
    <mergeCell ref="G21:H21"/>
    <mergeCell ref="I21:J21"/>
    <mergeCell ref="G23:I23"/>
    <mergeCell ref="G24:I24"/>
    <mergeCell ref="G25:I25"/>
    <mergeCell ref="E19:F19"/>
    <mergeCell ref="G19:H19"/>
    <mergeCell ref="I19:J19"/>
    <mergeCell ref="E20:F20"/>
    <mergeCell ref="G20:H20"/>
    <mergeCell ref="I20:J20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B1:J1"/>
    <mergeCell ref="D2:J2"/>
    <mergeCell ref="D3:J3"/>
    <mergeCell ref="D11:G11"/>
    <mergeCell ref="D12:G12"/>
    <mergeCell ref="D13:G13"/>
    <mergeCell ref="E17:F17"/>
    <mergeCell ref="G17:H17"/>
    <mergeCell ref="I17:J17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outlinePr summaryBelow="0"/>
  </sheetPr>
  <dimension ref="A1:BH518"/>
  <sheetViews>
    <sheetView workbookViewId="0">
      <selection activeCell="Z18" sqref="Z17:Z18"/>
    </sheetView>
  </sheetViews>
  <sheetFormatPr defaultRowHeight="12.75" outlineLevelRow="1"/>
  <cols>
    <col min="1" max="1" width="4.28515625" customWidth="1"/>
    <col min="2" max="2" width="14.42578125" style="91" customWidth="1"/>
    <col min="3" max="3" width="38.28515625" style="91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14" width="0" hidden="1" customWidth="1"/>
    <col min="16" max="16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432" t="s">
        <v>1719</v>
      </c>
      <c r="B1" s="432"/>
      <c r="C1" s="432"/>
      <c r="D1" s="432"/>
      <c r="E1" s="432"/>
      <c r="F1" s="432"/>
      <c r="G1" s="432"/>
      <c r="AE1" t="s">
        <v>124</v>
      </c>
    </row>
    <row r="2" spans="1:60" ht="25.15" customHeight="1">
      <c r="A2" s="183" t="s">
        <v>123</v>
      </c>
      <c r="B2" s="182"/>
      <c r="C2" s="433" t="s">
        <v>45</v>
      </c>
      <c r="D2" s="434"/>
      <c r="E2" s="434"/>
      <c r="F2" s="434"/>
      <c r="G2" s="435"/>
      <c r="AE2" t="s">
        <v>125</v>
      </c>
    </row>
    <row r="3" spans="1:60" ht="25.15" customHeight="1">
      <c r="A3" s="183" t="s">
        <v>7</v>
      </c>
      <c r="B3" s="182"/>
      <c r="C3" s="433" t="s">
        <v>42</v>
      </c>
      <c r="D3" s="434"/>
      <c r="E3" s="434"/>
      <c r="F3" s="434"/>
      <c r="G3" s="435"/>
      <c r="AE3" t="s">
        <v>126</v>
      </c>
    </row>
    <row r="4" spans="1:60" ht="25.15" hidden="1" customHeight="1">
      <c r="A4" s="183" t="s">
        <v>8</v>
      </c>
      <c r="B4" s="182"/>
      <c r="C4" s="433"/>
      <c r="D4" s="434"/>
      <c r="E4" s="434"/>
      <c r="F4" s="434"/>
      <c r="G4" s="435"/>
      <c r="AE4" t="s">
        <v>127</v>
      </c>
    </row>
    <row r="5" spans="1:60" hidden="1">
      <c r="A5" s="181" t="s">
        <v>128</v>
      </c>
      <c r="B5" s="134"/>
      <c r="C5" s="134"/>
      <c r="D5" s="135"/>
      <c r="E5" s="135"/>
      <c r="F5" s="135"/>
      <c r="G5" s="180"/>
      <c r="AE5" t="s">
        <v>129</v>
      </c>
    </row>
    <row r="7" spans="1:60" ht="38.25">
      <c r="A7" s="178" t="s">
        <v>130</v>
      </c>
      <c r="B7" s="179" t="s">
        <v>131</v>
      </c>
      <c r="C7" s="179" t="s">
        <v>132</v>
      </c>
      <c r="D7" s="178" t="s">
        <v>133</v>
      </c>
      <c r="E7" s="178" t="s">
        <v>134</v>
      </c>
      <c r="F7" s="136" t="s">
        <v>135</v>
      </c>
      <c r="G7" s="178" t="s">
        <v>28</v>
      </c>
      <c r="H7" s="154" t="s">
        <v>29</v>
      </c>
      <c r="I7" s="154" t="s">
        <v>136</v>
      </c>
      <c r="J7" s="154" t="s">
        <v>30</v>
      </c>
      <c r="K7" s="154" t="s">
        <v>137</v>
      </c>
      <c r="L7" s="154" t="s">
        <v>138</v>
      </c>
      <c r="M7" s="154" t="s">
        <v>139</v>
      </c>
      <c r="N7" s="154" t="s">
        <v>140</v>
      </c>
      <c r="O7" s="154" t="s">
        <v>141</v>
      </c>
      <c r="P7" s="154" t="s">
        <v>142</v>
      </c>
      <c r="Q7" s="154" t="s">
        <v>143</v>
      </c>
      <c r="R7" s="154" t="s">
        <v>144</v>
      </c>
      <c r="S7" s="154" t="s">
        <v>145</v>
      </c>
      <c r="T7" s="154" t="s">
        <v>146</v>
      </c>
      <c r="U7" s="154" t="s">
        <v>147</v>
      </c>
    </row>
    <row r="8" spans="1:60">
      <c r="A8" s="155" t="s">
        <v>148</v>
      </c>
      <c r="B8" s="156" t="s">
        <v>55</v>
      </c>
      <c r="C8" s="157" t="s">
        <v>56</v>
      </c>
      <c r="D8" s="141"/>
      <c r="E8" s="158"/>
      <c r="F8" s="159"/>
      <c r="G8" s="159">
        <f>SUMIF(AE9:AE16,"&lt;&gt;NOR",G9:G16)</f>
        <v>0</v>
      </c>
      <c r="H8" s="159"/>
      <c r="I8" s="159">
        <f>SUM(I9:I16)</f>
        <v>0</v>
      </c>
      <c r="J8" s="159"/>
      <c r="K8" s="159">
        <f>SUM(K9:K16)</f>
        <v>30172.43</v>
      </c>
      <c r="L8" s="159"/>
      <c r="M8" s="159">
        <f>SUM(M9:M16)</f>
        <v>0</v>
      </c>
      <c r="N8" s="141"/>
      <c r="O8" s="141">
        <f>SUM(O9:O16)</f>
        <v>0</v>
      </c>
      <c r="P8" s="141"/>
      <c r="Q8" s="141">
        <f>SUM(Q9:Q16)</f>
        <v>0.27600000000000002</v>
      </c>
      <c r="R8" s="141"/>
      <c r="S8" s="141"/>
      <c r="T8" s="155"/>
      <c r="U8" s="141">
        <f>SUM(U9:U16)</f>
        <v>63.870000000000005</v>
      </c>
      <c r="AE8" t="s">
        <v>149</v>
      </c>
    </row>
    <row r="9" spans="1:60" outlineLevel="1">
      <c r="A9" s="138">
        <v>1</v>
      </c>
      <c r="B9" s="138" t="s">
        <v>150</v>
      </c>
      <c r="C9" s="173" t="s">
        <v>151</v>
      </c>
      <c r="D9" s="142" t="s">
        <v>152</v>
      </c>
      <c r="E9" s="147">
        <v>2</v>
      </c>
      <c r="F9" s="370"/>
      <c r="G9" s="151">
        <f>E9*F9</f>
        <v>0</v>
      </c>
      <c r="H9" s="151">
        <v>0</v>
      </c>
      <c r="I9" s="151">
        <f>ROUND(E9*H9,2)</f>
        <v>0</v>
      </c>
      <c r="J9" s="151">
        <v>59.2</v>
      </c>
      <c r="K9" s="151">
        <f>ROUND(E9*J9,2)</f>
        <v>118.4</v>
      </c>
      <c r="L9" s="151">
        <v>21</v>
      </c>
      <c r="M9" s="151">
        <f>G9*(1+L9/100)</f>
        <v>0</v>
      </c>
      <c r="N9" s="142">
        <v>0</v>
      </c>
      <c r="O9" s="142">
        <f>ROUND(E9*N9,5)</f>
        <v>0</v>
      </c>
      <c r="P9" s="142">
        <v>0.13800000000000001</v>
      </c>
      <c r="Q9" s="142">
        <f>ROUND(E9*P9,5)</f>
        <v>0.27600000000000002</v>
      </c>
      <c r="R9" s="142"/>
      <c r="S9" s="142"/>
      <c r="T9" s="143">
        <v>0.16</v>
      </c>
      <c r="U9" s="142">
        <f>ROUND(E9*T9,2)</f>
        <v>0.32</v>
      </c>
      <c r="V9" s="137"/>
      <c r="W9" s="137"/>
      <c r="X9" s="137"/>
      <c r="Y9" s="137"/>
      <c r="Z9" s="137"/>
      <c r="AA9" s="137"/>
      <c r="AB9" s="137"/>
      <c r="AC9" s="137"/>
      <c r="AD9" s="137"/>
      <c r="AE9" s="137" t="s">
        <v>153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outlineLevel="1">
      <c r="A10" s="138"/>
      <c r="B10" s="138"/>
      <c r="C10" s="176" t="s">
        <v>154</v>
      </c>
      <c r="D10" s="175"/>
      <c r="E10" s="148">
        <v>2</v>
      </c>
      <c r="F10" s="151"/>
      <c r="G10" s="151"/>
      <c r="H10" s="151"/>
      <c r="I10" s="151"/>
      <c r="J10" s="151"/>
      <c r="K10" s="151"/>
      <c r="L10" s="151"/>
      <c r="M10" s="151"/>
      <c r="N10" s="142"/>
      <c r="O10" s="142"/>
      <c r="P10" s="142"/>
      <c r="Q10" s="142"/>
      <c r="R10" s="142"/>
      <c r="S10" s="142"/>
      <c r="T10" s="143"/>
      <c r="U10" s="142"/>
      <c r="V10" s="137"/>
      <c r="W10" s="137"/>
      <c r="X10" s="137"/>
      <c r="Y10" s="137"/>
      <c r="Z10" s="137"/>
      <c r="AA10" s="137"/>
      <c r="AB10" s="137"/>
      <c r="AC10" s="137"/>
      <c r="AD10" s="137"/>
      <c r="AE10" s="137" t="s">
        <v>155</v>
      </c>
      <c r="AF10" s="137">
        <v>0</v>
      </c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outlineLevel="1">
      <c r="A11" s="138">
        <v>2</v>
      </c>
      <c r="B11" s="138" t="s">
        <v>156</v>
      </c>
      <c r="C11" s="173" t="s">
        <v>157</v>
      </c>
      <c r="D11" s="142" t="s">
        <v>158</v>
      </c>
      <c r="E11" s="147">
        <v>17.931999999999999</v>
      </c>
      <c r="F11" s="370"/>
      <c r="G11" s="151">
        <f>E11*F11</f>
        <v>0</v>
      </c>
      <c r="H11" s="151">
        <v>0</v>
      </c>
      <c r="I11" s="151">
        <f>ROUND(E11*H11,2)</f>
        <v>0</v>
      </c>
      <c r="J11" s="151">
        <v>1220</v>
      </c>
      <c r="K11" s="151">
        <f>ROUND(E11*J11,2)</f>
        <v>21877.040000000001</v>
      </c>
      <c r="L11" s="151">
        <v>21</v>
      </c>
      <c r="M11" s="151">
        <f>G11*(1+L11/100)</f>
        <v>0</v>
      </c>
      <c r="N11" s="142">
        <v>0</v>
      </c>
      <c r="O11" s="142">
        <f>ROUND(E11*N11,5)</f>
        <v>0</v>
      </c>
      <c r="P11" s="142">
        <v>0</v>
      </c>
      <c r="Q11" s="142">
        <f>ROUND(E11*P11,5)</f>
        <v>0</v>
      </c>
      <c r="R11" s="142"/>
      <c r="S11" s="142"/>
      <c r="T11" s="143">
        <v>3.5329999999999999</v>
      </c>
      <c r="U11" s="142">
        <f>ROUND(E11*T11,2)</f>
        <v>63.35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 t="s">
        <v>153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ht="22.5" outlineLevel="1">
      <c r="A12" s="138"/>
      <c r="B12" s="138"/>
      <c r="C12" s="330" t="s">
        <v>159</v>
      </c>
      <c r="D12" s="331"/>
      <c r="E12" s="332"/>
      <c r="F12" s="333"/>
      <c r="G12" s="334"/>
      <c r="H12" s="151"/>
      <c r="I12" s="151"/>
      <c r="J12" s="151"/>
      <c r="K12" s="151"/>
      <c r="L12" s="151"/>
      <c r="M12" s="151"/>
      <c r="N12" s="142"/>
      <c r="O12" s="142"/>
      <c r="P12" s="142"/>
      <c r="Q12" s="142"/>
      <c r="R12" s="142"/>
      <c r="S12" s="142"/>
      <c r="T12" s="143"/>
      <c r="U12" s="142"/>
      <c r="V12" s="137"/>
      <c r="W12" s="137"/>
      <c r="X12" s="137"/>
      <c r="Y12" s="137"/>
      <c r="Z12" s="137"/>
      <c r="AA12" s="137"/>
      <c r="AB12" s="137"/>
      <c r="AC12" s="137"/>
      <c r="AD12" s="137"/>
      <c r="AE12" s="137" t="s">
        <v>160</v>
      </c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40" t="str">
        <f>C12</f>
        <v>s přehozením na vzdálenost do 5 m nebo s naložením na ruční dopravní prostředek</v>
      </c>
      <c r="BB12" s="137"/>
      <c r="BC12" s="137"/>
      <c r="BD12" s="137"/>
      <c r="BE12" s="137"/>
      <c r="BF12" s="137"/>
      <c r="BG12" s="137"/>
      <c r="BH12" s="137"/>
    </row>
    <row r="13" spans="1:60" ht="22.5" outlineLevel="1">
      <c r="A13" s="138"/>
      <c r="B13" s="138"/>
      <c r="C13" s="176" t="s">
        <v>161</v>
      </c>
      <c r="D13" s="175"/>
      <c r="E13" s="148">
        <v>17.5</v>
      </c>
      <c r="F13" s="151"/>
      <c r="G13" s="151"/>
      <c r="H13" s="151"/>
      <c r="I13" s="151"/>
      <c r="J13" s="151"/>
      <c r="K13" s="151"/>
      <c r="L13" s="151"/>
      <c r="M13" s="151"/>
      <c r="N13" s="142"/>
      <c r="O13" s="142"/>
      <c r="P13" s="142"/>
      <c r="Q13" s="142"/>
      <c r="R13" s="142"/>
      <c r="S13" s="142"/>
      <c r="T13" s="143"/>
      <c r="U13" s="142"/>
      <c r="V13" s="137"/>
      <c r="W13" s="137"/>
      <c r="X13" s="137"/>
      <c r="Y13" s="137"/>
      <c r="Z13" s="137"/>
      <c r="AA13" s="137"/>
      <c r="AB13" s="137"/>
      <c r="AC13" s="137"/>
      <c r="AD13" s="137"/>
      <c r="AE13" s="137" t="s">
        <v>155</v>
      </c>
      <c r="AF13" s="137">
        <v>0</v>
      </c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ht="22.5" outlineLevel="1">
      <c r="A14" s="138"/>
      <c r="B14" s="138"/>
      <c r="C14" s="176" t="s">
        <v>162</v>
      </c>
      <c r="D14" s="175"/>
      <c r="E14" s="148">
        <v>0.432</v>
      </c>
      <c r="F14" s="151"/>
      <c r="G14" s="151"/>
      <c r="H14" s="151"/>
      <c r="I14" s="151"/>
      <c r="J14" s="151"/>
      <c r="K14" s="151"/>
      <c r="L14" s="151"/>
      <c r="M14" s="151"/>
      <c r="N14" s="142"/>
      <c r="O14" s="142"/>
      <c r="P14" s="142"/>
      <c r="Q14" s="142"/>
      <c r="R14" s="142"/>
      <c r="S14" s="142"/>
      <c r="T14" s="143"/>
      <c r="U14" s="142"/>
      <c r="V14" s="137"/>
      <c r="W14" s="137"/>
      <c r="X14" s="137"/>
      <c r="Y14" s="137"/>
      <c r="Z14" s="137"/>
      <c r="AA14" s="137"/>
      <c r="AB14" s="137"/>
      <c r="AC14" s="137"/>
      <c r="AD14" s="137"/>
      <c r="AE14" s="137" t="s">
        <v>155</v>
      </c>
      <c r="AF14" s="137">
        <v>0</v>
      </c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outlineLevel="1">
      <c r="A15" s="138">
        <v>3</v>
      </c>
      <c r="B15" s="138" t="s">
        <v>163</v>
      </c>
      <c r="C15" s="173" t="s">
        <v>164</v>
      </c>
      <c r="D15" s="142" t="s">
        <v>158</v>
      </c>
      <c r="E15" s="147">
        <v>17.931999999999999</v>
      </c>
      <c r="F15" s="370"/>
      <c r="G15" s="151">
        <f t="shared" ref="G15:G16" si="0">E15*F15</f>
        <v>0</v>
      </c>
      <c r="H15" s="151">
        <v>0</v>
      </c>
      <c r="I15" s="151">
        <f>ROUND(E15*H15,2)</f>
        <v>0</v>
      </c>
      <c r="J15" s="151">
        <v>176</v>
      </c>
      <c r="K15" s="151">
        <f>ROUND(E15*J15,2)</f>
        <v>3156.03</v>
      </c>
      <c r="L15" s="151">
        <v>21</v>
      </c>
      <c r="M15" s="151">
        <f>G15*(1+L15/100)</f>
        <v>0</v>
      </c>
      <c r="N15" s="142">
        <v>0</v>
      </c>
      <c r="O15" s="142">
        <f>ROUND(E15*N15,5)</f>
        <v>0</v>
      </c>
      <c r="P15" s="142">
        <v>0</v>
      </c>
      <c r="Q15" s="142">
        <f>ROUND(E15*P15,5)</f>
        <v>0</v>
      </c>
      <c r="R15" s="142"/>
      <c r="S15" s="142"/>
      <c r="T15" s="143">
        <v>1.0999999999999999E-2</v>
      </c>
      <c r="U15" s="142">
        <f>ROUND(E15*T15,2)</f>
        <v>0.2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 t="s">
        <v>153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outlineLevel="1">
      <c r="A16" s="138">
        <v>4</v>
      </c>
      <c r="B16" s="138" t="s">
        <v>165</v>
      </c>
      <c r="C16" s="173" t="s">
        <v>166</v>
      </c>
      <c r="D16" s="142" t="s">
        <v>158</v>
      </c>
      <c r="E16" s="147">
        <v>17.931999999999999</v>
      </c>
      <c r="F16" s="370"/>
      <c r="G16" s="151">
        <f t="shared" si="0"/>
        <v>0</v>
      </c>
      <c r="H16" s="151">
        <v>0</v>
      </c>
      <c r="I16" s="151">
        <f>ROUND(E16*H16,2)</f>
        <v>0</v>
      </c>
      <c r="J16" s="151">
        <v>280</v>
      </c>
      <c r="K16" s="151">
        <f>ROUND(E16*J16,2)</f>
        <v>5020.96</v>
      </c>
      <c r="L16" s="151">
        <v>21</v>
      </c>
      <c r="M16" s="151">
        <f>G16*(1+L16/100)</f>
        <v>0</v>
      </c>
      <c r="N16" s="142">
        <v>0</v>
      </c>
      <c r="O16" s="142">
        <f>ROUND(E16*N16,5)</f>
        <v>0</v>
      </c>
      <c r="P16" s="142">
        <v>0</v>
      </c>
      <c r="Q16" s="142">
        <f>ROUND(E16*P16,5)</f>
        <v>0</v>
      </c>
      <c r="R16" s="142"/>
      <c r="S16" s="142"/>
      <c r="T16" s="143">
        <v>0</v>
      </c>
      <c r="U16" s="142">
        <f>ROUND(E16*T16,2)</f>
        <v>0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 t="s">
        <v>153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>
      <c r="A17" s="139" t="s">
        <v>148</v>
      </c>
      <c r="B17" s="139" t="s">
        <v>61</v>
      </c>
      <c r="C17" s="174" t="s">
        <v>62</v>
      </c>
      <c r="D17" s="144"/>
      <c r="E17" s="149"/>
      <c r="F17" s="152"/>
      <c r="G17" s="152">
        <f>SUMIF(AE18:AE19,"&lt;&gt;NOR",G18:G19)</f>
        <v>0</v>
      </c>
      <c r="H17" s="152"/>
      <c r="I17" s="152">
        <f>SUM(I18:I19)</f>
        <v>0</v>
      </c>
      <c r="J17" s="152"/>
      <c r="K17" s="152">
        <f>SUM(K18:K19)</f>
        <v>15850</v>
      </c>
      <c r="L17" s="152"/>
      <c r="M17" s="152">
        <f>SUM(M18:M19)</f>
        <v>0</v>
      </c>
      <c r="N17" s="144"/>
      <c r="O17" s="144">
        <f>SUM(O18:O19)</f>
        <v>0</v>
      </c>
      <c r="P17" s="144"/>
      <c r="Q17" s="144">
        <f>SUM(Q18:Q19)</f>
        <v>0</v>
      </c>
      <c r="R17" s="144"/>
      <c r="S17" s="144"/>
      <c r="T17" s="145"/>
      <c r="U17" s="144">
        <f>SUM(U18:U19)</f>
        <v>0</v>
      </c>
      <c r="AE17" t="s">
        <v>149</v>
      </c>
    </row>
    <row r="18" spans="1:60" outlineLevel="1">
      <c r="A18" s="138">
        <v>5</v>
      </c>
      <c r="B18" s="138" t="s">
        <v>195</v>
      </c>
      <c r="C18" s="173" t="s">
        <v>196</v>
      </c>
      <c r="D18" s="142" t="s">
        <v>197</v>
      </c>
      <c r="E18" s="147">
        <v>1</v>
      </c>
      <c r="F18" s="370"/>
      <c r="G18" s="151">
        <f>E18*F18</f>
        <v>0</v>
      </c>
      <c r="H18" s="151">
        <v>0</v>
      </c>
      <c r="I18" s="151">
        <f>ROUND(E18*H18,2)</f>
        <v>0</v>
      </c>
      <c r="J18" s="151">
        <v>15850</v>
      </c>
      <c r="K18" s="151">
        <f>ROUND(E18*J18,2)</f>
        <v>15850</v>
      </c>
      <c r="L18" s="151">
        <v>21</v>
      </c>
      <c r="M18" s="151">
        <f>G18*(1+L18/100)</f>
        <v>0</v>
      </c>
      <c r="N18" s="142">
        <v>0</v>
      </c>
      <c r="O18" s="142">
        <f>ROUND(E18*N18,5)</f>
        <v>0</v>
      </c>
      <c r="P18" s="142">
        <v>0</v>
      </c>
      <c r="Q18" s="142">
        <f>ROUND(E18*P18,5)</f>
        <v>0</v>
      </c>
      <c r="R18" s="142"/>
      <c r="S18" s="142"/>
      <c r="T18" s="143">
        <v>0</v>
      </c>
      <c r="U18" s="142">
        <f>ROUND(E18*T18,2)</f>
        <v>0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 t="s">
        <v>153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</row>
    <row r="19" spans="1:60" ht="22.5" outlineLevel="1">
      <c r="A19" s="138"/>
      <c r="B19" s="138"/>
      <c r="C19" s="330" t="s">
        <v>198</v>
      </c>
      <c r="D19" s="331"/>
      <c r="E19" s="332"/>
      <c r="F19" s="333"/>
      <c r="G19" s="334"/>
      <c r="H19" s="151"/>
      <c r="I19" s="151"/>
      <c r="J19" s="151"/>
      <c r="K19" s="151"/>
      <c r="L19" s="151"/>
      <c r="M19" s="151"/>
      <c r="N19" s="142"/>
      <c r="O19" s="142"/>
      <c r="P19" s="142"/>
      <c r="Q19" s="142"/>
      <c r="R19" s="142"/>
      <c r="S19" s="142"/>
      <c r="T19" s="143"/>
      <c r="U19" s="142"/>
      <c r="V19" s="137"/>
      <c r="W19" s="137"/>
      <c r="X19" s="137"/>
      <c r="Y19" s="137"/>
      <c r="Z19" s="137"/>
      <c r="AA19" s="137"/>
      <c r="AB19" s="137"/>
      <c r="AC19" s="137"/>
      <c r="AD19" s="137"/>
      <c r="AE19" s="137" t="s">
        <v>160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40" t="str">
        <f>C19</f>
        <v>zvýšení s doplněním větrací mřížky a zákrytové desky</v>
      </c>
      <c r="BB19" s="137"/>
      <c r="BC19" s="137"/>
      <c r="BD19" s="137"/>
      <c r="BE19" s="137"/>
      <c r="BF19" s="137"/>
      <c r="BG19" s="137"/>
      <c r="BH19" s="137"/>
    </row>
    <row r="20" spans="1:60">
      <c r="A20" s="139" t="s">
        <v>148</v>
      </c>
      <c r="B20" s="139" t="s">
        <v>63</v>
      </c>
      <c r="C20" s="174" t="s">
        <v>64</v>
      </c>
      <c r="D20" s="144"/>
      <c r="E20" s="149"/>
      <c r="F20" s="152"/>
      <c r="G20" s="152">
        <f>SUMIF(AE21:AE29,"&lt;&gt;NOR",G21:G29)</f>
        <v>0</v>
      </c>
      <c r="H20" s="152"/>
      <c r="I20" s="152">
        <f>SUM(I21:I29)</f>
        <v>26191.559999999998</v>
      </c>
      <c r="J20" s="152"/>
      <c r="K20" s="152">
        <f>SUM(K21:K29)</f>
        <v>21231.79</v>
      </c>
      <c r="L20" s="152"/>
      <c r="M20" s="152">
        <f>SUM(M21:M29)</f>
        <v>0</v>
      </c>
      <c r="N20" s="144"/>
      <c r="O20" s="144">
        <f>SUM(O21:O29)</f>
        <v>12.429500000000001</v>
      </c>
      <c r="P20" s="144"/>
      <c r="Q20" s="144">
        <f>SUM(Q21:Q29)</f>
        <v>0</v>
      </c>
      <c r="R20" s="144"/>
      <c r="S20" s="144"/>
      <c r="T20" s="145"/>
      <c r="U20" s="144">
        <f>SUM(U21:U29)</f>
        <v>49.85</v>
      </c>
      <c r="AE20" t="s">
        <v>149</v>
      </c>
    </row>
    <row r="21" spans="1:60" outlineLevel="1">
      <c r="A21" s="138">
        <v>6</v>
      </c>
      <c r="B21" s="138" t="s">
        <v>199</v>
      </c>
      <c r="C21" s="173" t="s">
        <v>200</v>
      </c>
      <c r="D21" s="142" t="s">
        <v>158</v>
      </c>
      <c r="E21" s="147">
        <v>4.665</v>
      </c>
      <c r="F21" s="370"/>
      <c r="G21" s="151">
        <f>E21*F21</f>
        <v>0</v>
      </c>
      <c r="H21" s="151">
        <v>2532.38</v>
      </c>
      <c r="I21" s="151">
        <f>ROUND(E21*H21,2)</f>
        <v>11813.55</v>
      </c>
      <c r="J21" s="151">
        <v>627.61999999999989</v>
      </c>
      <c r="K21" s="151">
        <f>ROUND(E21*J21,2)</f>
        <v>2927.85</v>
      </c>
      <c r="L21" s="151">
        <v>21</v>
      </c>
      <c r="M21" s="151">
        <f>G21*(1+L21/100)</f>
        <v>0</v>
      </c>
      <c r="N21" s="142">
        <v>2.5251100000000002</v>
      </c>
      <c r="O21" s="142">
        <f>ROUND(E21*N21,5)</f>
        <v>11.779640000000001</v>
      </c>
      <c r="P21" s="142">
        <v>0</v>
      </c>
      <c r="Q21" s="142">
        <f>ROUND(E21*P21,5)</f>
        <v>0</v>
      </c>
      <c r="R21" s="142"/>
      <c r="S21" s="142"/>
      <c r="T21" s="143">
        <v>1.448</v>
      </c>
      <c r="U21" s="142">
        <f>ROUND(E21*T21,2)</f>
        <v>6.75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 t="s">
        <v>153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outlineLevel="1">
      <c r="A22" s="138"/>
      <c r="B22" s="138"/>
      <c r="C22" s="176" t="s">
        <v>201</v>
      </c>
      <c r="D22" s="175"/>
      <c r="E22" s="148">
        <v>3.6749999999999998</v>
      </c>
      <c r="F22" s="151"/>
      <c r="G22" s="151"/>
      <c r="H22" s="151"/>
      <c r="I22" s="151"/>
      <c r="J22" s="151"/>
      <c r="K22" s="151"/>
      <c r="L22" s="151"/>
      <c r="M22" s="151"/>
      <c r="N22" s="142"/>
      <c r="O22" s="142"/>
      <c r="P22" s="142"/>
      <c r="Q22" s="142"/>
      <c r="R22" s="142"/>
      <c r="S22" s="142"/>
      <c r="T22" s="143"/>
      <c r="U22" s="142"/>
      <c r="V22" s="137"/>
      <c r="W22" s="137"/>
      <c r="X22" s="137"/>
      <c r="Y22" s="137"/>
      <c r="Z22" s="137"/>
      <c r="AA22" s="137"/>
      <c r="AB22" s="137"/>
      <c r="AC22" s="137"/>
      <c r="AD22" s="137"/>
      <c r="AE22" s="137" t="s">
        <v>155</v>
      </c>
      <c r="AF22" s="137">
        <v>0</v>
      </c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outlineLevel="1">
      <c r="A23" s="138"/>
      <c r="B23" s="138"/>
      <c r="C23" s="176" t="s">
        <v>202</v>
      </c>
      <c r="D23" s="175"/>
      <c r="E23" s="148">
        <v>0.99</v>
      </c>
      <c r="F23" s="151"/>
      <c r="G23" s="151"/>
      <c r="H23" s="151"/>
      <c r="I23" s="151"/>
      <c r="J23" s="151"/>
      <c r="K23" s="151"/>
      <c r="L23" s="151"/>
      <c r="M23" s="151"/>
      <c r="N23" s="142"/>
      <c r="O23" s="142"/>
      <c r="P23" s="142"/>
      <c r="Q23" s="142"/>
      <c r="R23" s="142"/>
      <c r="S23" s="142"/>
      <c r="T23" s="143"/>
      <c r="U23" s="142"/>
      <c r="V23" s="137"/>
      <c r="W23" s="137"/>
      <c r="X23" s="137"/>
      <c r="Y23" s="137"/>
      <c r="Z23" s="137"/>
      <c r="AA23" s="137"/>
      <c r="AB23" s="137"/>
      <c r="AC23" s="137"/>
      <c r="AD23" s="137"/>
      <c r="AE23" s="137" t="s">
        <v>155</v>
      </c>
      <c r="AF23" s="137">
        <v>0</v>
      </c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</row>
    <row r="24" spans="1:60" outlineLevel="1">
      <c r="A24" s="138">
        <v>7</v>
      </c>
      <c r="B24" s="138" t="s">
        <v>203</v>
      </c>
      <c r="C24" s="173" t="s">
        <v>204</v>
      </c>
      <c r="D24" s="142" t="s">
        <v>152</v>
      </c>
      <c r="E24" s="147">
        <v>31.1</v>
      </c>
      <c r="F24" s="370"/>
      <c r="G24" s="151">
        <f>E24*F24</f>
        <v>0</v>
      </c>
      <c r="H24" s="151">
        <v>93.91</v>
      </c>
      <c r="I24" s="151">
        <f>ROUND(E24*H24,2)</f>
        <v>2920.6</v>
      </c>
      <c r="J24" s="151">
        <v>314.59000000000003</v>
      </c>
      <c r="K24" s="151">
        <f>ROUND(E24*J24,2)</f>
        <v>9783.75</v>
      </c>
      <c r="L24" s="151">
        <v>21</v>
      </c>
      <c r="M24" s="151">
        <f>G24*(1+L24/100)</f>
        <v>0</v>
      </c>
      <c r="N24" s="142">
        <v>7.8200000000000006E-3</v>
      </c>
      <c r="O24" s="142">
        <f>ROUND(E24*N24,5)</f>
        <v>0.2432</v>
      </c>
      <c r="P24" s="142">
        <v>0</v>
      </c>
      <c r="Q24" s="142">
        <f>ROUND(E24*P24,5)</f>
        <v>0</v>
      </c>
      <c r="R24" s="142"/>
      <c r="S24" s="142"/>
      <c r="T24" s="143">
        <v>0.79</v>
      </c>
      <c r="U24" s="142">
        <f>ROUND(E24*T24,2)</f>
        <v>24.57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 t="s">
        <v>153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outlineLevel="1">
      <c r="A25" s="138"/>
      <c r="B25" s="138"/>
      <c r="C25" s="176" t="s">
        <v>205</v>
      </c>
      <c r="D25" s="175"/>
      <c r="E25" s="148">
        <v>24.5</v>
      </c>
      <c r="F25" s="151"/>
      <c r="G25" s="151"/>
      <c r="H25" s="151"/>
      <c r="I25" s="151"/>
      <c r="J25" s="151"/>
      <c r="K25" s="151"/>
      <c r="L25" s="151"/>
      <c r="M25" s="151"/>
      <c r="N25" s="142"/>
      <c r="O25" s="142"/>
      <c r="P25" s="142"/>
      <c r="Q25" s="142"/>
      <c r="R25" s="142"/>
      <c r="S25" s="142"/>
      <c r="T25" s="143"/>
      <c r="U25" s="142"/>
      <c r="V25" s="137"/>
      <c r="W25" s="137"/>
      <c r="X25" s="137"/>
      <c r="Y25" s="137"/>
      <c r="Z25" s="137"/>
      <c r="AA25" s="137"/>
      <c r="AB25" s="137"/>
      <c r="AC25" s="137"/>
      <c r="AD25" s="137"/>
      <c r="AE25" s="137" t="s">
        <v>155</v>
      </c>
      <c r="AF25" s="137">
        <v>0</v>
      </c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outlineLevel="1">
      <c r="A26" s="138"/>
      <c r="B26" s="138"/>
      <c r="C26" s="176" t="s">
        <v>206</v>
      </c>
      <c r="D26" s="175"/>
      <c r="E26" s="148">
        <v>6.6</v>
      </c>
      <c r="F26" s="151"/>
      <c r="G26" s="151"/>
      <c r="H26" s="151"/>
      <c r="I26" s="151"/>
      <c r="J26" s="151"/>
      <c r="K26" s="151"/>
      <c r="L26" s="151"/>
      <c r="M26" s="151"/>
      <c r="N26" s="142"/>
      <c r="O26" s="142"/>
      <c r="P26" s="142"/>
      <c r="Q26" s="142"/>
      <c r="R26" s="142"/>
      <c r="S26" s="142"/>
      <c r="T26" s="143"/>
      <c r="U26" s="142"/>
      <c r="V26" s="137"/>
      <c r="W26" s="137"/>
      <c r="X26" s="137"/>
      <c r="Y26" s="137"/>
      <c r="Z26" s="137"/>
      <c r="AA26" s="137"/>
      <c r="AB26" s="137"/>
      <c r="AC26" s="137"/>
      <c r="AD26" s="137"/>
      <c r="AE26" s="137" t="s">
        <v>155</v>
      </c>
      <c r="AF26" s="137">
        <v>0</v>
      </c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outlineLevel="1">
      <c r="A27" s="138">
        <v>8</v>
      </c>
      <c r="B27" s="138" t="s">
        <v>207</v>
      </c>
      <c r="C27" s="173" t="s">
        <v>208</v>
      </c>
      <c r="D27" s="142" t="s">
        <v>152</v>
      </c>
      <c r="E27" s="147">
        <v>31.1</v>
      </c>
      <c r="F27" s="370"/>
      <c r="G27" s="151">
        <f t="shared" ref="G27:G28" si="1">E27*F27</f>
        <v>0</v>
      </c>
      <c r="H27" s="151">
        <v>0</v>
      </c>
      <c r="I27" s="151">
        <f>ROUND(E27*H27,2)</f>
        <v>0</v>
      </c>
      <c r="J27" s="151">
        <v>96</v>
      </c>
      <c r="K27" s="151">
        <f>ROUND(E27*J27,2)</f>
        <v>2985.6</v>
      </c>
      <c r="L27" s="151">
        <v>21</v>
      </c>
      <c r="M27" s="151">
        <f>G27*(1+L27/100)</f>
        <v>0</v>
      </c>
      <c r="N27" s="142">
        <v>0</v>
      </c>
      <c r="O27" s="142">
        <f>ROUND(E27*N27,5)</f>
        <v>0</v>
      </c>
      <c r="P27" s="142">
        <v>0</v>
      </c>
      <c r="Q27" s="142">
        <f>ROUND(E27*P27,5)</f>
        <v>0</v>
      </c>
      <c r="R27" s="142"/>
      <c r="S27" s="142"/>
      <c r="T27" s="143">
        <v>0.24</v>
      </c>
      <c r="U27" s="142">
        <f>ROUND(E27*T27,2)</f>
        <v>7.46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 t="s">
        <v>153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</row>
    <row r="28" spans="1:60" outlineLevel="1">
      <c r="A28" s="138">
        <v>9</v>
      </c>
      <c r="B28" s="138" t="s">
        <v>209</v>
      </c>
      <c r="C28" s="173" t="s">
        <v>210</v>
      </c>
      <c r="D28" s="142" t="s">
        <v>181</v>
      </c>
      <c r="E28" s="147">
        <v>0.4</v>
      </c>
      <c r="F28" s="370"/>
      <c r="G28" s="151">
        <f t="shared" si="1"/>
        <v>0</v>
      </c>
      <c r="H28" s="151">
        <v>28643.52</v>
      </c>
      <c r="I28" s="151">
        <f>ROUND(E28*H28,2)</f>
        <v>11457.41</v>
      </c>
      <c r="J28" s="151">
        <v>13836.48</v>
      </c>
      <c r="K28" s="151">
        <f>ROUND(E28*J28,2)</f>
        <v>5534.59</v>
      </c>
      <c r="L28" s="151">
        <v>21</v>
      </c>
      <c r="M28" s="151">
        <f>G28*(1+L28/100)</f>
        <v>0</v>
      </c>
      <c r="N28" s="142">
        <v>1.0166500000000001</v>
      </c>
      <c r="O28" s="142">
        <f>ROUND(E28*N28,5)</f>
        <v>0.40666000000000002</v>
      </c>
      <c r="P28" s="142">
        <v>0</v>
      </c>
      <c r="Q28" s="142">
        <f>ROUND(E28*P28,5)</f>
        <v>0</v>
      </c>
      <c r="R28" s="142"/>
      <c r="S28" s="142"/>
      <c r="T28" s="143">
        <v>27.672999999999998</v>
      </c>
      <c r="U28" s="142">
        <f>ROUND(E28*T28,2)</f>
        <v>11.07</v>
      </c>
      <c r="V28" s="137"/>
      <c r="W28" s="137"/>
      <c r="X28" s="137"/>
      <c r="Y28" s="137"/>
      <c r="Z28" s="137"/>
      <c r="AA28" s="137"/>
      <c r="AB28" s="137"/>
      <c r="AC28" s="137"/>
      <c r="AD28" s="137"/>
      <c r="AE28" s="137" t="s">
        <v>153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</row>
    <row r="29" spans="1:60" ht="22.5" outlineLevel="1">
      <c r="A29" s="138"/>
      <c r="B29" s="138"/>
      <c r="C29" s="176" t="s">
        <v>211</v>
      </c>
      <c r="D29" s="175"/>
      <c r="E29" s="148">
        <v>0.4</v>
      </c>
      <c r="F29" s="151"/>
      <c r="G29" s="151"/>
      <c r="H29" s="151"/>
      <c r="I29" s="151"/>
      <c r="J29" s="151"/>
      <c r="K29" s="151"/>
      <c r="L29" s="151"/>
      <c r="M29" s="151"/>
      <c r="N29" s="142"/>
      <c r="O29" s="142"/>
      <c r="P29" s="142"/>
      <c r="Q29" s="142"/>
      <c r="R29" s="142"/>
      <c r="S29" s="142"/>
      <c r="T29" s="143"/>
      <c r="U29" s="142"/>
      <c r="V29" s="137"/>
      <c r="W29" s="137"/>
      <c r="X29" s="137"/>
      <c r="Y29" s="137"/>
      <c r="Z29" s="137"/>
      <c r="AA29" s="137"/>
      <c r="AB29" s="137"/>
      <c r="AC29" s="137"/>
      <c r="AD29" s="137"/>
      <c r="AE29" s="137" t="s">
        <v>155</v>
      </c>
      <c r="AF29" s="137">
        <v>0</v>
      </c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>
      <c r="A30" s="139" t="s">
        <v>148</v>
      </c>
      <c r="B30" s="139" t="s">
        <v>67</v>
      </c>
      <c r="C30" s="174" t="s">
        <v>68</v>
      </c>
      <c r="D30" s="144"/>
      <c r="E30" s="149"/>
      <c r="F30" s="152"/>
      <c r="G30" s="152">
        <f>SUMIF(AE31:AE31,"&lt;&gt;NOR",G31:G31)</f>
        <v>0</v>
      </c>
      <c r="H30" s="152"/>
      <c r="I30" s="152">
        <f>SUM(I31:I31)</f>
        <v>2694.2</v>
      </c>
      <c r="J30" s="152"/>
      <c r="K30" s="152">
        <f>SUM(K31:K31)</f>
        <v>15118.3</v>
      </c>
      <c r="L30" s="152"/>
      <c r="M30" s="152">
        <f>SUM(M31:M31)</f>
        <v>0</v>
      </c>
      <c r="N30" s="144"/>
      <c r="O30" s="144">
        <f>SUM(O31:O31)</f>
        <v>1.4953000000000001</v>
      </c>
      <c r="P30" s="144"/>
      <c r="Q30" s="144">
        <f>SUM(Q31:Q31)</f>
        <v>0</v>
      </c>
      <c r="R30" s="144"/>
      <c r="S30" s="144"/>
      <c r="T30" s="145"/>
      <c r="U30" s="144">
        <f>SUM(U31:U31)</f>
        <v>31.81</v>
      </c>
      <c r="AE30" t="s">
        <v>149</v>
      </c>
    </row>
    <row r="31" spans="1:60" outlineLevel="1">
      <c r="A31" s="138">
        <v>10</v>
      </c>
      <c r="B31" s="138" t="s">
        <v>250</v>
      </c>
      <c r="C31" s="173" t="s">
        <v>251</v>
      </c>
      <c r="D31" s="142" t="s">
        <v>152</v>
      </c>
      <c r="E31" s="147">
        <v>95</v>
      </c>
      <c r="F31" s="370"/>
      <c r="G31" s="151">
        <f>E31*F31</f>
        <v>0</v>
      </c>
      <c r="H31" s="151">
        <v>28.36</v>
      </c>
      <c r="I31" s="151">
        <f>ROUND(E31*H31,2)</f>
        <v>2694.2</v>
      </c>
      <c r="J31" s="151">
        <v>159.13999999999999</v>
      </c>
      <c r="K31" s="151">
        <f>ROUND(E31*J31,2)</f>
        <v>15118.3</v>
      </c>
      <c r="L31" s="151">
        <v>21</v>
      </c>
      <c r="M31" s="151">
        <f>G31*(1+L31/100)</f>
        <v>0</v>
      </c>
      <c r="N31" s="142">
        <v>1.5740000000000001E-2</v>
      </c>
      <c r="O31" s="142">
        <f>ROUND(E31*N31,5)</f>
        <v>1.4953000000000001</v>
      </c>
      <c r="P31" s="142">
        <v>0</v>
      </c>
      <c r="Q31" s="142">
        <f>ROUND(E31*P31,5)</f>
        <v>0</v>
      </c>
      <c r="R31" s="142"/>
      <c r="S31" s="142"/>
      <c r="T31" s="143">
        <v>0.33481</v>
      </c>
      <c r="U31" s="142">
        <f>ROUND(E31*T31,2)</f>
        <v>31.81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 t="s">
        <v>153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</row>
    <row r="32" spans="1:60">
      <c r="A32" s="139" t="s">
        <v>148</v>
      </c>
      <c r="B32" s="139" t="s">
        <v>69</v>
      </c>
      <c r="C32" s="174" t="s">
        <v>70</v>
      </c>
      <c r="D32" s="144"/>
      <c r="E32" s="149"/>
      <c r="F32" s="152"/>
      <c r="G32" s="152">
        <f>SUMIF(AE33:AE117,"&lt;&gt;NOR",G33:G117)</f>
        <v>0</v>
      </c>
      <c r="H32" s="152"/>
      <c r="I32" s="152">
        <f>SUM(I33:I117)</f>
        <v>1387238.4599999997</v>
      </c>
      <c r="J32" s="152"/>
      <c r="K32" s="152">
        <f>SUM(K33:K117)</f>
        <v>799066.12000000011</v>
      </c>
      <c r="L32" s="152"/>
      <c r="M32" s="152">
        <f>SUM(M33:M117)</f>
        <v>0</v>
      </c>
      <c r="N32" s="144"/>
      <c r="O32" s="144">
        <f>SUM(O33:O117)</f>
        <v>53.211509999999997</v>
      </c>
      <c r="P32" s="144"/>
      <c r="Q32" s="144">
        <f>SUM(Q33:Q117)</f>
        <v>0</v>
      </c>
      <c r="R32" s="144"/>
      <c r="S32" s="144"/>
      <c r="T32" s="145"/>
      <c r="U32" s="144">
        <f>SUM(U33:U117)</f>
        <v>2020.2600000000004</v>
      </c>
      <c r="AE32" t="s">
        <v>149</v>
      </c>
    </row>
    <row r="33" spans="1:60" outlineLevel="1">
      <c r="A33" s="138">
        <v>11</v>
      </c>
      <c r="B33" s="138" t="s">
        <v>252</v>
      </c>
      <c r="C33" s="173" t="s">
        <v>253</v>
      </c>
      <c r="D33" s="142" t="s">
        <v>152</v>
      </c>
      <c r="E33" s="147">
        <v>154</v>
      </c>
      <c r="F33" s="370"/>
      <c r="G33" s="151">
        <f>E33*F33</f>
        <v>0</v>
      </c>
      <c r="H33" s="151">
        <v>13.42</v>
      </c>
      <c r="I33" s="151">
        <f>ROUND(E33*H33,2)</f>
        <v>2066.6799999999998</v>
      </c>
      <c r="J33" s="151">
        <v>32.28</v>
      </c>
      <c r="K33" s="151">
        <f>ROUND(E33*J33,2)</f>
        <v>4971.12</v>
      </c>
      <c r="L33" s="151">
        <v>21</v>
      </c>
      <c r="M33" s="151">
        <f>G33*(1+L33/100)</f>
        <v>0</v>
      </c>
      <c r="N33" s="142">
        <v>4.0000000000000003E-5</v>
      </c>
      <c r="O33" s="142">
        <f>ROUND(E33*N33,5)</f>
        <v>6.1599999999999997E-3</v>
      </c>
      <c r="P33" s="142">
        <v>0</v>
      </c>
      <c r="Q33" s="142">
        <f>ROUND(E33*P33,5)</f>
        <v>0</v>
      </c>
      <c r="R33" s="142"/>
      <c r="S33" s="142"/>
      <c r="T33" s="143">
        <v>7.8E-2</v>
      </c>
      <c r="U33" s="142">
        <f>ROUND(E33*T33,2)</f>
        <v>12.01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 t="s">
        <v>153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</row>
    <row r="34" spans="1:60" outlineLevel="1">
      <c r="A34" s="138"/>
      <c r="B34" s="138"/>
      <c r="C34" s="176" t="s">
        <v>254</v>
      </c>
      <c r="D34" s="175"/>
      <c r="E34" s="148">
        <v>138</v>
      </c>
      <c r="F34" s="151"/>
      <c r="G34" s="151"/>
      <c r="H34" s="151"/>
      <c r="I34" s="151"/>
      <c r="J34" s="151"/>
      <c r="K34" s="151"/>
      <c r="L34" s="151"/>
      <c r="M34" s="151"/>
      <c r="N34" s="142"/>
      <c r="O34" s="142"/>
      <c r="P34" s="142"/>
      <c r="Q34" s="142"/>
      <c r="R34" s="142"/>
      <c r="S34" s="142"/>
      <c r="T34" s="143"/>
      <c r="U34" s="142"/>
      <c r="V34" s="137"/>
      <c r="W34" s="137"/>
      <c r="X34" s="137"/>
      <c r="Y34" s="137"/>
      <c r="Z34" s="137"/>
      <c r="AA34" s="137"/>
      <c r="AB34" s="137"/>
      <c r="AC34" s="137"/>
      <c r="AD34" s="137"/>
      <c r="AE34" s="137" t="s">
        <v>155</v>
      </c>
      <c r="AF34" s="137">
        <v>0</v>
      </c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</row>
    <row r="35" spans="1:60" outlineLevel="1">
      <c r="A35" s="138"/>
      <c r="B35" s="138"/>
      <c r="C35" s="176" t="s">
        <v>255</v>
      </c>
      <c r="D35" s="175"/>
      <c r="E35" s="148">
        <v>16</v>
      </c>
      <c r="F35" s="151"/>
      <c r="G35" s="151"/>
      <c r="H35" s="151"/>
      <c r="I35" s="151"/>
      <c r="J35" s="151"/>
      <c r="K35" s="151"/>
      <c r="L35" s="151"/>
      <c r="M35" s="151"/>
      <c r="N35" s="142"/>
      <c r="O35" s="142"/>
      <c r="P35" s="142"/>
      <c r="Q35" s="142"/>
      <c r="R35" s="142"/>
      <c r="S35" s="142"/>
      <c r="T35" s="143"/>
      <c r="U35" s="142"/>
      <c r="V35" s="137"/>
      <c r="W35" s="137"/>
      <c r="X35" s="137"/>
      <c r="Y35" s="137"/>
      <c r="Z35" s="137"/>
      <c r="AA35" s="137"/>
      <c r="AB35" s="137"/>
      <c r="AC35" s="137"/>
      <c r="AD35" s="137"/>
      <c r="AE35" s="137" t="s">
        <v>155</v>
      </c>
      <c r="AF35" s="137">
        <v>0</v>
      </c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</row>
    <row r="36" spans="1:60" ht="22.5" outlineLevel="1">
      <c r="A36" s="138">
        <v>12</v>
      </c>
      <c r="B36" s="138" t="s">
        <v>256</v>
      </c>
      <c r="C36" s="173" t="s">
        <v>257</v>
      </c>
      <c r="D36" s="142" t="s">
        <v>152</v>
      </c>
      <c r="E36" s="147">
        <v>22.5</v>
      </c>
      <c r="F36" s="370"/>
      <c r="G36" s="151">
        <f>E36*F36</f>
        <v>0</v>
      </c>
      <c r="H36" s="151">
        <v>753.26</v>
      </c>
      <c r="I36" s="151">
        <f>ROUND(E36*H36,2)</f>
        <v>16948.349999999999</v>
      </c>
      <c r="J36" s="151">
        <v>337.53999999999996</v>
      </c>
      <c r="K36" s="151">
        <f>ROUND(E36*J36,2)</f>
        <v>7594.65</v>
      </c>
      <c r="L36" s="151">
        <v>21</v>
      </c>
      <c r="M36" s="151">
        <f>G36*(1+L36/100)</f>
        <v>0</v>
      </c>
      <c r="N36" s="142">
        <v>1.119E-2</v>
      </c>
      <c r="O36" s="142">
        <f>ROUND(E36*N36,5)</f>
        <v>0.25178</v>
      </c>
      <c r="P36" s="142">
        <v>0</v>
      </c>
      <c r="Q36" s="142">
        <f>ROUND(E36*P36,5)</f>
        <v>0</v>
      </c>
      <c r="R36" s="142"/>
      <c r="S36" s="142"/>
      <c r="T36" s="143">
        <v>0.85699999999999998</v>
      </c>
      <c r="U36" s="142">
        <f>ROUND(E36*T36,2)</f>
        <v>19.28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 t="s">
        <v>153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</row>
    <row r="37" spans="1:60" outlineLevel="1">
      <c r="A37" s="138"/>
      <c r="B37" s="138"/>
      <c r="C37" s="330" t="s">
        <v>258</v>
      </c>
      <c r="D37" s="331"/>
      <c r="E37" s="332"/>
      <c r="F37" s="333"/>
      <c r="G37" s="334"/>
      <c r="H37" s="151"/>
      <c r="I37" s="151"/>
      <c r="J37" s="151"/>
      <c r="K37" s="151"/>
      <c r="L37" s="151"/>
      <c r="M37" s="151"/>
      <c r="N37" s="142"/>
      <c r="O37" s="142"/>
      <c r="P37" s="142"/>
      <c r="Q37" s="142"/>
      <c r="R37" s="142"/>
      <c r="S37" s="142"/>
      <c r="T37" s="143"/>
      <c r="U37" s="142"/>
      <c r="V37" s="137"/>
      <c r="W37" s="137"/>
      <c r="X37" s="137"/>
      <c r="Y37" s="137"/>
      <c r="Z37" s="137"/>
      <c r="AA37" s="137"/>
      <c r="AB37" s="137"/>
      <c r="AC37" s="137"/>
      <c r="AD37" s="137"/>
      <c r="AE37" s="137" t="s">
        <v>160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40" t="str">
        <f>C37</f>
        <v>lepeno na asfaltový pás !!!</v>
      </c>
      <c r="BB37" s="137"/>
      <c r="BC37" s="137"/>
      <c r="BD37" s="137"/>
      <c r="BE37" s="137"/>
      <c r="BF37" s="137"/>
      <c r="BG37" s="137"/>
      <c r="BH37" s="137"/>
    </row>
    <row r="38" spans="1:60" outlineLevel="1">
      <c r="A38" s="138"/>
      <c r="B38" s="138"/>
      <c r="C38" s="177" t="s">
        <v>259</v>
      </c>
      <c r="D38" s="146"/>
      <c r="E38" s="150"/>
      <c r="F38" s="153"/>
      <c r="G38" s="153"/>
      <c r="H38" s="151"/>
      <c r="I38" s="151"/>
      <c r="J38" s="151"/>
      <c r="K38" s="151"/>
      <c r="L38" s="151"/>
      <c r="M38" s="151"/>
      <c r="N38" s="142"/>
      <c r="O38" s="142"/>
      <c r="P38" s="142"/>
      <c r="Q38" s="142"/>
      <c r="R38" s="142"/>
      <c r="S38" s="142"/>
      <c r="T38" s="143"/>
      <c r="U38" s="142"/>
      <c r="V38" s="137"/>
      <c r="W38" s="137"/>
      <c r="X38" s="137"/>
      <c r="Y38" s="137"/>
      <c r="Z38" s="137"/>
      <c r="AA38" s="137"/>
      <c r="AB38" s="137"/>
      <c r="AC38" s="137"/>
      <c r="AD38" s="137"/>
      <c r="AE38" s="137" t="s">
        <v>160</v>
      </c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</row>
    <row r="39" spans="1:60" ht="45" outlineLevel="1">
      <c r="A39" s="138"/>
      <c r="B39" s="138"/>
      <c r="C39" s="330" t="s">
        <v>260</v>
      </c>
      <c r="D39" s="331"/>
      <c r="E39" s="332"/>
      <c r="F39" s="333"/>
      <c r="G39" s="334"/>
      <c r="H39" s="151"/>
      <c r="I39" s="151"/>
      <c r="J39" s="151"/>
      <c r="K39" s="151"/>
      <c r="L39" s="151"/>
      <c r="M39" s="151"/>
      <c r="N39" s="142"/>
      <c r="O39" s="142"/>
      <c r="P39" s="142"/>
      <c r="Q39" s="142"/>
      <c r="R39" s="142"/>
      <c r="S39" s="142"/>
      <c r="T39" s="143"/>
      <c r="U39" s="142"/>
      <c r="V39" s="137"/>
      <c r="W39" s="137"/>
      <c r="X39" s="137"/>
      <c r="Y39" s="137"/>
      <c r="Z39" s="137"/>
      <c r="AA39" s="137"/>
      <c r="AB39" s="137"/>
      <c r="AC39" s="137"/>
      <c r="AD39" s="137"/>
      <c r="AE39" s="137" t="s">
        <v>160</v>
      </c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40" t="str">
        <f>C39</f>
        <v>nanesení lepicího tmelu na izolační desky, nalepení desek, zajištění talířovými hmoždinkami (6 ks/m2), natažení stěrky, vtlačení výztužné tkaniny (1,15 m2/m2), přehlazení stěrky</v>
      </c>
      <c r="BB39" s="137"/>
      <c r="BC39" s="137"/>
      <c r="BD39" s="137"/>
      <c r="BE39" s="137"/>
      <c r="BF39" s="137"/>
      <c r="BG39" s="137"/>
      <c r="BH39" s="137"/>
    </row>
    <row r="40" spans="1:60" ht="22.5" outlineLevel="1">
      <c r="A40" s="138"/>
      <c r="B40" s="138"/>
      <c r="C40" s="176" t="s">
        <v>261</v>
      </c>
      <c r="D40" s="175"/>
      <c r="E40" s="148">
        <v>22.5</v>
      </c>
      <c r="F40" s="151"/>
      <c r="G40" s="151"/>
      <c r="H40" s="151"/>
      <c r="I40" s="151"/>
      <c r="J40" s="151"/>
      <c r="K40" s="151"/>
      <c r="L40" s="151"/>
      <c r="M40" s="151"/>
      <c r="N40" s="142"/>
      <c r="O40" s="142"/>
      <c r="P40" s="142"/>
      <c r="Q40" s="142"/>
      <c r="R40" s="142"/>
      <c r="S40" s="142"/>
      <c r="T40" s="143"/>
      <c r="U40" s="142"/>
      <c r="V40" s="137"/>
      <c r="W40" s="137"/>
      <c r="X40" s="137"/>
      <c r="Y40" s="137"/>
      <c r="Z40" s="137"/>
      <c r="AA40" s="137"/>
      <c r="AB40" s="137"/>
      <c r="AC40" s="137"/>
      <c r="AD40" s="137"/>
      <c r="AE40" s="137" t="s">
        <v>155</v>
      </c>
      <c r="AF40" s="137">
        <v>0</v>
      </c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</row>
    <row r="41" spans="1:60" ht="22.5" outlineLevel="1">
      <c r="A41" s="138">
        <v>13</v>
      </c>
      <c r="B41" s="138" t="s">
        <v>262</v>
      </c>
      <c r="C41" s="173" t="s">
        <v>263</v>
      </c>
      <c r="D41" s="142" t="s">
        <v>152</v>
      </c>
      <c r="E41" s="147">
        <v>58.5</v>
      </c>
      <c r="F41" s="370"/>
      <c r="G41" s="151">
        <f>E41*F41</f>
        <v>0</v>
      </c>
      <c r="H41" s="151">
        <v>1184.42</v>
      </c>
      <c r="I41" s="151">
        <f>ROUND(E41*H41,2)</f>
        <v>69288.570000000007</v>
      </c>
      <c r="J41" s="151">
        <v>334.57999999999993</v>
      </c>
      <c r="K41" s="151">
        <f>ROUND(E41*J41,2)</f>
        <v>19572.93</v>
      </c>
      <c r="L41" s="151">
        <v>21</v>
      </c>
      <c r="M41" s="151">
        <f>G41*(1+L41/100)</f>
        <v>0</v>
      </c>
      <c r="N41" s="142">
        <v>1.242E-2</v>
      </c>
      <c r="O41" s="142">
        <f>ROUND(E41*N41,5)</f>
        <v>0.72657000000000005</v>
      </c>
      <c r="P41" s="142">
        <v>0</v>
      </c>
      <c r="Q41" s="142">
        <f>ROUND(E41*P41,5)</f>
        <v>0</v>
      </c>
      <c r="R41" s="142"/>
      <c r="S41" s="142"/>
      <c r="T41" s="143">
        <v>0.85699999999999998</v>
      </c>
      <c r="U41" s="142">
        <f>ROUND(E41*T41,2)</f>
        <v>50.13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 t="s">
        <v>153</v>
      </c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</row>
    <row r="42" spans="1:60" outlineLevel="1">
      <c r="A42" s="138"/>
      <c r="B42" s="138"/>
      <c r="C42" s="330" t="s">
        <v>258</v>
      </c>
      <c r="D42" s="331"/>
      <c r="E42" s="332"/>
      <c r="F42" s="333"/>
      <c r="G42" s="334"/>
      <c r="H42" s="151"/>
      <c r="I42" s="151"/>
      <c r="J42" s="151"/>
      <c r="K42" s="151"/>
      <c r="L42" s="151"/>
      <c r="M42" s="151"/>
      <c r="N42" s="142"/>
      <c r="O42" s="142"/>
      <c r="P42" s="142"/>
      <c r="Q42" s="142"/>
      <c r="R42" s="142"/>
      <c r="S42" s="142"/>
      <c r="T42" s="143"/>
      <c r="U42" s="142"/>
      <c r="V42" s="137"/>
      <c r="W42" s="137"/>
      <c r="X42" s="137"/>
      <c r="Y42" s="137"/>
      <c r="Z42" s="137"/>
      <c r="AA42" s="137"/>
      <c r="AB42" s="137"/>
      <c r="AC42" s="137"/>
      <c r="AD42" s="137"/>
      <c r="AE42" s="137" t="s">
        <v>160</v>
      </c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40" t="str">
        <f>C42</f>
        <v>lepeno na asfaltový pás !!!</v>
      </c>
      <c r="BB42" s="137"/>
      <c r="BC42" s="137"/>
      <c r="BD42" s="137"/>
      <c r="BE42" s="137"/>
      <c r="BF42" s="137"/>
      <c r="BG42" s="137"/>
      <c r="BH42" s="137"/>
    </row>
    <row r="43" spans="1:60" outlineLevel="1">
      <c r="A43" s="138"/>
      <c r="B43" s="138"/>
      <c r="C43" s="177" t="s">
        <v>259</v>
      </c>
      <c r="D43" s="146"/>
      <c r="E43" s="150"/>
      <c r="F43" s="153"/>
      <c r="G43" s="153"/>
      <c r="H43" s="151"/>
      <c r="I43" s="151"/>
      <c r="J43" s="151"/>
      <c r="K43" s="151"/>
      <c r="L43" s="151"/>
      <c r="M43" s="151"/>
      <c r="N43" s="142"/>
      <c r="O43" s="142"/>
      <c r="P43" s="142"/>
      <c r="Q43" s="142"/>
      <c r="R43" s="142"/>
      <c r="S43" s="142"/>
      <c r="T43" s="143"/>
      <c r="U43" s="142"/>
      <c r="V43" s="137"/>
      <c r="W43" s="137"/>
      <c r="X43" s="137"/>
      <c r="Y43" s="137"/>
      <c r="Z43" s="137"/>
      <c r="AA43" s="137"/>
      <c r="AB43" s="137"/>
      <c r="AC43" s="137"/>
      <c r="AD43" s="137"/>
      <c r="AE43" s="137" t="s">
        <v>160</v>
      </c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</row>
    <row r="44" spans="1:60" ht="45" outlineLevel="1">
      <c r="A44" s="138"/>
      <c r="B44" s="138"/>
      <c r="C44" s="330" t="s">
        <v>260</v>
      </c>
      <c r="D44" s="331"/>
      <c r="E44" s="332"/>
      <c r="F44" s="333"/>
      <c r="G44" s="334"/>
      <c r="H44" s="151"/>
      <c r="I44" s="151"/>
      <c r="J44" s="151"/>
      <c r="K44" s="151"/>
      <c r="L44" s="151"/>
      <c r="M44" s="151"/>
      <c r="N44" s="142"/>
      <c r="O44" s="142"/>
      <c r="P44" s="142"/>
      <c r="Q44" s="142"/>
      <c r="R44" s="142"/>
      <c r="S44" s="142"/>
      <c r="T44" s="143"/>
      <c r="U44" s="142"/>
      <c r="V44" s="137"/>
      <c r="W44" s="137"/>
      <c r="X44" s="137"/>
      <c r="Y44" s="137"/>
      <c r="Z44" s="137"/>
      <c r="AA44" s="137"/>
      <c r="AB44" s="137"/>
      <c r="AC44" s="137"/>
      <c r="AD44" s="137"/>
      <c r="AE44" s="137" t="s">
        <v>160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40" t="str">
        <f>C44</f>
        <v>nanesení lepicího tmelu na izolační desky, nalepení desek, zajištění talířovými hmoždinkami (6 ks/m2), natažení stěrky, vtlačení výztužné tkaniny (1,15 m2/m2), přehlazení stěrky</v>
      </c>
      <c r="BB44" s="137"/>
      <c r="BC44" s="137"/>
      <c r="BD44" s="137"/>
      <c r="BE44" s="137"/>
      <c r="BF44" s="137"/>
      <c r="BG44" s="137"/>
      <c r="BH44" s="137"/>
    </row>
    <row r="45" spans="1:60" outlineLevel="1">
      <c r="A45" s="138"/>
      <c r="B45" s="138"/>
      <c r="C45" s="176" t="s">
        <v>264</v>
      </c>
      <c r="D45" s="175"/>
      <c r="E45" s="148"/>
      <c r="F45" s="151"/>
      <c r="G45" s="151"/>
      <c r="H45" s="151"/>
      <c r="I45" s="151"/>
      <c r="J45" s="151"/>
      <c r="K45" s="151"/>
      <c r="L45" s="151"/>
      <c r="M45" s="151"/>
      <c r="N45" s="142"/>
      <c r="O45" s="142"/>
      <c r="P45" s="142"/>
      <c r="Q45" s="142"/>
      <c r="R45" s="142"/>
      <c r="S45" s="142"/>
      <c r="T45" s="143"/>
      <c r="U45" s="142"/>
      <c r="V45" s="137"/>
      <c r="W45" s="137"/>
      <c r="X45" s="137"/>
      <c r="Y45" s="137"/>
      <c r="Z45" s="137"/>
      <c r="AA45" s="137"/>
      <c r="AB45" s="137"/>
      <c r="AC45" s="137"/>
      <c r="AD45" s="137"/>
      <c r="AE45" s="137" t="s">
        <v>155</v>
      </c>
      <c r="AF45" s="137">
        <v>0</v>
      </c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</row>
    <row r="46" spans="1:60" outlineLevel="1">
      <c r="A46" s="138"/>
      <c r="B46" s="138"/>
      <c r="C46" s="176" t="s">
        <v>265</v>
      </c>
      <c r="D46" s="175"/>
      <c r="E46" s="148">
        <v>20</v>
      </c>
      <c r="F46" s="151"/>
      <c r="G46" s="151"/>
      <c r="H46" s="151"/>
      <c r="I46" s="151"/>
      <c r="J46" s="151"/>
      <c r="K46" s="151"/>
      <c r="L46" s="151"/>
      <c r="M46" s="151"/>
      <c r="N46" s="142"/>
      <c r="O46" s="142"/>
      <c r="P46" s="142"/>
      <c r="Q46" s="142"/>
      <c r="R46" s="142"/>
      <c r="S46" s="142"/>
      <c r="T46" s="143"/>
      <c r="U46" s="142"/>
      <c r="V46" s="137"/>
      <c r="W46" s="137"/>
      <c r="X46" s="137"/>
      <c r="Y46" s="137"/>
      <c r="Z46" s="137"/>
      <c r="AA46" s="137"/>
      <c r="AB46" s="137"/>
      <c r="AC46" s="137"/>
      <c r="AD46" s="137"/>
      <c r="AE46" s="137" t="s">
        <v>155</v>
      </c>
      <c r="AF46" s="137">
        <v>0</v>
      </c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</row>
    <row r="47" spans="1:60" outlineLevel="1">
      <c r="A47" s="138"/>
      <c r="B47" s="138"/>
      <c r="C47" s="176" t="s">
        <v>266</v>
      </c>
      <c r="D47" s="175"/>
      <c r="E47" s="148">
        <v>13.5</v>
      </c>
      <c r="F47" s="151"/>
      <c r="G47" s="151"/>
      <c r="H47" s="151"/>
      <c r="I47" s="151"/>
      <c r="J47" s="151"/>
      <c r="K47" s="151"/>
      <c r="L47" s="151"/>
      <c r="M47" s="151"/>
      <c r="N47" s="142"/>
      <c r="O47" s="142"/>
      <c r="P47" s="142"/>
      <c r="Q47" s="142"/>
      <c r="R47" s="142"/>
      <c r="S47" s="142"/>
      <c r="T47" s="143"/>
      <c r="U47" s="142"/>
      <c r="V47" s="137"/>
      <c r="W47" s="137"/>
      <c r="X47" s="137"/>
      <c r="Y47" s="137"/>
      <c r="Z47" s="137"/>
      <c r="AA47" s="137"/>
      <c r="AB47" s="137"/>
      <c r="AC47" s="137"/>
      <c r="AD47" s="137"/>
      <c r="AE47" s="137" t="s">
        <v>155</v>
      </c>
      <c r="AF47" s="137">
        <v>0</v>
      </c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</row>
    <row r="48" spans="1:60" outlineLevel="1">
      <c r="A48" s="138"/>
      <c r="B48" s="138"/>
      <c r="C48" s="176" t="s">
        <v>267</v>
      </c>
      <c r="D48" s="175"/>
      <c r="E48" s="148">
        <v>7</v>
      </c>
      <c r="F48" s="151"/>
      <c r="G48" s="151"/>
      <c r="H48" s="151"/>
      <c r="I48" s="151"/>
      <c r="J48" s="151"/>
      <c r="K48" s="151"/>
      <c r="L48" s="151"/>
      <c r="M48" s="151"/>
      <c r="N48" s="142"/>
      <c r="O48" s="142"/>
      <c r="P48" s="142"/>
      <c r="Q48" s="142"/>
      <c r="R48" s="142"/>
      <c r="S48" s="142"/>
      <c r="T48" s="143"/>
      <c r="U48" s="142"/>
      <c r="V48" s="137"/>
      <c r="W48" s="137"/>
      <c r="X48" s="137"/>
      <c r="Y48" s="137"/>
      <c r="Z48" s="137"/>
      <c r="AA48" s="137"/>
      <c r="AB48" s="137"/>
      <c r="AC48" s="137"/>
      <c r="AD48" s="137"/>
      <c r="AE48" s="137" t="s">
        <v>155</v>
      </c>
      <c r="AF48" s="137">
        <v>0</v>
      </c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</row>
    <row r="49" spans="1:60" outlineLevel="1">
      <c r="A49" s="138"/>
      <c r="B49" s="138"/>
      <c r="C49" s="176" t="s">
        <v>268</v>
      </c>
      <c r="D49" s="175"/>
      <c r="E49" s="148">
        <v>18</v>
      </c>
      <c r="F49" s="151"/>
      <c r="G49" s="151"/>
      <c r="H49" s="151"/>
      <c r="I49" s="151"/>
      <c r="J49" s="151"/>
      <c r="K49" s="151"/>
      <c r="L49" s="151"/>
      <c r="M49" s="151"/>
      <c r="N49" s="142"/>
      <c r="O49" s="142"/>
      <c r="P49" s="142"/>
      <c r="Q49" s="142"/>
      <c r="R49" s="142"/>
      <c r="S49" s="142"/>
      <c r="T49" s="143"/>
      <c r="U49" s="142"/>
      <c r="V49" s="137"/>
      <c r="W49" s="137"/>
      <c r="X49" s="137"/>
      <c r="Y49" s="137"/>
      <c r="Z49" s="137"/>
      <c r="AA49" s="137"/>
      <c r="AB49" s="137"/>
      <c r="AC49" s="137"/>
      <c r="AD49" s="137"/>
      <c r="AE49" s="137" t="s">
        <v>155</v>
      </c>
      <c r="AF49" s="137">
        <v>0</v>
      </c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</row>
    <row r="50" spans="1:60" ht="22.5" outlineLevel="1">
      <c r="A50" s="138">
        <v>14</v>
      </c>
      <c r="B50" s="138" t="s">
        <v>269</v>
      </c>
      <c r="C50" s="173" t="s">
        <v>270</v>
      </c>
      <c r="D50" s="142" t="s">
        <v>152</v>
      </c>
      <c r="E50" s="147">
        <v>7.2149999999999999</v>
      </c>
      <c r="F50" s="370"/>
      <c r="G50" s="151">
        <f>E50*F50</f>
        <v>0</v>
      </c>
      <c r="H50" s="151">
        <v>572.6</v>
      </c>
      <c r="I50" s="151">
        <f>ROUND(E50*H50,2)</f>
        <v>4131.3100000000004</v>
      </c>
      <c r="J50" s="151">
        <v>402.4</v>
      </c>
      <c r="K50" s="151">
        <f>ROUND(E50*J50,2)</f>
        <v>2903.32</v>
      </c>
      <c r="L50" s="151">
        <v>21</v>
      </c>
      <c r="M50" s="151">
        <f>G50*(1+L50/100)</f>
        <v>0</v>
      </c>
      <c r="N50" s="142">
        <v>2.2270000000000002E-2</v>
      </c>
      <c r="O50" s="142">
        <f>ROUND(E50*N50,5)</f>
        <v>0.16067999999999999</v>
      </c>
      <c r="P50" s="142">
        <v>0</v>
      </c>
      <c r="Q50" s="142">
        <f>ROUND(E50*P50,5)</f>
        <v>0</v>
      </c>
      <c r="R50" s="142"/>
      <c r="S50" s="142"/>
      <c r="T50" s="143">
        <v>1.0169999999999999</v>
      </c>
      <c r="U50" s="142">
        <f>ROUND(E50*T50,2)</f>
        <v>7.34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7" t="s">
        <v>153</v>
      </c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</row>
    <row r="51" spans="1:60" ht="45" outlineLevel="1">
      <c r="A51" s="138"/>
      <c r="B51" s="138"/>
      <c r="C51" s="330" t="s">
        <v>260</v>
      </c>
      <c r="D51" s="331"/>
      <c r="E51" s="332"/>
      <c r="F51" s="333"/>
      <c r="G51" s="334"/>
      <c r="H51" s="151"/>
      <c r="I51" s="151"/>
      <c r="J51" s="151"/>
      <c r="K51" s="151"/>
      <c r="L51" s="151"/>
      <c r="M51" s="151"/>
      <c r="N51" s="142"/>
      <c r="O51" s="142"/>
      <c r="P51" s="142"/>
      <c r="Q51" s="142"/>
      <c r="R51" s="142"/>
      <c r="S51" s="142"/>
      <c r="T51" s="143"/>
      <c r="U51" s="142"/>
      <c r="V51" s="137"/>
      <c r="W51" s="137"/>
      <c r="X51" s="137"/>
      <c r="Y51" s="137"/>
      <c r="Z51" s="137"/>
      <c r="AA51" s="137"/>
      <c r="AB51" s="137"/>
      <c r="AC51" s="137"/>
      <c r="AD51" s="137"/>
      <c r="AE51" s="137" t="s">
        <v>160</v>
      </c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40" t="str">
        <f>C51</f>
        <v>nanesení lepicího tmelu na izolační desky, nalepení desek, zajištění talířovými hmoždinkami (6 ks/m2), natažení stěrky, vtlačení výztužné tkaniny (1,15 m2/m2), přehlazení stěrky</v>
      </c>
      <c r="BB51" s="137"/>
      <c r="BC51" s="137"/>
      <c r="BD51" s="137"/>
      <c r="BE51" s="137"/>
      <c r="BF51" s="137"/>
      <c r="BG51" s="137"/>
      <c r="BH51" s="137"/>
    </row>
    <row r="52" spans="1:60" outlineLevel="1">
      <c r="A52" s="138"/>
      <c r="B52" s="138"/>
      <c r="C52" s="177" t="s">
        <v>259</v>
      </c>
      <c r="D52" s="146"/>
      <c r="E52" s="150"/>
      <c r="F52" s="153"/>
      <c r="G52" s="153"/>
      <c r="H52" s="151"/>
      <c r="I52" s="151"/>
      <c r="J52" s="151"/>
      <c r="K52" s="151"/>
      <c r="L52" s="151"/>
      <c r="M52" s="151"/>
      <c r="N52" s="142"/>
      <c r="O52" s="142"/>
      <c r="P52" s="142"/>
      <c r="Q52" s="142"/>
      <c r="R52" s="142"/>
      <c r="S52" s="142"/>
      <c r="T52" s="143"/>
      <c r="U52" s="142"/>
      <c r="V52" s="137"/>
      <c r="W52" s="137"/>
      <c r="X52" s="137"/>
      <c r="Y52" s="137"/>
      <c r="Z52" s="137"/>
      <c r="AA52" s="137"/>
      <c r="AB52" s="137"/>
      <c r="AC52" s="137"/>
      <c r="AD52" s="137"/>
      <c r="AE52" s="137" t="s">
        <v>160</v>
      </c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</row>
    <row r="53" spans="1:60" ht="22.5" outlineLevel="1">
      <c r="A53" s="138"/>
      <c r="B53" s="138"/>
      <c r="C53" s="330" t="s">
        <v>271</v>
      </c>
      <c r="D53" s="331"/>
      <c r="E53" s="332"/>
      <c r="F53" s="333"/>
      <c r="G53" s="334"/>
      <c r="H53" s="151"/>
      <c r="I53" s="151"/>
      <c r="J53" s="151"/>
      <c r="K53" s="151"/>
      <c r="L53" s="151"/>
      <c r="M53" s="151"/>
      <c r="N53" s="142"/>
      <c r="O53" s="142"/>
      <c r="P53" s="142"/>
      <c r="Q53" s="142"/>
      <c r="R53" s="142"/>
      <c r="S53" s="142"/>
      <c r="T53" s="143"/>
      <c r="U53" s="142"/>
      <c r="V53" s="137"/>
      <c r="W53" s="137"/>
      <c r="X53" s="137"/>
      <c r="Y53" s="137"/>
      <c r="Z53" s="137"/>
      <c r="AA53" s="137"/>
      <c r="AB53" s="137"/>
      <c r="AC53" s="137"/>
      <c r="AD53" s="137"/>
      <c r="AE53" s="137" t="s">
        <v>160</v>
      </c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40" t="str">
        <f>C53</f>
        <v>tepelná izolace ve standardu čedičová vlna ( ?=0,041 W/m.K)</v>
      </c>
      <c r="BB53" s="137"/>
      <c r="BC53" s="137"/>
      <c r="BD53" s="137"/>
      <c r="BE53" s="137"/>
      <c r="BF53" s="137"/>
      <c r="BG53" s="137"/>
      <c r="BH53" s="137"/>
    </row>
    <row r="54" spans="1:60" outlineLevel="1">
      <c r="A54" s="138"/>
      <c r="B54" s="138"/>
      <c r="C54" s="176" t="s">
        <v>272</v>
      </c>
      <c r="D54" s="175"/>
      <c r="E54" s="148">
        <v>3.7749999999999999</v>
      </c>
      <c r="F54" s="151"/>
      <c r="G54" s="151"/>
      <c r="H54" s="151"/>
      <c r="I54" s="151"/>
      <c r="J54" s="151"/>
      <c r="K54" s="151"/>
      <c r="L54" s="151"/>
      <c r="M54" s="151"/>
      <c r="N54" s="142"/>
      <c r="O54" s="142"/>
      <c r="P54" s="142"/>
      <c r="Q54" s="142"/>
      <c r="R54" s="142"/>
      <c r="S54" s="142"/>
      <c r="T54" s="143"/>
      <c r="U54" s="142"/>
      <c r="V54" s="137"/>
      <c r="W54" s="137"/>
      <c r="X54" s="137"/>
      <c r="Y54" s="137"/>
      <c r="Z54" s="137"/>
      <c r="AA54" s="137"/>
      <c r="AB54" s="137"/>
      <c r="AC54" s="137"/>
      <c r="AD54" s="137"/>
      <c r="AE54" s="137" t="s">
        <v>155</v>
      </c>
      <c r="AF54" s="137">
        <v>0</v>
      </c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</row>
    <row r="55" spans="1:60" outlineLevel="1">
      <c r="A55" s="138"/>
      <c r="B55" s="138"/>
      <c r="C55" s="176" t="s">
        <v>273</v>
      </c>
      <c r="D55" s="175"/>
      <c r="E55" s="148">
        <v>3.44</v>
      </c>
      <c r="F55" s="151"/>
      <c r="G55" s="151"/>
      <c r="H55" s="151"/>
      <c r="I55" s="151"/>
      <c r="J55" s="151"/>
      <c r="K55" s="151"/>
      <c r="L55" s="151"/>
      <c r="M55" s="151"/>
      <c r="N55" s="142"/>
      <c r="O55" s="142"/>
      <c r="P55" s="142"/>
      <c r="Q55" s="142"/>
      <c r="R55" s="142"/>
      <c r="S55" s="142"/>
      <c r="T55" s="143"/>
      <c r="U55" s="142"/>
      <c r="V55" s="137"/>
      <c r="W55" s="137"/>
      <c r="X55" s="137"/>
      <c r="Y55" s="137"/>
      <c r="Z55" s="137"/>
      <c r="AA55" s="137"/>
      <c r="AB55" s="137"/>
      <c r="AC55" s="137"/>
      <c r="AD55" s="137"/>
      <c r="AE55" s="137" t="s">
        <v>155</v>
      </c>
      <c r="AF55" s="137">
        <v>0</v>
      </c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</row>
    <row r="56" spans="1:60" ht="22.5" outlineLevel="1">
      <c r="A56" s="138">
        <v>15</v>
      </c>
      <c r="B56" s="138" t="s">
        <v>274</v>
      </c>
      <c r="C56" s="173" t="s">
        <v>275</v>
      </c>
      <c r="D56" s="142" t="s">
        <v>152</v>
      </c>
      <c r="E56" s="147">
        <v>23</v>
      </c>
      <c r="F56" s="370"/>
      <c r="G56" s="151">
        <f>E56*F56</f>
        <v>0</v>
      </c>
      <c r="H56" s="151">
        <v>577.96</v>
      </c>
      <c r="I56" s="151">
        <f>ROUND(E56*H56,2)</f>
        <v>13293.08</v>
      </c>
      <c r="J56" s="151">
        <v>632.04</v>
      </c>
      <c r="K56" s="151">
        <f>ROUND(E56*J56,2)</f>
        <v>14536.92</v>
      </c>
      <c r="L56" s="151">
        <v>21</v>
      </c>
      <c r="M56" s="151">
        <f>G56*(1+L56/100)</f>
        <v>0</v>
      </c>
      <c r="N56" s="142">
        <v>1.8870000000000001E-2</v>
      </c>
      <c r="O56" s="142">
        <f>ROUND(E56*N56,5)</f>
        <v>0.43401000000000001</v>
      </c>
      <c r="P56" s="142">
        <v>0</v>
      </c>
      <c r="Q56" s="142">
        <f>ROUND(E56*P56,5)</f>
        <v>0</v>
      </c>
      <c r="R56" s="142"/>
      <c r="S56" s="142"/>
      <c r="T56" s="143">
        <v>1.5820000000000001</v>
      </c>
      <c r="U56" s="142">
        <f>ROUND(E56*T56,2)</f>
        <v>36.39</v>
      </c>
      <c r="V56" s="137"/>
      <c r="W56" s="137"/>
      <c r="X56" s="137"/>
      <c r="Y56" s="137"/>
      <c r="Z56" s="137"/>
      <c r="AA56" s="137"/>
      <c r="AB56" s="137"/>
      <c r="AC56" s="137"/>
      <c r="AD56" s="137"/>
      <c r="AE56" s="137" t="s">
        <v>153</v>
      </c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</row>
    <row r="57" spans="1:60" outlineLevel="1">
      <c r="A57" s="138"/>
      <c r="B57" s="138"/>
      <c r="C57" s="176" t="s">
        <v>276</v>
      </c>
      <c r="D57" s="175"/>
      <c r="E57" s="148">
        <v>23</v>
      </c>
      <c r="F57" s="151"/>
      <c r="G57" s="151"/>
      <c r="H57" s="151"/>
      <c r="I57" s="151"/>
      <c r="J57" s="151"/>
      <c r="K57" s="151"/>
      <c r="L57" s="151"/>
      <c r="M57" s="151"/>
      <c r="N57" s="142"/>
      <c r="O57" s="142"/>
      <c r="P57" s="142"/>
      <c r="Q57" s="142"/>
      <c r="R57" s="142"/>
      <c r="S57" s="142"/>
      <c r="T57" s="143"/>
      <c r="U57" s="142"/>
      <c r="V57" s="137"/>
      <c r="W57" s="137"/>
      <c r="X57" s="137"/>
      <c r="Y57" s="137"/>
      <c r="Z57" s="137"/>
      <c r="AA57" s="137"/>
      <c r="AB57" s="137"/>
      <c r="AC57" s="137"/>
      <c r="AD57" s="137"/>
      <c r="AE57" s="137" t="s">
        <v>155</v>
      </c>
      <c r="AF57" s="137">
        <v>0</v>
      </c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</row>
    <row r="58" spans="1:60" ht="22.5" outlineLevel="1">
      <c r="A58" s="138">
        <v>16</v>
      </c>
      <c r="B58" s="138" t="s">
        <v>277</v>
      </c>
      <c r="C58" s="173" t="s">
        <v>278</v>
      </c>
      <c r="D58" s="142" t="s">
        <v>152</v>
      </c>
      <c r="E58" s="147">
        <v>71</v>
      </c>
      <c r="F58" s="370"/>
      <c r="G58" s="151">
        <f>E58*F58</f>
        <v>0</v>
      </c>
      <c r="H58" s="151">
        <v>1012.5</v>
      </c>
      <c r="I58" s="151">
        <f>ROUND(E58*H58,2)</f>
        <v>71887.5</v>
      </c>
      <c r="J58" s="151">
        <v>397.5</v>
      </c>
      <c r="K58" s="151">
        <f>ROUND(E58*J58,2)</f>
        <v>28222.5</v>
      </c>
      <c r="L58" s="151">
        <v>21</v>
      </c>
      <c r="M58" s="151">
        <f>G58*(1+L58/100)</f>
        <v>0</v>
      </c>
      <c r="N58" s="142">
        <v>3.3149999999999999E-2</v>
      </c>
      <c r="O58" s="142">
        <f>ROUND(E58*N58,5)</f>
        <v>2.35365</v>
      </c>
      <c r="P58" s="142">
        <v>0</v>
      </c>
      <c r="Q58" s="142">
        <f>ROUND(E58*P58,5)</f>
        <v>0</v>
      </c>
      <c r="R58" s="142"/>
      <c r="S58" s="142"/>
      <c r="T58" s="143">
        <v>1.0169999999999999</v>
      </c>
      <c r="U58" s="142">
        <f>ROUND(E58*T58,2)</f>
        <v>72.209999999999994</v>
      </c>
      <c r="V58" s="137"/>
      <c r="W58" s="137"/>
      <c r="X58" s="137"/>
      <c r="Y58" s="137"/>
      <c r="Z58" s="137"/>
      <c r="AA58" s="137"/>
      <c r="AB58" s="137"/>
      <c r="AC58" s="137"/>
      <c r="AD58" s="137"/>
      <c r="AE58" s="137" t="s">
        <v>153</v>
      </c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</row>
    <row r="59" spans="1:60" ht="78.75" outlineLevel="1">
      <c r="A59" s="138"/>
      <c r="B59" s="138"/>
      <c r="C59" s="330" t="s">
        <v>279</v>
      </c>
      <c r="D59" s="331"/>
      <c r="E59" s="332"/>
      <c r="F59" s="333"/>
      <c r="G59" s="334"/>
      <c r="H59" s="151"/>
      <c r="I59" s="151"/>
      <c r="J59" s="151"/>
      <c r="K59" s="151"/>
      <c r="L59" s="151"/>
      <c r="M59" s="151"/>
      <c r="N59" s="142"/>
      <c r="O59" s="142"/>
      <c r="P59" s="142"/>
      <c r="Q59" s="142"/>
      <c r="R59" s="142"/>
      <c r="S59" s="142"/>
      <c r="T59" s="143"/>
      <c r="U59" s="142"/>
      <c r="V59" s="137"/>
      <c r="W59" s="137"/>
      <c r="X59" s="137"/>
      <c r="Y59" s="137"/>
      <c r="Z59" s="137"/>
      <c r="AA59" s="137"/>
      <c r="AB59" s="137"/>
      <c r="AC59" s="137"/>
      <c r="AD59" s="137"/>
      <c r="AE59" s="137" t="s">
        <v>160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40" t="str">
        <f>C59</f>
        <v>Položky zateplení fasád obsahují: nanesení lepicího tmelu na izolační desky, nalepení desek, zajištění talířovými hmoždinkami (6 ks/m2), natažení stěrky, vtlačení výztužné tkaniny (1,15 m2/m2), přehlazení stěrky. Položky obsahují rohové lišty. Položky pro zateplení minerální deskou obsahují navíc kašírovací stěrku na minerální desky.</v>
      </c>
      <c r="BB59" s="137"/>
      <c r="BC59" s="137"/>
      <c r="BD59" s="137"/>
      <c r="BE59" s="137"/>
      <c r="BF59" s="137"/>
      <c r="BG59" s="137"/>
      <c r="BH59" s="137"/>
    </row>
    <row r="60" spans="1:60" outlineLevel="1">
      <c r="A60" s="138"/>
      <c r="B60" s="138"/>
      <c r="C60" s="177" t="s">
        <v>259</v>
      </c>
      <c r="D60" s="146"/>
      <c r="E60" s="150"/>
      <c r="F60" s="153"/>
      <c r="G60" s="153"/>
      <c r="H60" s="151"/>
      <c r="I60" s="151"/>
      <c r="J60" s="151"/>
      <c r="K60" s="151"/>
      <c r="L60" s="151"/>
      <c r="M60" s="151"/>
      <c r="N60" s="142"/>
      <c r="O60" s="142"/>
      <c r="P60" s="142"/>
      <c r="Q60" s="142"/>
      <c r="R60" s="142"/>
      <c r="S60" s="142"/>
      <c r="T60" s="143"/>
      <c r="U60" s="142"/>
      <c r="V60" s="137"/>
      <c r="W60" s="137"/>
      <c r="X60" s="137"/>
      <c r="Y60" s="137"/>
      <c r="Z60" s="137"/>
      <c r="AA60" s="137"/>
      <c r="AB60" s="137"/>
      <c r="AC60" s="137"/>
      <c r="AD60" s="137"/>
      <c r="AE60" s="137" t="s">
        <v>160</v>
      </c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</row>
    <row r="61" spans="1:60" outlineLevel="1">
      <c r="A61" s="138"/>
      <c r="B61" s="138"/>
      <c r="C61" s="330" t="s">
        <v>280</v>
      </c>
      <c r="D61" s="331"/>
      <c r="E61" s="332"/>
      <c r="F61" s="333"/>
      <c r="G61" s="334"/>
      <c r="H61" s="151"/>
      <c r="I61" s="151"/>
      <c r="J61" s="151"/>
      <c r="K61" s="151"/>
      <c r="L61" s="151"/>
      <c r="M61" s="151"/>
      <c r="N61" s="142"/>
      <c r="O61" s="142"/>
      <c r="P61" s="142"/>
      <c r="Q61" s="142"/>
      <c r="R61" s="142"/>
      <c r="S61" s="142"/>
      <c r="T61" s="143"/>
      <c r="U61" s="142"/>
      <c r="V61" s="137"/>
      <c r="W61" s="137"/>
      <c r="X61" s="137"/>
      <c r="Y61" s="137"/>
      <c r="Z61" s="137"/>
      <c r="AA61" s="137"/>
      <c r="AB61" s="137"/>
      <c r="AC61" s="137"/>
      <c r="AD61" s="137"/>
      <c r="AE61" s="137" t="s">
        <v>160</v>
      </c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40" t="str">
        <f>C61</f>
        <v>tepelná izolace ve standardu čedičová vlna</v>
      </c>
      <c r="BB61" s="137"/>
      <c r="BC61" s="137"/>
      <c r="BD61" s="137"/>
      <c r="BE61" s="137"/>
      <c r="BF61" s="137"/>
      <c r="BG61" s="137"/>
      <c r="BH61" s="137"/>
    </row>
    <row r="62" spans="1:60" outlineLevel="1">
      <c r="A62" s="138"/>
      <c r="B62" s="138"/>
      <c r="C62" s="330" t="s">
        <v>281</v>
      </c>
      <c r="D62" s="331"/>
      <c r="E62" s="332"/>
      <c r="F62" s="333"/>
      <c r="G62" s="334"/>
      <c r="H62" s="151"/>
      <c r="I62" s="151"/>
      <c r="J62" s="151"/>
      <c r="K62" s="151"/>
      <c r="L62" s="151"/>
      <c r="M62" s="151"/>
      <c r="N62" s="142"/>
      <c r="O62" s="142"/>
      <c r="P62" s="142"/>
      <c r="Q62" s="142"/>
      <c r="R62" s="142"/>
      <c r="S62" s="142"/>
      <c r="T62" s="143"/>
      <c r="U62" s="142"/>
      <c r="V62" s="137"/>
      <c r="W62" s="137"/>
      <c r="X62" s="137"/>
      <c r="Y62" s="137"/>
      <c r="Z62" s="137"/>
      <c r="AA62" s="137"/>
      <c r="AB62" s="137"/>
      <c r="AC62" s="137"/>
      <c r="AD62" s="137"/>
      <c r="AE62" s="137" t="s">
        <v>160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40" t="str">
        <f>C62</f>
        <v>(pevnost v tahu TR 10 kPa, ?=0,036 W/m.K),</v>
      </c>
      <c r="BB62" s="137"/>
      <c r="BC62" s="137"/>
      <c r="BD62" s="137"/>
      <c r="BE62" s="137"/>
      <c r="BF62" s="137"/>
      <c r="BG62" s="137"/>
      <c r="BH62" s="137"/>
    </row>
    <row r="63" spans="1:60" outlineLevel="1">
      <c r="A63" s="138"/>
      <c r="B63" s="138"/>
      <c r="C63" s="176" t="s">
        <v>282</v>
      </c>
      <c r="D63" s="175"/>
      <c r="E63" s="148"/>
      <c r="F63" s="151"/>
      <c r="G63" s="151"/>
      <c r="H63" s="151"/>
      <c r="I63" s="151"/>
      <c r="J63" s="151"/>
      <c r="K63" s="151"/>
      <c r="L63" s="151"/>
      <c r="M63" s="151"/>
      <c r="N63" s="142"/>
      <c r="O63" s="142"/>
      <c r="P63" s="142"/>
      <c r="Q63" s="142"/>
      <c r="R63" s="142"/>
      <c r="S63" s="142"/>
      <c r="T63" s="143"/>
      <c r="U63" s="142"/>
      <c r="V63" s="137"/>
      <c r="W63" s="137"/>
      <c r="X63" s="137"/>
      <c r="Y63" s="137"/>
      <c r="Z63" s="137"/>
      <c r="AA63" s="137"/>
      <c r="AB63" s="137"/>
      <c r="AC63" s="137"/>
      <c r="AD63" s="137"/>
      <c r="AE63" s="137" t="s">
        <v>155</v>
      </c>
      <c r="AF63" s="137">
        <v>0</v>
      </c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</row>
    <row r="64" spans="1:60" outlineLevel="1">
      <c r="A64" s="138"/>
      <c r="B64" s="138"/>
      <c r="C64" s="176" t="s">
        <v>283</v>
      </c>
      <c r="D64" s="175"/>
      <c r="E64" s="148">
        <v>21</v>
      </c>
      <c r="F64" s="151"/>
      <c r="G64" s="151"/>
      <c r="H64" s="151"/>
      <c r="I64" s="151"/>
      <c r="J64" s="151"/>
      <c r="K64" s="151"/>
      <c r="L64" s="151"/>
      <c r="M64" s="151"/>
      <c r="N64" s="142"/>
      <c r="O64" s="142"/>
      <c r="P64" s="142"/>
      <c r="Q64" s="142"/>
      <c r="R64" s="142"/>
      <c r="S64" s="142"/>
      <c r="T64" s="143"/>
      <c r="U64" s="142"/>
      <c r="V64" s="137"/>
      <c r="W64" s="137"/>
      <c r="X64" s="137"/>
      <c r="Y64" s="137"/>
      <c r="Z64" s="137"/>
      <c r="AA64" s="137"/>
      <c r="AB64" s="137"/>
      <c r="AC64" s="137"/>
      <c r="AD64" s="137"/>
      <c r="AE64" s="137" t="s">
        <v>155</v>
      </c>
      <c r="AF64" s="137">
        <v>0</v>
      </c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</row>
    <row r="65" spans="1:60" outlineLevel="1">
      <c r="A65" s="138"/>
      <c r="B65" s="138"/>
      <c r="C65" s="176" t="s">
        <v>284</v>
      </c>
      <c r="D65" s="175"/>
      <c r="E65" s="148">
        <v>17</v>
      </c>
      <c r="F65" s="151"/>
      <c r="G65" s="151"/>
      <c r="H65" s="151"/>
      <c r="I65" s="151"/>
      <c r="J65" s="151"/>
      <c r="K65" s="151"/>
      <c r="L65" s="151"/>
      <c r="M65" s="151"/>
      <c r="N65" s="142"/>
      <c r="O65" s="142"/>
      <c r="P65" s="142"/>
      <c r="Q65" s="142"/>
      <c r="R65" s="142"/>
      <c r="S65" s="142"/>
      <c r="T65" s="143"/>
      <c r="U65" s="142"/>
      <c r="V65" s="137"/>
      <c r="W65" s="137"/>
      <c r="X65" s="137"/>
      <c r="Y65" s="137"/>
      <c r="Z65" s="137"/>
      <c r="AA65" s="137"/>
      <c r="AB65" s="137"/>
      <c r="AC65" s="137"/>
      <c r="AD65" s="137"/>
      <c r="AE65" s="137" t="s">
        <v>155</v>
      </c>
      <c r="AF65" s="137">
        <v>0</v>
      </c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</row>
    <row r="66" spans="1:60" outlineLevel="1">
      <c r="A66" s="138"/>
      <c r="B66" s="138"/>
      <c r="C66" s="176" t="s">
        <v>285</v>
      </c>
      <c r="D66" s="175"/>
      <c r="E66" s="148">
        <v>32</v>
      </c>
      <c r="F66" s="151"/>
      <c r="G66" s="151"/>
      <c r="H66" s="151"/>
      <c r="I66" s="151"/>
      <c r="J66" s="151"/>
      <c r="K66" s="151"/>
      <c r="L66" s="151"/>
      <c r="M66" s="151"/>
      <c r="N66" s="142"/>
      <c r="O66" s="142"/>
      <c r="P66" s="142"/>
      <c r="Q66" s="142"/>
      <c r="R66" s="142"/>
      <c r="S66" s="142"/>
      <c r="T66" s="143"/>
      <c r="U66" s="142"/>
      <c r="V66" s="137"/>
      <c r="W66" s="137"/>
      <c r="X66" s="137"/>
      <c r="Y66" s="137"/>
      <c r="Z66" s="137"/>
      <c r="AA66" s="137"/>
      <c r="AB66" s="137"/>
      <c r="AC66" s="137"/>
      <c r="AD66" s="137"/>
      <c r="AE66" s="137" t="s">
        <v>155</v>
      </c>
      <c r="AF66" s="137">
        <v>0</v>
      </c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</row>
    <row r="67" spans="1:60" outlineLevel="1">
      <c r="A67" s="138"/>
      <c r="B67" s="138"/>
      <c r="C67" s="176" t="s">
        <v>286</v>
      </c>
      <c r="D67" s="175"/>
      <c r="E67" s="148">
        <v>15</v>
      </c>
      <c r="F67" s="151"/>
      <c r="G67" s="151"/>
      <c r="H67" s="151"/>
      <c r="I67" s="151"/>
      <c r="J67" s="151"/>
      <c r="K67" s="151"/>
      <c r="L67" s="151"/>
      <c r="M67" s="151"/>
      <c r="N67" s="142"/>
      <c r="O67" s="142"/>
      <c r="P67" s="142"/>
      <c r="Q67" s="142"/>
      <c r="R67" s="142"/>
      <c r="S67" s="142"/>
      <c r="T67" s="143"/>
      <c r="U67" s="142"/>
      <c r="V67" s="137"/>
      <c r="W67" s="137"/>
      <c r="X67" s="137"/>
      <c r="Y67" s="137"/>
      <c r="Z67" s="137"/>
      <c r="AA67" s="137"/>
      <c r="AB67" s="137"/>
      <c r="AC67" s="137"/>
      <c r="AD67" s="137"/>
      <c r="AE67" s="137" t="s">
        <v>155</v>
      </c>
      <c r="AF67" s="137">
        <v>0</v>
      </c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</row>
    <row r="68" spans="1:60" ht="33.75" outlineLevel="1">
      <c r="A68" s="138"/>
      <c r="B68" s="138"/>
      <c r="C68" s="176" t="s">
        <v>287</v>
      </c>
      <c r="D68" s="175"/>
      <c r="E68" s="148">
        <v>-14</v>
      </c>
      <c r="F68" s="151"/>
      <c r="G68" s="151"/>
      <c r="H68" s="151"/>
      <c r="I68" s="151"/>
      <c r="J68" s="151"/>
      <c r="K68" s="151"/>
      <c r="L68" s="151"/>
      <c r="M68" s="151"/>
      <c r="N68" s="142"/>
      <c r="O68" s="142"/>
      <c r="P68" s="142"/>
      <c r="Q68" s="142"/>
      <c r="R68" s="142"/>
      <c r="S68" s="142"/>
      <c r="T68" s="143"/>
      <c r="U68" s="142"/>
      <c r="V68" s="137"/>
      <c r="W68" s="137"/>
      <c r="X68" s="137"/>
      <c r="Y68" s="137"/>
      <c r="Z68" s="137"/>
      <c r="AA68" s="137"/>
      <c r="AB68" s="137"/>
      <c r="AC68" s="137"/>
      <c r="AD68" s="137"/>
      <c r="AE68" s="137" t="s">
        <v>155</v>
      </c>
      <c r="AF68" s="137">
        <v>0</v>
      </c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</row>
    <row r="69" spans="1:60" ht="22.5" outlineLevel="1">
      <c r="A69" s="138">
        <v>17</v>
      </c>
      <c r="B69" s="138" t="s">
        <v>288</v>
      </c>
      <c r="C69" s="173" t="s">
        <v>289</v>
      </c>
      <c r="D69" s="142" t="s">
        <v>152</v>
      </c>
      <c r="E69" s="147">
        <v>624</v>
      </c>
      <c r="F69" s="370"/>
      <c r="G69" s="151">
        <f>E69*F69</f>
        <v>0</v>
      </c>
      <c r="H69" s="151">
        <v>1386.94</v>
      </c>
      <c r="I69" s="151">
        <f>ROUND(E69*H69,2)</f>
        <v>865450.56</v>
      </c>
      <c r="J69" s="151">
        <v>395.05999999999995</v>
      </c>
      <c r="K69" s="151">
        <f>ROUND(E69*J69,2)</f>
        <v>246517.44</v>
      </c>
      <c r="L69" s="151">
        <v>21</v>
      </c>
      <c r="M69" s="151">
        <f>G69*(1+L69/100)</f>
        <v>0</v>
      </c>
      <c r="N69" s="142">
        <v>4.2869999999999998E-2</v>
      </c>
      <c r="O69" s="142">
        <f>ROUND(E69*N69,5)</f>
        <v>26.750879999999999</v>
      </c>
      <c r="P69" s="142">
        <v>0</v>
      </c>
      <c r="Q69" s="142">
        <f>ROUND(E69*P69,5)</f>
        <v>0</v>
      </c>
      <c r="R69" s="142"/>
      <c r="S69" s="142"/>
      <c r="T69" s="143">
        <v>1.0169999999999999</v>
      </c>
      <c r="U69" s="142">
        <f>ROUND(E69*T69,2)</f>
        <v>634.61</v>
      </c>
      <c r="V69" s="137"/>
      <c r="W69" s="137"/>
      <c r="X69" s="137"/>
      <c r="Y69" s="137"/>
      <c r="Z69" s="137"/>
      <c r="AA69" s="137"/>
      <c r="AB69" s="137"/>
      <c r="AC69" s="137"/>
      <c r="AD69" s="137"/>
      <c r="AE69" s="137" t="s">
        <v>153</v>
      </c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</row>
    <row r="70" spans="1:60" ht="78.75" outlineLevel="1">
      <c r="A70" s="138"/>
      <c r="B70" s="138"/>
      <c r="C70" s="330" t="s">
        <v>279</v>
      </c>
      <c r="D70" s="331"/>
      <c r="E70" s="332"/>
      <c r="F70" s="333"/>
      <c r="G70" s="334"/>
      <c r="H70" s="151"/>
      <c r="I70" s="151"/>
      <c r="J70" s="151"/>
      <c r="K70" s="151"/>
      <c r="L70" s="151"/>
      <c r="M70" s="151"/>
      <c r="N70" s="142"/>
      <c r="O70" s="142"/>
      <c r="P70" s="142"/>
      <c r="Q70" s="142"/>
      <c r="R70" s="142"/>
      <c r="S70" s="142"/>
      <c r="T70" s="143"/>
      <c r="U70" s="142"/>
      <c r="V70" s="137"/>
      <c r="W70" s="137"/>
      <c r="X70" s="137"/>
      <c r="Y70" s="137"/>
      <c r="Z70" s="137"/>
      <c r="AA70" s="137"/>
      <c r="AB70" s="137"/>
      <c r="AC70" s="137"/>
      <c r="AD70" s="137"/>
      <c r="AE70" s="137" t="s">
        <v>160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40" t="str">
        <f>C70</f>
        <v>Položky zateplení fasád obsahují: nanesení lepicího tmelu na izolační desky, nalepení desek, zajištění talířovými hmoždinkami (6 ks/m2), natažení stěrky, vtlačení výztužné tkaniny (1,15 m2/m2), přehlazení stěrky. Položky obsahují rohové lišty. Položky pro zateplení minerální deskou obsahují navíc kašírovací stěrku na minerální desky.</v>
      </c>
      <c r="BB70" s="137"/>
      <c r="BC70" s="137"/>
      <c r="BD70" s="137"/>
      <c r="BE70" s="137"/>
      <c r="BF70" s="137"/>
      <c r="BG70" s="137"/>
      <c r="BH70" s="137"/>
    </row>
    <row r="71" spans="1:60" outlineLevel="1">
      <c r="A71" s="138"/>
      <c r="B71" s="138"/>
      <c r="C71" s="177" t="s">
        <v>259</v>
      </c>
      <c r="D71" s="146"/>
      <c r="E71" s="150"/>
      <c r="F71" s="153"/>
      <c r="G71" s="153"/>
      <c r="H71" s="151"/>
      <c r="I71" s="151"/>
      <c r="J71" s="151"/>
      <c r="K71" s="151"/>
      <c r="L71" s="151"/>
      <c r="M71" s="151"/>
      <c r="N71" s="142"/>
      <c r="O71" s="142"/>
      <c r="P71" s="142"/>
      <c r="Q71" s="142"/>
      <c r="R71" s="142"/>
      <c r="S71" s="142"/>
      <c r="T71" s="143"/>
      <c r="U71" s="142"/>
      <c r="V71" s="137"/>
      <c r="W71" s="137"/>
      <c r="X71" s="137"/>
      <c r="Y71" s="137"/>
      <c r="Z71" s="137"/>
      <c r="AA71" s="137"/>
      <c r="AB71" s="137"/>
      <c r="AC71" s="137"/>
      <c r="AD71" s="137"/>
      <c r="AE71" s="137" t="s">
        <v>160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</row>
    <row r="72" spans="1:60" outlineLevel="1">
      <c r="A72" s="138"/>
      <c r="B72" s="138"/>
      <c r="C72" s="330" t="s">
        <v>280</v>
      </c>
      <c r="D72" s="331"/>
      <c r="E72" s="332"/>
      <c r="F72" s="333"/>
      <c r="G72" s="334"/>
      <c r="H72" s="151"/>
      <c r="I72" s="151"/>
      <c r="J72" s="151"/>
      <c r="K72" s="151"/>
      <c r="L72" s="151"/>
      <c r="M72" s="151"/>
      <c r="N72" s="142"/>
      <c r="O72" s="142"/>
      <c r="P72" s="142"/>
      <c r="Q72" s="142"/>
      <c r="R72" s="142"/>
      <c r="S72" s="142"/>
      <c r="T72" s="143"/>
      <c r="U72" s="142"/>
      <c r="V72" s="137"/>
      <c r="W72" s="137"/>
      <c r="X72" s="137"/>
      <c r="Y72" s="137"/>
      <c r="Z72" s="137"/>
      <c r="AA72" s="137"/>
      <c r="AB72" s="137"/>
      <c r="AC72" s="137"/>
      <c r="AD72" s="137"/>
      <c r="AE72" s="137" t="s">
        <v>160</v>
      </c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40" t="str">
        <f>C72</f>
        <v>tepelná izolace ve standardu čedičová vlna</v>
      </c>
      <c r="BB72" s="137"/>
      <c r="BC72" s="137"/>
      <c r="BD72" s="137"/>
      <c r="BE72" s="137"/>
      <c r="BF72" s="137"/>
      <c r="BG72" s="137"/>
      <c r="BH72" s="137"/>
    </row>
    <row r="73" spans="1:60" outlineLevel="1">
      <c r="A73" s="138"/>
      <c r="B73" s="138"/>
      <c r="C73" s="330" t="s">
        <v>281</v>
      </c>
      <c r="D73" s="331"/>
      <c r="E73" s="332"/>
      <c r="F73" s="333"/>
      <c r="G73" s="334"/>
      <c r="H73" s="151"/>
      <c r="I73" s="151"/>
      <c r="J73" s="151"/>
      <c r="K73" s="151"/>
      <c r="L73" s="151"/>
      <c r="M73" s="151"/>
      <c r="N73" s="142"/>
      <c r="O73" s="142"/>
      <c r="P73" s="142"/>
      <c r="Q73" s="142"/>
      <c r="R73" s="142"/>
      <c r="S73" s="142"/>
      <c r="T73" s="143"/>
      <c r="U73" s="142"/>
      <c r="V73" s="137"/>
      <c r="W73" s="137"/>
      <c r="X73" s="137"/>
      <c r="Y73" s="137"/>
      <c r="Z73" s="137"/>
      <c r="AA73" s="137"/>
      <c r="AB73" s="137"/>
      <c r="AC73" s="137"/>
      <c r="AD73" s="137"/>
      <c r="AE73" s="137" t="s">
        <v>160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40" t="str">
        <f>C73</f>
        <v>(pevnost v tahu TR 10 kPa, ?=0,036 W/m.K),</v>
      </c>
      <c r="BB73" s="137"/>
      <c r="BC73" s="137"/>
      <c r="BD73" s="137"/>
      <c r="BE73" s="137"/>
      <c r="BF73" s="137"/>
      <c r="BG73" s="137"/>
      <c r="BH73" s="137"/>
    </row>
    <row r="74" spans="1:60" outlineLevel="1">
      <c r="A74" s="138"/>
      <c r="B74" s="138"/>
      <c r="C74" s="176" t="s">
        <v>290</v>
      </c>
      <c r="D74" s="175"/>
      <c r="E74" s="148"/>
      <c r="F74" s="151"/>
      <c r="G74" s="151"/>
      <c r="H74" s="151"/>
      <c r="I74" s="151"/>
      <c r="J74" s="151"/>
      <c r="K74" s="151"/>
      <c r="L74" s="151"/>
      <c r="M74" s="151"/>
      <c r="N74" s="142"/>
      <c r="O74" s="142"/>
      <c r="P74" s="142"/>
      <c r="Q74" s="142"/>
      <c r="R74" s="142"/>
      <c r="S74" s="142"/>
      <c r="T74" s="143"/>
      <c r="U74" s="142"/>
      <c r="V74" s="137"/>
      <c r="W74" s="137"/>
      <c r="X74" s="137"/>
      <c r="Y74" s="137"/>
      <c r="Z74" s="137"/>
      <c r="AA74" s="137"/>
      <c r="AB74" s="137"/>
      <c r="AC74" s="137"/>
      <c r="AD74" s="137"/>
      <c r="AE74" s="137" t="s">
        <v>155</v>
      </c>
      <c r="AF74" s="137">
        <v>0</v>
      </c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</row>
    <row r="75" spans="1:60" outlineLevel="1">
      <c r="A75" s="138"/>
      <c r="B75" s="138"/>
      <c r="C75" s="176" t="s">
        <v>291</v>
      </c>
      <c r="D75" s="175"/>
      <c r="E75" s="148">
        <v>208</v>
      </c>
      <c r="F75" s="151"/>
      <c r="G75" s="151"/>
      <c r="H75" s="151"/>
      <c r="I75" s="151"/>
      <c r="J75" s="151"/>
      <c r="K75" s="151"/>
      <c r="L75" s="151"/>
      <c r="M75" s="151"/>
      <c r="N75" s="142"/>
      <c r="O75" s="142"/>
      <c r="P75" s="142"/>
      <c r="Q75" s="142"/>
      <c r="R75" s="142"/>
      <c r="S75" s="142"/>
      <c r="T75" s="143"/>
      <c r="U75" s="142"/>
      <c r="V75" s="137"/>
      <c r="W75" s="137"/>
      <c r="X75" s="137"/>
      <c r="Y75" s="137"/>
      <c r="Z75" s="137"/>
      <c r="AA75" s="137"/>
      <c r="AB75" s="137"/>
      <c r="AC75" s="137"/>
      <c r="AD75" s="137"/>
      <c r="AE75" s="137" t="s">
        <v>155</v>
      </c>
      <c r="AF75" s="137">
        <v>0</v>
      </c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</row>
    <row r="76" spans="1:60" outlineLevel="1">
      <c r="A76" s="138"/>
      <c r="B76" s="138"/>
      <c r="C76" s="176" t="s">
        <v>292</v>
      </c>
      <c r="D76" s="175"/>
      <c r="E76" s="148">
        <v>232</v>
      </c>
      <c r="F76" s="151"/>
      <c r="G76" s="151"/>
      <c r="H76" s="151"/>
      <c r="I76" s="151"/>
      <c r="J76" s="151"/>
      <c r="K76" s="151"/>
      <c r="L76" s="151"/>
      <c r="M76" s="151"/>
      <c r="N76" s="142"/>
      <c r="O76" s="142"/>
      <c r="P76" s="142"/>
      <c r="Q76" s="142"/>
      <c r="R76" s="142"/>
      <c r="S76" s="142"/>
      <c r="T76" s="143"/>
      <c r="U76" s="142"/>
      <c r="V76" s="137"/>
      <c r="W76" s="137"/>
      <c r="X76" s="137"/>
      <c r="Y76" s="137"/>
      <c r="Z76" s="137"/>
      <c r="AA76" s="137"/>
      <c r="AB76" s="137"/>
      <c r="AC76" s="137"/>
      <c r="AD76" s="137"/>
      <c r="AE76" s="137" t="s">
        <v>155</v>
      </c>
      <c r="AF76" s="137">
        <v>0</v>
      </c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</row>
    <row r="77" spans="1:60" outlineLevel="1">
      <c r="A77" s="138"/>
      <c r="B77" s="138"/>
      <c r="C77" s="176" t="s">
        <v>293</v>
      </c>
      <c r="D77" s="175"/>
      <c r="E77" s="148">
        <v>146</v>
      </c>
      <c r="F77" s="151"/>
      <c r="G77" s="151"/>
      <c r="H77" s="151"/>
      <c r="I77" s="151"/>
      <c r="J77" s="151"/>
      <c r="K77" s="151"/>
      <c r="L77" s="151"/>
      <c r="M77" s="151"/>
      <c r="N77" s="142"/>
      <c r="O77" s="142"/>
      <c r="P77" s="142"/>
      <c r="Q77" s="142"/>
      <c r="R77" s="142"/>
      <c r="S77" s="142"/>
      <c r="T77" s="143"/>
      <c r="U77" s="142"/>
      <c r="V77" s="137"/>
      <c r="W77" s="137"/>
      <c r="X77" s="137"/>
      <c r="Y77" s="137"/>
      <c r="Z77" s="137"/>
      <c r="AA77" s="137"/>
      <c r="AB77" s="137"/>
      <c r="AC77" s="137"/>
      <c r="AD77" s="137"/>
      <c r="AE77" s="137" t="s">
        <v>155</v>
      </c>
      <c r="AF77" s="137">
        <v>0</v>
      </c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</row>
    <row r="78" spans="1:60" outlineLevel="1">
      <c r="A78" s="138"/>
      <c r="B78" s="138"/>
      <c r="C78" s="176" t="s">
        <v>294</v>
      </c>
      <c r="D78" s="175"/>
      <c r="E78" s="148">
        <v>162</v>
      </c>
      <c r="F78" s="151"/>
      <c r="G78" s="151"/>
      <c r="H78" s="151"/>
      <c r="I78" s="151"/>
      <c r="J78" s="151"/>
      <c r="K78" s="151"/>
      <c r="L78" s="151"/>
      <c r="M78" s="151"/>
      <c r="N78" s="142"/>
      <c r="O78" s="142"/>
      <c r="P78" s="142"/>
      <c r="Q78" s="142"/>
      <c r="R78" s="142"/>
      <c r="S78" s="142"/>
      <c r="T78" s="143"/>
      <c r="U78" s="142"/>
      <c r="V78" s="137"/>
      <c r="W78" s="137"/>
      <c r="X78" s="137"/>
      <c r="Y78" s="137"/>
      <c r="Z78" s="137"/>
      <c r="AA78" s="137"/>
      <c r="AB78" s="137"/>
      <c r="AC78" s="137"/>
      <c r="AD78" s="137"/>
      <c r="AE78" s="137" t="s">
        <v>155</v>
      </c>
      <c r="AF78" s="137">
        <v>0</v>
      </c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</row>
    <row r="79" spans="1:60" ht="33.75" outlineLevel="1">
      <c r="A79" s="138"/>
      <c r="B79" s="138"/>
      <c r="C79" s="176" t="s">
        <v>295</v>
      </c>
      <c r="D79" s="175"/>
      <c r="E79" s="148">
        <v>-124</v>
      </c>
      <c r="F79" s="151"/>
      <c r="G79" s="151"/>
      <c r="H79" s="151"/>
      <c r="I79" s="151"/>
      <c r="J79" s="151"/>
      <c r="K79" s="151"/>
      <c r="L79" s="151"/>
      <c r="M79" s="151"/>
      <c r="N79" s="142"/>
      <c r="O79" s="142"/>
      <c r="P79" s="142"/>
      <c r="Q79" s="142"/>
      <c r="R79" s="142"/>
      <c r="S79" s="142"/>
      <c r="T79" s="143"/>
      <c r="U79" s="142"/>
      <c r="V79" s="137"/>
      <c r="W79" s="137"/>
      <c r="X79" s="137"/>
      <c r="Y79" s="137"/>
      <c r="Z79" s="137"/>
      <c r="AA79" s="137"/>
      <c r="AB79" s="137"/>
      <c r="AC79" s="137"/>
      <c r="AD79" s="137"/>
      <c r="AE79" s="137" t="s">
        <v>155</v>
      </c>
      <c r="AF79" s="137">
        <v>0</v>
      </c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</row>
    <row r="80" spans="1:60" ht="22.5" outlineLevel="1">
      <c r="A80" s="138">
        <v>18</v>
      </c>
      <c r="B80" s="138" t="s">
        <v>296</v>
      </c>
      <c r="C80" s="173" t="s">
        <v>297</v>
      </c>
      <c r="D80" s="142" t="s">
        <v>152</v>
      </c>
      <c r="E80" s="147">
        <v>101.8</v>
      </c>
      <c r="F80" s="370"/>
      <c r="G80" s="151">
        <f>E80*F80</f>
        <v>0</v>
      </c>
      <c r="H80" s="151">
        <v>802.61</v>
      </c>
      <c r="I80" s="151">
        <f>ROUND(E80*H80,2)</f>
        <v>81705.7</v>
      </c>
      <c r="J80" s="151">
        <v>977.39</v>
      </c>
      <c r="K80" s="151">
        <f>ROUND(E80*J80,2)</f>
        <v>99498.3</v>
      </c>
      <c r="L80" s="151">
        <v>21</v>
      </c>
      <c r="M80" s="151">
        <f>G80*(1+L80/100)</f>
        <v>0</v>
      </c>
      <c r="N80" s="142">
        <v>1.8419999999999999E-2</v>
      </c>
      <c r="O80" s="142">
        <f>ROUND(E80*N80,5)</f>
        <v>1.8751599999999999</v>
      </c>
      <c r="P80" s="142">
        <v>0</v>
      </c>
      <c r="Q80" s="142">
        <f>ROUND(E80*P80,5)</f>
        <v>0</v>
      </c>
      <c r="R80" s="142"/>
      <c r="S80" s="142"/>
      <c r="T80" s="143">
        <v>2.456</v>
      </c>
      <c r="U80" s="142">
        <f>ROUND(E80*T80,2)</f>
        <v>250.02</v>
      </c>
      <c r="V80" s="137"/>
      <c r="W80" s="137"/>
      <c r="X80" s="137"/>
      <c r="Y80" s="137"/>
      <c r="Z80" s="137"/>
      <c r="AA80" s="137"/>
      <c r="AB80" s="137"/>
      <c r="AC80" s="137"/>
      <c r="AD80" s="137"/>
      <c r="AE80" s="137" t="s">
        <v>153</v>
      </c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</row>
    <row r="81" spans="1:60" ht="56.25" outlineLevel="1">
      <c r="A81" s="138"/>
      <c r="B81" s="138"/>
      <c r="C81" s="330" t="s">
        <v>853</v>
      </c>
      <c r="D81" s="331"/>
      <c r="E81" s="332"/>
      <c r="F81" s="333"/>
      <c r="G81" s="334"/>
      <c r="H81" s="151"/>
      <c r="I81" s="151"/>
      <c r="J81" s="151"/>
      <c r="K81" s="151"/>
      <c r="L81" s="151"/>
      <c r="M81" s="151"/>
      <c r="N81" s="142"/>
      <c r="O81" s="142"/>
      <c r="P81" s="142"/>
      <c r="Q81" s="142"/>
      <c r="R81" s="142"/>
      <c r="S81" s="142"/>
      <c r="T81" s="143"/>
      <c r="U81" s="142"/>
      <c r="V81" s="137"/>
      <c r="W81" s="137"/>
      <c r="X81" s="137"/>
      <c r="Y81" s="137"/>
      <c r="Z81" s="137"/>
      <c r="AA81" s="137"/>
      <c r="AB81" s="137"/>
      <c r="AC81" s="137"/>
      <c r="AD81" s="137"/>
      <c r="AE81" s="137" t="s">
        <v>160</v>
      </c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40" t="str">
        <f>C81</f>
        <v>Položky povrchová úprava ostění obsahují: osazení okenních rohových lišt, natažení stěrky, vtlačení výztužné tkaniny, přehlazení stěrky. Položky obsahují rohové lišty a zakončovací lišty s okapničkou a výztužnou tkaninu.</v>
      </c>
      <c r="BB81" s="137"/>
      <c r="BC81" s="137"/>
      <c r="BD81" s="137"/>
      <c r="BE81" s="137"/>
      <c r="BF81" s="137"/>
      <c r="BG81" s="137"/>
      <c r="BH81" s="137"/>
    </row>
    <row r="82" spans="1:60" outlineLevel="1">
      <c r="A82" s="138"/>
      <c r="B82" s="138"/>
      <c r="C82" s="177" t="s">
        <v>259</v>
      </c>
      <c r="D82" s="146"/>
      <c r="E82" s="150"/>
      <c r="F82" s="153"/>
      <c r="G82" s="153"/>
      <c r="H82" s="151"/>
      <c r="I82" s="151"/>
      <c r="J82" s="151"/>
      <c r="K82" s="151"/>
      <c r="L82" s="151"/>
      <c r="M82" s="151"/>
      <c r="N82" s="142"/>
      <c r="O82" s="142"/>
      <c r="P82" s="142"/>
      <c r="Q82" s="142"/>
      <c r="R82" s="142"/>
      <c r="S82" s="142"/>
      <c r="T82" s="143"/>
      <c r="U82" s="142"/>
      <c r="V82" s="137"/>
      <c r="W82" s="137"/>
      <c r="X82" s="137"/>
      <c r="Y82" s="137"/>
      <c r="Z82" s="137"/>
      <c r="AA82" s="137"/>
      <c r="AB82" s="137"/>
      <c r="AC82" s="137"/>
      <c r="AD82" s="137"/>
      <c r="AE82" s="137" t="s">
        <v>160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</row>
    <row r="83" spans="1:60" outlineLevel="1">
      <c r="A83" s="138"/>
      <c r="B83" s="138"/>
      <c r="C83" s="330" t="s">
        <v>280</v>
      </c>
      <c r="D83" s="331"/>
      <c r="E83" s="332"/>
      <c r="F83" s="333"/>
      <c r="G83" s="334"/>
      <c r="H83" s="151"/>
      <c r="I83" s="151"/>
      <c r="J83" s="151"/>
      <c r="K83" s="151"/>
      <c r="L83" s="151"/>
      <c r="M83" s="151"/>
      <c r="N83" s="142"/>
      <c r="O83" s="142"/>
      <c r="P83" s="142"/>
      <c r="Q83" s="142"/>
      <c r="R83" s="142"/>
      <c r="S83" s="142"/>
      <c r="T83" s="143"/>
      <c r="U83" s="142"/>
      <c r="V83" s="137"/>
      <c r="W83" s="137"/>
      <c r="X83" s="137"/>
      <c r="Y83" s="137"/>
      <c r="Z83" s="137"/>
      <c r="AA83" s="137"/>
      <c r="AB83" s="137"/>
      <c r="AC83" s="137"/>
      <c r="AD83" s="137"/>
      <c r="AE83" s="137" t="s">
        <v>160</v>
      </c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40" t="str">
        <f>C83</f>
        <v>tepelná izolace ve standardu čedičová vlna</v>
      </c>
      <c r="BB83" s="137"/>
      <c r="BC83" s="137"/>
      <c r="BD83" s="137"/>
      <c r="BE83" s="137"/>
      <c r="BF83" s="137"/>
      <c r="BG83" s="137"/>
      <c r="BH83" s="137"/>
    </row>
    <row r="84" spans="1:60" outlineLevel="1">
      <c r="A84" s="138"/>
      <c r="B84" s="138"/>
      <c r="C84" s="330" t="s">
        <v>281</v>
      </c>
      <c r="D84" s="331"/>
      <c r="E84" s="332"/>
      <c r="F84" s="333"/>
      <c r="G84" s="334"/>
      <c r="H84" s="151"/>
      <c r="I84" s="151"/>
      <c r="J84" s="151"/>
      <c r="K84" s="151"/>
      <c r="L84" s="151"/>
      <c r="M84" s="151"/>
      <c r="N84" s="142"/>
      <c r="O84" s="142"/>
      <c r="P84" s="142"/>
      <c r="Q84" s="142"/>
      <c r="R84" s="142"/>
      <c r="S84" s="142"/>
      <c r="T84" s="143"/>
      <c r="U84" s="142"/>
      <c r="V84" s="137"/>
      <c r="W84" s="137"/>
      <c r="X84" s="137"/>
      <c r="Y84" s="137"/>
      <c r="Z84" s="137"/>
      <c r="AA84" s="137"/>
      <c r="AB84" s="137"/>
      <c r="AC84" s="137"/>
      <c r="AD84" s="137"/>
      <c r="AE84" s="137" t="s">
        <v>160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40" t="str">
        <f>C84</f>
        <v>(pevnost v tahu TR 10 kPa, ?=0,036 W/m.K),</v>
      </c>
      <c r="BB84" s="137"/>
      <c r="BC84" s="137"/>
      <c r="BD84" s="137"/>
      <c r="BE84" s="137"/>
      <c r="BF84" s="137"/>
      <c r="BG84" s="137"/>
      <c r="BH84" s="137"/>
    </row>
    <row r="85" spans="1:60" outlineLevel="1">
      <c r="A85" s="138"/>
      <c r="B85" s="138"/>
      <c r="C85" s="176" t="s">
        <v>298</v>
      </c>
      <c r="D85" s="175"/>
      <c r="E85" s="148">
        <v>84.5</v>
      </c>
      <c r="F85" s="151"/>
      <c r="G85" s="151"/>
      <c r="H85" s="151"/>
      <c r="I85" s="151"/>
      <c r="J85" s="151"/>
      <c r="K85" s="151"/>
      <c r="L85" s="151"/>
      <c r="M85" s="151"/>
      <c r="N85" s="142"/>
      <c r="O85" s="142"/>
      <c r="P85" s="142"/>
      <c r="Q85" s="142"/>
      <c r="R85" s="142"/>
      <c r="S85" s="142"/>
      <c r="T85" s="143"/>
      <c r="U85" s="142"/>
      <c r="V85" s="137"/>
      <c r="W85" s="137"/>
      <c r="X85" s="137"/>
      <c r="Y85" s="137"/>
      <c r="Z85" s="137"/>
      <c r="AA85" s="137"/>
      <c r="AB85" s="137"/>
      <c r="AC85" s="137"/>
      <c r="AD85" s="137"/>
      <c r="AE85" s="137" t="s">
        <v>155</v>
      </c>
      <c r="AF85" s="137">
        <v>0</v>
      </c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</row>
    <row r="86" spans="1:60" outlineLevel="1">
      <c r="A86" s="138"/>
      <c r="B86" s="138"/>
      <c r="C86" s="176" t="s">
        <v>299</v>
      </c>
      <c r="D86" s="175"/>
      <c r="E86" s="148">
        <v>11</v>
      </c>
      <c r="F86" s="151"/>
      <c r="G86" s="151"/>
      <c r="H86" s="151"/>
      <c r="I86" s="151"/>
      <c r="J86" s="151"/>
      <c r="K86" s="151"/>
      <c r="L86" s="151"/>
      <c r="M86" s="151"/>
      <c r="N86" s="142"/>
      <c r="O86" s="142"/>
      <c r="P86" s="142"/>
      <c r="Q86" s="142"/>
      <c r="R86" s="142"/>
      <c r="S86" s="142"/>
      <c r="T86" s="143"/>
      <c r="U86" s="142"/>
      <c r="V86" s="137"/>
      <c r="W86" s="137"/>
      <c r="X86" s="137"/>
      <c r="Y86" s="137"/>
      <c r="Z86" s="137"/>
      <c r="AA86" s="137"/>
      <c r="AB86" s="137"/>
      <c r="AC86" s="137"/>
      <c r="AD86" s="137"/>
      <c r="AE86" s="137" t="s">
        <v>155</v>
      </c>
      <c r="AF86" s="137">
        <v>0</v>
      </c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</row>
    <row r="87" spans="1:60" outlineLevel="1">
      <c r="A87" s="138"/>
      <c r="B87" s="138"/>
      <c r="C87" s="176" t="s">
        <v>300</v>
      </c>
      <c r="D87" s="175"/>
      <c r="E87" s="148">
        <v>6.3</v>
      </c>
      <c r="F87" s="151"/>
      <c r="G87" s="151"/>
      <c r="H87" s="151"/>
      <c r="I87" s="151"/>
      <c r="J87" s="151"/>
      <c r="K87" s="151"/>
      <c r="L87" s="151"/>
      <c r="M87" s="151"/>
      <c r="N87" s="142"/>
      <c r="O87" s="142"/>
      <c r="P87" s="142"/>
      <c r="Q87" s="142"/>
      <c r="R87" s="142"/>
      <c r="S87" s="142"/>
      <c r="T87" s="143"/>
      <c r="U87" s="142"/>
      <c r="V87" s="137"/>
      <c r="W87" s="137"/>
      <c r="X87" s="137"/>
      <c r="Y87" s="137"/>
      <c r="Z87" s="137"/>
      <c r="AA87" s="137"/>
      <c r="AB87" s="137"/>
      <c r="AC87" s="137"/>
      <c r="AD87" s="137"/>
      <c r="AE87" s="137" t="s">
        <v>155</v>
      </c>
      <c r="AF87" s="137">
        <v>0</v>
      </c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</row>
    <row r="88" spans="1:60" outlineLevel="1">
      <c r="A88" s="138">
        <v>19</v>
      </c>
      <c r="B88" s="138" t="s">
        <v>301</v>
      </c>
      <c r="C88" s="173" t="s">
        <v>302</v>
      </c>
      <c r="D88" s="142" t="s">
        <v>152</v>
      </c>
      <c r="E88" s="147">
        <v>695</v>
      </c>
      <c r="F88" s="370"/>
      <c r="G88" s="151">
        <f>E88*F88</f>
        <v>0</v>
      </c>
      <c r="H88" s="151">
        <v>14.57</v>
      </c>
      <c r="I88" s="151">
        <f>ROUND(E88*H88,2)</f>
        <v>10126.15</v>
      </c>
      <c r="J88" s="151">
        <v>57.43</v>
      </c>
      <c r="K88" s="151">
        <f>ROUND(E88*J88,2)</f>
        <v>39913.85</v>
      </c>
      <c r="L88" s="151">
        <v>21</v>
      </c>
      <c r="M88" s="151">
        <f>G88*(1+L88/100)</f>
        <v>0</v>
      </c>
      <c r="N88" s="142">
        <v>0</v>
      </c>
      <c r="O88" s="142">
        <f>ROUND(E88*N88,5)</f>
        <v>0</v>
      </c>
      <c r="P88" s="142">
        <v>0</v>
      </c>
      <c r="Q88" s="142">
        <f>ROUND(E88*P88,5)</f>
        <v>0</v>
      </c>
      <c r="R88" s="142"/>
      <c r="S88" s="142"/>
      <c r="T88" s="143">
        <v>0.12</v>
      </c>
      <c r="U88" s="142">
        <f>ROUND(E88*T88,2)</f>
        <v>83.4</v>
      </c>
      <c r="V88" s="137"/>
      <c r="W88" s="137"/>
      <c r="X88" s="137"/>
      <c r="Y88" s="137"/>
      <c r="Z88" s="137"/>
      <c r="AA88" s="137"/>
      <c r="AB88" s="137"/>
      <c r="AC88" s="137"/>
      <c r="AD88" s="137"/>
      <c r="AE88" s="137" t="s">
        <v>153</v>
      </c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</row>
    <row r="89" spans="1:60" outlineLevel="1">
      <c r="A89" s="138"/>
      <c r="B89" s="138"/>
      <c r="C89" s="176" t="s">
        <v>303</v>
      </c>
      <c r="D89" s="175"/>
      <c r="E89" s="148">
        <v>624</v>
      </c>
      <c r="F89" s="151"/>
      <c r="G89" s="151"/>
      <c r="H89" s="151"/>
      <c r="I89" s="151"/>
      <c r="J89" s="151"/>
      <c r="K89" s="151"/>
      <c r="L89" s="151"/>
      <c r="M89" s="151"/>
      <c r="N89" s="142"/>
      <c r="O89" s="142"/>
      <c r="P89" s="142"/>
      <c r="Q89" s="142"/>
      <c r="R89" s="142"/>
      <c r="S89" s="142"/>
      <c r="T89" s="143"/>
      <c r="U89" s="142"/>
      <c r="V89" s="137"/>
      <c r="W89" s="137"/>
      <c r="X89" s="137"/>
      <c r="Y89" s="137"/>
      <c r="Z89" s="137"/>
      <c r="AA89" s="137"/>
      <c r="AB89" s="137"/>
      <c r="AC89" s="137"/>
      <c r="AD89" s="137"/>
      <c r="AE89" s="137" t="s">
        <v>155</v>
      </c>
      <c r="AF89" s="137">
        <v>0</v>
      </c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</row>
    <row r="90" spans="1:60" outlineLevel="1">
      <c r="A90" s="138"/>
      <c r="B90" s="138"/>
      <c r="C90" s="176" t="s">
        <v>304</v>
      </c>
      <c r="D90" s="175"/>
      <c r="E90" s="148">
        <v>71</v>
      </c>
      <c r="F90" s="151"/>
      <c r="G90" s="151"/>
      <c r="H90" s="151"/>
      <c r="I90" s="151"/>
      <c r="J90" s="151"/>
      <c r="K90" s="151"/>
      <c r="L90" s="151"/>
      <c r="M90" s="151"/>
      <c r="N90" s="142"/>
      <c r="O90" s="142"/>
      <c r="P90" s="142"/>
      <c r="Q90" s="142"/>
      <c r="R90" s="142"/>
      <c r="S90" s="142"/>
      <c r="T90" s="143"/>
      <c r="U90" s="142"/>
      <c r="V90" s="137"/>
      <c r="W90" s="137"/>
      <c r="X90" s="137"/>
      <c r="Y90" s="137"/>
      <c r="Z90" s="137"/>
      <c r="AA90" s="137"/>
      <c r="AB90" s="137"/>
      <c r="AC90" s="137"/>
      <c r="AD90" s="137"/>
      <c r="AE90" s="137" t="s">
        <v>155</v>
      </c>
      <c r="AF90" s="137">
        <v>0</v>
      </c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</row>
    <row r="91" spans="1:60" outlineLevel="1">
      <c r="A91" s="138">
        <v>20</v>
      </c>
      <c r="B91" s="138" t="s">
        <v>305</v>
      </c>
      <c r="C91" s="173" t="s">
        <v>306</v>
      </c>
      <c r="D91" s="142" t="s">
        <v>152</v>
      </c>
      <c r="E91" s="147">
        <v>695</v>
      </c>
      <c r="F91" s="370"/>
      <c r="G91" s="151">
        <f t="shared" ref="G91:G92" si="2">E91*F91</f>
        <v>0</v>
      </c>
      <c r="H91" s="151">
        <v>68.709999999999994</v>
      </c>
      <c r="I91" s="151">
        <f>ROUND(E91*H91,2)</f>
        <v>47753.45</v>
      </c>
      <c r="J91" s="151">
        <v>4.7900000000000063</v>
      </c>
      <c r="K91" s="151">
        <f>ROUND(E91*J91,2)</f>
        <v>3329.05</v>
      </c>
      <c r="L91" s="151">
        <v>21</v>
      </c>
      <c r="M91" s="151">
        <f>G91*(1+L91/100)</f>
        <v>0</v>
      </c>
      <c r="N91" s="142">
        <v>0</v>
      </c>
      <c r="O91" s="142">
        <f>ROUND(E91*N91,5)</f>
        <v>0</v>
      </c>
      <c r="P91" s="142">
        <v>0</v>
      </c>
      <c r="Q91" s="142">
        <f>ROUND(E91*P91,5)</f>
        <v>0</v>
      </c>
      <c r="R91" s="142"/>
      <c r="S91" s="142"/>
      <c r="T91" s="143">
        <v>0.01</v>
      </c>
      <c r="U91" s="142">
        <f>ROUND(E91*T91,2)</f>
        <v>6.95</v>
      </c>
      <c r="V91" s="137"/>
      <c r="W91" s="137"/>
      <c r="X91" s="137"/>
      <c r="Y91" s="137"/>
      <c r="Z91" s="137"/>
      <c r="AA91" s="137"/>
      <c r="AB91" s="137"/>
      <c r="AC91" s="137"/>
      <c r="AD91" s="137"/>
      <c r="AE91" s="137" t="s">
        <v>153</v>
      </c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</row>
    <row r="92" spans="1:60" outlineLevel="1">
      <c r="A92" s="138">
        <v>21</v>
      </c>
      <c r="B92" s="138" t="s">
        <v>307</v>
      </c>
      <c r="C92" s="173" t="s">
        <v>308</v>
      </c>
      <c r="D92" s="142" t="s">
        <v>152</v>
      </c>
      <c r="E92" s="147">
        <v>804.05</v>
      </c>
      <c r="F92" s="370"/>
      <c r="G92" s="151">
        <f t="shared" si="2"/>
        <v>0</v>
      </c>
      <c r="H92" s="151">
        <v>24.39</v>
      </c>
      <c r="I92" s="151">
        <f>ROUND(E92*H92,2)</f>
        <v>19610.78</v>
      </c>
      <c r="J92" s="151">
        <v>31.11</v>
      </c>
      <c r="K92" s="151">
        <f>ROUND(E92*J92,2)</f>
        <v>25014</v>
      </c>
      <c r="L92" s="151">
        <v>21</v>
      </c>
      <c r="M92" s="151">
        <f>G92*(1+L92/100)</f>
        <v>0</v>
      </c>
      <c r="N92" s="142">
        <v>3.2000000000000003E-4</v>
      </c>
      <c r="O92" s="142">
        <f>ROUND(E92*N92,5)</f>
        <v>0.25729999999999997</v>
      </c>
      <c r="P92" s="142">
        <v>0</v>
      </c>
      <c r="Q92" s="142">
        <f>ROUND(E92*P92,5)</f>
        <v>0</v>
      </c>
      <c r="R92" s="142"/>
      <c r="S92" s="142"/>
      <c r="T92" s="143">
        <v>7.0000000000000007E-2</v>
      </c>
      <c r="U92" s="142">
        <f>ROUND(E92*T92,2)</f>
        <v>56.28</v>
      </c>
      <c r="V92" s="137"/>
      <c r="W92" s="137"/>
      <c r="X92" s="137"/>
      <c r="Y92" s="137"/>
      <c r="Z92" s="137"/>
      <c r="AA92" s="137"/>
      <c r="AB92" s="137"/>
      <c r="AC92" s="137"/>
      <c r="AD92" s="137"/>
      <c r="AE92" s="137" t="s">
        <v>153</v>
      </c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</row>
    <row r="93" spans="1:60" outlineLevel="1">
      <c r="A93" s="138"/>
      <c r="B93" s="138"/>
      <c r="C93" s="176" t="s">
        <v>309</v>
      </c>
      <c r="D93" s="175"/>
      <c r="E93" s="148">
        <v>708.5</v>
      </c>
      <c r="F93" s="151"/>
      <c r="G93" s="151"/>
      <c r="H93" s="151"/>
      <c r="I93" s="151"/>
      <c r="J93" s="151"/>
      <c r="K93" s="151"/>
      <c r="L93" s="151"/>
      <c r="M93" s="151"/>
      <c r="N93" s="142"/>
      <c r="O93" s="142"/>
      <c r="P93" s="142"/>
      <c r="Q93" s="142"/>
      <c r="R93" s="142"/>
      <c r="S93" s="142"/>
      <c r="T93" s="143"/>
      <c r="U93" s="142"/>
      <c r="V93" s="137"/>
      <c r="W93" s="137"/>
      <c r="X93" s="137"/>
      <c r="Y93" s="137"/>
      <c r="Z93" s="137"/>
      <c r="AA93" s="137"/>
      <c r="AB93" s="137"/>
      <c r="AC93" s="137"/>
      <c r="AD93" s="137"/>
      <c r="AE93" s="137" t="s">
        <v>155</v>
      </c>
      <c r="AF93" s="137">
        <v>0</v>
      </c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</row>
    <row r="94" spans="1:60" outlineLevel="1">
      <c r="A94" s="138"/>
      <c r="B94" s="138"/>
      <c r="C94" s="176" t="s">
        <v>310</v>
      </c>
      <c r="D94" s="175"/>
      <c r="E94" s="148">
        <v>82</v>
      </c>
      <c r="F94" s="151"/>
      <c r="G94" s="151"/>
      <c r="H94" s="151"/>
      <c r="I94" s="151"/>
      <c r="J94" s="151"/>
      <c r="K94" s="151"/>
      <c r="L94" s="151"/>
      <c r="M94" s="151"/>
      <c r="N94" s="142"/>
      <c r="O94" s="142"/>
      <c r="P94" s="142"/>
      <c r="Q94" s="142"/>
      <c r="R94" s="142"/>
      <c r="S94" s="142"/>
      <c r="T94" s="143"/>
      <c r="U94" s="142"/>
      <c r="V94" s="137"/>
      <c r="W94" s="137"/>
      <c r="X94" s="137"/>
      <c r="Y94" s="137"/>
      <c r="Z94" s="137"/>
      <c r="AA94" s="137"/>
      <c r="AB94" s="137"/>
      <c r="AC94" s="137"/>
      <c r="AD94" s="137"/>
      <c r="AE94" s="137" t="s">
        <v>155</v>
      </c>
      <c r="AF94" s="137">
        <v>0</v>
      </c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</row>
    <row r="95" spans="1:60" outlineLevel="1">
      <c r="A95" s="138"/>
      <c r="B95" s="138"/>
      <c r="C95" s="176" t="s">
        <v>311</v>
      </c>
      <c r="D95" s="175"/>
      <c r="E95" s="148">
        <v>7.25</v>
      </c>
      <c r="F95" s="151"/>
      <c r="G95" s="151"/>
      <c r="H95" s="151"/>
      <c r="I95" s="151"/>
      <c r="J95" s="151"/>
      <c r="K95" s="151"/>
      <c r="L95" s="151"/>
      <c r="M95" s="151"/>
      <c r="N95" s="142"/>
      <c r="O95" s="142"/>
      <c r="P95" s="142"/>
      <c r="Q95" s="142"/>
      <c r="R95" s="142"/>
      <c r="S95" s="142"/>
      <c r="T95" s="143"/>
      <c r="U95" s="142"/>
      <c r="V95" s="137"/>
      <c r="W95" s="137"/>
      <c r="X95" s="137"/>
      <c r="Y95" s="137"/>
      <c r="Z95" s="137"/>
      <c r="AA95" s="137"/>
      <c r="AB95" s="137"/>
      <c r="AC95" s="137"/>
      <c r="AD95" s="137"/>
      <c r="AE95" s="137" t="s">
        <v>155</v>
      </c>
      <c r="AF95" s="137">
        <v>0</v>
      </c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</row>
    <row r="96" spans="1:60" outlineLevel="1">
      <c r="A96" s="138"/>
      <c r="B96" s="138"/>
      <c r="C96" s="176" t="s">
        <v>300</v>
      </c>
      <c r="D96" s="175"/>
      <c r="E96" s="148">
        <v>6.3</v>
      </c>
      <c r="F96" s="151"/>
      <c r="G96" s="151"/>
      <c r="H96" s="151"/>
      <c r="I96" s="151"/>
      <c r="J96" s="151"/>
      <c r="K96" s="151"/>
      <c r="L96" s="151"/>
      <c r="M96" s="151"/>
      <c r="N96" s="142"/>
      <c r="O96" s="142"/>
      <c r="P96" s="142"/>
      <c r="Q96" s="142"/>
      <c r="R96" s="142"/>
      <c r="S96" s="142"/>
      <c r="T96" s="143"/>
      <c r="U96" s="142"/>
      <c r="V96" s="137"/>
      <c r="W96" s="137"/>
      <c r="X96" s="137"/>
      <c r="Y96" s="137"/>
      <c r="Z96" s="137"/>
      <c r="AA96" s="137"/>
      <c r="AB96" s="137"/>
      <c r="AC96" s="137"/>
      <c r="AD96" s="137"/>
      <c r="AE96" s="137" t="s">
        <v>155</v>
      </c>
      <c r="AF96" s="137">
        <v>0</v>
      </c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</row>
    <row r="97" spans="1:60" outlineLevel="1">
      <c r="A97" s="138">
        <v>22</v>
      </c>
      <c r="B97" s="138" t="s">
        <v>312</v>
      </c>
      <c r="C97" s="173" t="s">
        <v>313</v>
      </c>
      <c r="D97" s="142" t="s">
        <v>152</v>
      </c>
      <c r="E97" s="147">
        <v>804.05</v>
      </c>
      <c r="F97" s="370"/>
      <c r="G97" s="151">
        <f>E97*F97</f>
        <v>0</v>
      </c>
      <c r="H97" s="151">
        <v>152.76</v>
      </c>
      <c r="I97" s="151">
        <f>ROUND(E97*H97,2)</f>
        <v>122826.68</v>
      </c>
      <c r="J97" s="151">
        <v>111.74000000000001</v>
      </c>
      <c r="K97" s="151">
        <f>ROUND(E97*J97,2)</f>
        <v>89844.55</v>
      </c>
      <c r="L97" s="151">
        <v>21</v>
      </c>
      <c r="M97" s="151">
        <f>G97*(1+L97/100)</f>
        <v>0</v>
      </c>
      <c r="N97" s="142">
        <v>2.4199999999999998E-3</v>
      </c>
      <c r="O97" s="142">
        <f>ROUND(E97*N97,5)</f>
        <v>1.9458</v>
      </c>
      <c r="P97" s="142">
        <v>0</v>
      </c>
      <c r="Q97" s="142">
        <f>ROUND(E97*P97,5)</f>
        <v>0</v>
      </c>
      <c r="R97" s="142"/>
      <c r="S97" s="142"/>
      <c r="T97" s="143">
        <v>0.22400999999999999</v>
      </c>
      <c r="U97" s="142">
        <f>ROUND(E97*T97,2)</f>
        <v>180.12</v>
      </c>
      <c r="V97" s="137"/>
      <c r="W97" s="137"/>
      <c r="X97" s="137"/>
      <c r="Y97" s="137"/>
      <c r="Z97" s="137"/>
      <c r="AA97" s="137"/>
      <c r="AB97" s="137"/>
      <c r="AC97" s="137"/>
      <c r="AD97" s="137"/>
      <c r="AE97" s="137" t="s">
        <v>153</v>
      </c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</row>
    <row r="98" spans="1:60" outlineLevel="1">
      <c r="A98" s="138"/>
      <c r="B98" s="138"/>
      <c r="C98" s="176" t="s">
        <v>309</v>
      </c>
      <c r="D98" s="175"/>
      <c r="E98" s="148">
        <v>708.5</v>
      </c>
      <c r="F98" s="151"/>
      <c r="G98" s="151"/>
      <c r="H98" s="151"/>
      <c r="I98" s="151"/>
      <c r="J98" s="151"/>
      <c r="K98" s="151"/>
      <c r="L98" s="151"/>
      <c r="M98" s="151"/>
      <c r="N98" s="142"/>
      <c r="O98" s="142"/>
      <c r="P98" s="142"/>
      <c r="Q98" s="142"/>
      <c r="R98" s="142"/>
      <c r="S98" s="142"/>
      <c r="T98" s="143"/>
      <c r="U98" s="142"/>
      <c r="V98" s="137"/>
      <c r="W98" s="137"/>
      <c r="X98" s="137"/>
      <c r="Y98" s="137"/>
      <c r="Z98" s="137"/>
      <c r="AA98" s="137"/>
      <c r="AB98" s="137"/>
      <c r="AC98" s="137"/>
      <c r="AD98" s="137"/>
      <c r="AE98" s="137" t="s">
        <v>155</v>
      </c>
      <c r="AF98" s="137">
        <v>0</v>
      </c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</row>
    <row r="99" spans="1:60" outlineLevel="1">
      <c r="A99" s="138"/>
      <c r="B99" s="138"/>
      <c r="C99" s="176" t="s">
        <v>310</v>
      </c>
      <c r="D99" s="175"/>
      <c r="E99" s="148">
        <v>82</v>
      </c>
      <c r="F99" s="151"/>
      <c r="G99" s="151"/>
      <c r="H99" s="151"/>
      <c r="I99" s="151"/>
      <c r="J99" s="151"/>
      <c r="K99" s="151"/>
      <c r="L99" s="151"/>
      <c r="M99" s="151"/>
      <c r="N99" s="142"/>
      <c r="O99" s="142"/>
      <c r="P99" s="142"/>
      <c r="Q99" s="142"/>
      <c r="R99" s="142"/>
      <c r="S99" s="142"/>
      <c r="T99" s="143"/>
      <c r="U99" s="142"/>
      <c r="V99" s="137"/>
      <c r="W99" s="137"/>
      <c r="X99" s="137"/>
      <c r="Y99" s="137"/>
      <c r="Z99" s="137"/>
      <c r="AA99" s="137"/>
      <c r="AB99" s="137"/>
      <c r="AC99" s="137"/>
      <c r="AD99" s="137"/>
      <c r="AE99" s="137" t="s">
        <v>155</v>
      </c>
      <c r="AF99" s="137">
        <v>0</v>
      </c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</row>
    <row r="100" spans="1:60" outlineLevel="1">
      <c r="A100" s="138"/>
      <c r="B100" s="138"/>
      <c r="C100" s="176" t="s">
        <v>311</v>
      </c>
      <c r="D100" s="175"/>
      <c r="E100" s="148">
        <v>7.25</v>
      </c>
      <c r="F100" s="151"/>
      <c r="G100" s="151"/>
      <c r="H100" s="151"/>
      <c r="I100" s="151"/>
      <c r="J100" s="151"/>
      <c r="K100" s="151"/>
      <c r="L100" s="151"/>
      <c r="M100" s="151"/>
      <c r="N100" s="142"/>
      <c r="O100" s="142"/>
      <c r="P100" s="142"/>
      <c r="Q100" s="142"/>
      <c r="R100" s="142"/>
      <c r="S100" s="142"/>
      <c r="T100" s="143"/>
      <c r="U100" s="142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 t="s">
        <v>155</v>
      </c>
      <c r="AF100" s="137">
        <v>0</v>
      </c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</row>
    <row r="101" spans="1:60" outlineLevel="1">
      <c r="A101" s="138"/>
      <c r="B101" s="138"/>
      <c r="C101" s="176" t="s">
        <v>300</v>
      </c>
      <c r="D101" s="175"/>
      <c r="E101" s="148">
        <v>6.3</v>
      </c>
      <c r="F101" s="151"/>
      <c r="G101" s="151"/>
      <c r="H101" s="151"/>
      <c r="I101" s="151"/>
      <c r="J101" s="151"/>
      <c r="K101" s="151"/>
      <c r="L101" s="151"/>
      <c r="M101" s="151"/>
      <c r="N101" s="142"/>
      <c r="O101" s="142"/>
      <c r="P101" s="142"/>
      <c r="Q101" s="142"/>
      <c r="R101" s="142"/>
      <c r="S101" s="142"/>
      <c r="T101" s="143"/>
      <c r="U101" s="142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 t="s">
        <v>155</v>
      </c>
      <c r="AF101" s="137">
        <v>0</v>
      </c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</row>
    <row r="102" spans="1:60" outlineLevel="1">
      <c r="A102" s="138">
        <v>23</v>
      </c>
      <c r="B102" s="138" t="s">
        <v>314</v>
      </c>
      <c r="C102" s="173" t="s">
        <v>315</v>
      </c>
      <c r="D102" s="142" t="s">
        <v>152</v>
      </c>
      <c r="E102" s="147">
        <v>81</v>
      </c>
      <c r="F102" s="370"/>
      <c r="G102" s="151">
        <f>E102*F102</f>
        <v>0</v>
      </c>
      <c r="H102" s="151">
        <v>39.19</v>
      </c>
      <c r="I102" s="151">
        <f>ROUND(E102*H102,2)</f>
        <v>3174.39</v>
      </c>
      <c r="J102" s="151">
        <v>31.11</v>
      </c>
      <c r="K102" s="151">
        <f>ROUND(E102*J102,2)</f>
        <v>2519.91</v>
      </c>
      <c r="L102" s="151">
        <v>21</v>
      </c>
      <c r="M102" s="151">
        <f>G102*(1+L102/100)</f>
        <v>0</v>
      </c>
      <c r="N102" s="142">
        <v>4.2999999999999999E-4</v>
      </c>
      <c r="O102" s="142">
        <f>ROUND(E102*N102,5)</f>
        <v>3.483E-2</v>
      </c>
      <c r="P102" s="142">
        <v>0</v>
      </c>
      <c r="Q102" s="142">
        <f>ROUND(E102*P102,5)</f>
        <v>0</v>
      </c>
      <c r="R102" s="142"/>
      <c r="S102" s="142"/>
      <c r="T102" s="143">
        <v>7.0000000000000007E-2</v>
      </c>
      <c r="U102" s="142">
        <f>ROUND(E102*T102,2)</f>
        <v>5.67</v>
      </c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 t="s">
        <v>153</v>
      </c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</row>
    <row r="103" spans="1:60" outlineLevel="1">
      <c r="A103" s="138"/>
      <c r="B103" s="138"/>
      <c r="C103" s="176" t="s">
        <v>316</v>
      </c>
      <c r="D103" s="175"/>
      <c r="E103" s="148">
        <v>58.5</v>
      </c>
      <c r="F103" s="151"/>
      <c r="G103" s="151"/>
      <c r="H103" s="151"/>
      <c r="I103" s="151"/>
      <c r="J103" s="151"/>
      <c r="K103" s="151"/>
      <c r="L103" s="151"/>
      <c r="M103" s="151"/>
      <c r="N103" s="142"/>
      <c r="O103" s="142"/>
      <c r="P103" s="142"/>
      <c r="Q103" s="142"/>
      <c r="R103" s="142"/>
      <c r="S103" s="142"/>
      <c r="T103" s="143"/>
      <c r="U103" s="142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 t="s">
        <v>155</v>
      </c>
      <c r="AF103" s="137">
        <v>0</v>
      </c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</row>
    <row r="104" spans="1:60" outlineLevel="1">
      <c r="A104" s="138"/>
      <c r="B104" s="138"/>
      <c r="C104" s="176" t="s">
        <v>317</v>
      </c>
      <c r="D104" s="175"/>
      <c r="E104" s="148">
        <v>22.5</v>
      </c>
      <c r="F104" s="151"/>
      <c r="G104" s="151"/>
      <c r="H104" s="151"/>
      <c r="I104" s="151"/>
      <c r="J104" s="151"/>
      <c r="K104" s="151"/>
      <c r="L104" s="151"/>
      <c r="M104" s="151"/>
      <c r="N104" s="142"/>
      <c r="O104" s="142"/>
      <c r="P104" s="142"/>
      <c r="Q104" s="142"/>
      <c r="R104" s="142"/>
      <c r="S104" s="142"/>
      <c r="T104" s="143"/>
      <c r="U104" s="142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 t="s">
        <v>155</v>
      </c>
      <c r="AF104" s="137">
        <v>0</v>
      </c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</row>
    <row r="105" spans="1:60" outlineLevel="1">
      <c r="A105" s="138">
        <v>24</v>
      </c>
      <c r="B105" s="138" t="s">
        <v>318</v>
      </c>
      <c r="C105" s="173" t="s">
        <v>319</v>
      </c>
      <c r="D105" s="142" t="s">
        <v>152</v>
      </c>
      <c r="E105" s="147">
        <v>81</v>
      </c>
      <c r="F105" s="370"/>
      <c r="G105" s="151">
        <f>E105*F105</f>
        <v>0</v>
      </c>
      <c r="H105" s="151">
        <v>351.34</v>
      </c>
      <c r="I105" s="151">
        <f>ROUND(E105*H105,2)</f>
        <v>28458.54</v>
      </c>
      <c r="J105" s="151">
        <v>176.66000000000003</v>
      </c>
      <c r="K105" s="151">
        <f>ROUND(E105*J105,2)</f>
        <v>14309.46</v>
      </c>
      <c r="L105" s="151">
        <v>21</v>
      </c>
      <c r="M105" s="151">
        <f>G105*(1+L105/100)</f>
        <v>0</v>
      </c>
      <c r="N105" s="142">
        <v>4.7299999999999998E-3</v>
      </c>
      <c r="O105" s="142">
        <f>ROUND(E105*N105,5)</f>
        <v>0.38313000000000003</v>
      </c>
      <c r="P105" s="142">
        <v>0</v>
      </c>
      <c r="Q105" s="142">
        <f>ROUND(E105*P105,5)</f>
        <v>0</v>
      </c>
      <c r="R105" s="142"/>
      <c r="S105" s="142"/>
      <c r="T105" s="143">
        <v>0.36</v>
      </c>
      <c r="U105" s="142">
        <f>ROUND(E105*T105,2)</f>
        <v>29.16</v>
      </c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 t="s">
        <v>153</v>
      </c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</row>
    <row r="106" spans="1:60" ht="33.75" outlineLevel="1">
      <c r="A106" s="138"/>
      <c r="B106" s="138"/>
      <c r="C106" s="330" t="s">
        <v>320</v>
      </c>
      <c r="D106" s="331"/>
      <c r="E106" s="332"/>
      <c r="F106" s="333"/>
      <c r="G106" s="334"/>
      <c r="H106" s="151"/>
      <c r="I106" s="151"/>
      <c r="J106" s="151"/>
      <c r="K106" s="151"/>
      <c r="L106" s="151"/>
      <c r="M106" s="151"/>
      <c r="N106" s="142"/>
      <c r="O106" s="142"/>
      <c r="P106" s="142"/>
      <c r="Q106" s="142"/>
      <c r="R106" s="142"/>
      <c r="S106" s="142"/>
      <c r="T106" s="143"/>
      <c r="U106" s="142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 t="s">
        <v>160</v>
      </c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40" t="str">
        <f>C106</f>
        <v>akrylátová mozaiková dekorativní omítkovina, paropropustná, velmi nízká smáčivost, vodoodpudivá, trvalá odolnost proti vnějším vlivům</v>
      </c>
      <c r="BB106" s="137"/>
      <c r="BC106" s="137"/>
      <c r="BD106" s="137"/>
      <c r="BE106" s="137"/>
      <c r="BF106" s="137"/>
      <c r="BG106" s="137"/>
      <c r="BH106" s="137"/>
    </row>
    <row r="107" spans="1:60" outlineLevel="1">
      <c r="A107" s="138"/>
      <c r="B107" s="138"/>
      <c r="C107" s="176" t="s">
        <v>316</v>
      </c>
      <c r="D107" s="175"/>
      <c r="E107" s="148">
        <v>58.5</v>
      </c>
      <c r="F107" s="151"/>
      <c r="G107" s="151"/>
      <c r="H107" s="151"/>
      <c r="I107" s="151"/>
      <c r="J107" s="151"/>
      <c r="K107" s="151"/>
      <c r="L107" s="151"/>
      <c r="M107" s="151"/>
      <c r="N107" s="142"/>
      <c r="O107" s="142"/>
      <c r="P107" s="142"/>
      <c r="Q107" s="142"/>
      <c r="R107" s="142"/>
      <c r="S107" s="142"/>
      <c r="T107" s="143"/>
      <c r="U107" s="142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 t="s">
        <v>155</v>
      </c>
      <c r="AF107" s="137">
        <v>0</v>
      </c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</row>
    <row r="108" spans="1:60" outlineLevel="1">
      <c r="A108" s="138"/>
      <c r="B108" s="138"/>
      <c r="C108" s="176" t="s">
        <v>317</v>
      </c>
      <c r="D108" s="175"/>
      <c r="E108" s="148">
        <v>22.5</v>
      </c>
      <c r="F108" s="151"/>
      <c r="G108" s="151"/>
      <c r="H108" s="151"/>
      <c r="I108" s="151"/>
      <c r="J108" s="151"/>
      <c r="K108" s="151"/>
      <c r="L108" s="151"/>
      <c r="M108" s="151"/>
      <c r="N108" s="142"/>
      <c r="O108" s="142"/>
      <c r="P108" s="142"/>
      <c r="Q108" s="142"/>
      <c r="R108" s="142"/>
      <c r="S108" s="142"/>
      <c r="T108" s="143"/>
      <c r="U108" s="142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 t="s">
        <v>155</v>
      </c>
      <c r="AF108" s="137">
        <v>0</v>
      </c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</row>
    <row r="109" spans="1:60" outlineLevel="1">
      <c r="A109" s="138">
        <v>25</v>
      </c>
      <c r="B109" s="138" t="s">
        <v>321</v>
      </c>
      <c r="C109" s="173" t="s">
        <v>322</v>
      </c>
      <c r="D109" s="142" t="s">
        <v>152</v>
      </c>
      <c r="E109" s="147">
        <v>860.7</v>
      </c>
      <c r="F109" s="370"/>
      <c r="G109" s="151">
        <f>E109*F109</f>
        <v>0</v>
      </c>
      <c r="H109" s="151">
        <v>3.82</v>
      </c>
      <c r="I109" s="151">
        <f>ROUND(E109*H109,2)</f>
        <v>3287.87</v>
      </c>
      <c r="J109" s="151">
        <v>53.38</v>
      </c>
      <c r="K109" s="151">
        <f>ROUND(E109*J109,2)</f>
        <v>45944.17</v>
      </c>
      <c r="L109" s="151">
        <v>21</v>
      </c>
      <c r="M109" s="151">
        <f>G109*(1+L109/100)</f>
        <v>0</v>
      </c>
      <c r="N109" s="142">
        <v>2.0000000000000002E-5</v>
      </c>
      <c r="O109" s="142">
        <f>ROUND(E109*N109,5)</f>
        <v>1.721E-2</v>
      </c>
      <c r="P109" s="142">
        <v>0</v>
      </c>
      <c r="Q109" s="142">
        <f>ROUND(E109*P109,5)</f>
        <v>0</v>
      </c>
      <c r="R109" s="142"/>
      <c r="S109" s="142"/>
      <c r="T109" s="143">
        <v>0.11</v>
      </c>
      <c r="U109" s="142">
        <f>ROUND(E109*T109,2)</f>
        <v>94.68</v>
      </c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 t="s">
        <v>153</v>
      </c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</row>
    <row r="110" spans="1:60" outlineLevel="1">
      <c r="A110" s="138"/>
      <c r="B110" s="138"/>
      <c r="C110" s="176" t="s">
        <v>323</v>
      </c>
      <c r="D110" s="175"/>
      <c r="E110" s="148">
        <v>860.7</v>
      </c>
      <c r="F110" s="151"/>
      <c r="G110" s="151"/>
      <c r="H110" s="151"/>
      <c r="I110" s="151"/>
      <c r="J110" s="151"/>
      <c r="K110" s="151"/>
      <c r="L110" s="151"/>
      <c r="M110" s="151"/>
      <c r="N110" s="142"/>
      <c r="O110" s="142"/>
      <c r="P110" s="142"/>
      <c r="Q110" s="142"/>
      <c r="R110" s="142"/>
      <c r="S110" s="142"/>
      <c r="T110" s="143"/>
      <c r="U110" s="142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 t="s">
        <v>155</v>
      </c>
      <c r="AF110" s="137">
        <v>0</v>
      </c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</row>
    <row r="111" spans="1:60" ht="22.5" outlineLevel="1">
      <c r="A111" s="138">
        <v>26</v>
      </c>
      <c r="B111" s="138" t="s">
        <v>324</v>
      </c>
      <c r="C111" s="173" t="s">
        <v>325</v>
      </c>
      <c r="D111" s="142" t="s">
        <v>152</v>
      </c>
      <c r="E111" s="147">
        <v>395</v>
      </c>
      <c r="F111" s="370"/>
      <c r="G111" s="151">
        <f>E111*F111</f>
        <v>0</v>
      </c>
      <c r="H111" s="151">
        <v>34.770000000000003</v>
      </c>
      <c r="I111" s="151">
        <f>ROUND(E111*H111,2)</f>
        <v>13734.15</v>
      </c>
      <c r="J111" s="151">
        <v>242.23</v>
      </c>
      <c r="K111" s="151">
        <f>ROUND(E111*J111,2)</f>
        <v>95680.85</v>
      </c>
      <c r="L111" s="151">
        <v>21</v>
      </c>
      <c r="M111" s="151">
        <f>G111*(1+L111/100)</f>
        <v>0</v>
      </c>
      <c r="N111" s="142">
        <v>2.5250000000000002E-2</v>
      </c>
      <c r="O111" s="142">
        <f>ROUND(E111*N111,5)</f>
        <v>9.9737500000000008</v>
      </c>
      <c r="P111" s="142">
        <v>0</v>
      </c>
      <c r="Q111" s="142">
        <f>ROUND(E111*P111,5)</f>
        <v>0</v>
      </c>
      <c r="R111" s="142"/>
      <c r="S111" s="142"/>
      <c r="T111" s="143">
        <v>0.31659999999999999</v>
      </c>
      <c r="U111" s="142">
        <f>ROUND(E111*T111,2)</f>
        <v>125.06</v>
      </c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 t="s">
        <v>153</v>
      </c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</row>
    <row r="112" spans="1:60" outlineLevel="1">
      <c r="A112" s="138"/>
      <c r="B112" s="138"/>
      <c r="C112" s="176" t="s">
        <v>303</v>
      </c>
      <c r="D112" s="175"/>
      <c r="E112" s="148">
        <v>624</v>
      </c>
      <c r="F112" s="151"/>
      <c r="G112" s="151"/>
      <c r="H112" s="151"/>
      <c r="I112" s="151"/>
      <c r="J112" s="151"/>
      <c r="K112" s="151"/>
      <c r="L112" s="151"/>
      <c r="M112" s="151"/>
      <c r="N112" s="142"/>
      <c r="O112" s="142"/>
      <c r="P112" s="142"/>
      <c r="Q112" s="142"/>
      <c r="R112" s="142"/>
      <c r="S112" s="142"/>
      <c r="T112" s="143"/>
      <c r="U112" s="142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 t="s">
        <v>155</v>
      </c>
      <c r="AF112" s="137">
        <v>0</v>
      </c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</row>
    <row r="113" spans="1:60" outlineLevel="1">
      <c r="A113" s="138"/>
      <c r="B113" s="138"/>
      <c r="C113" s="176" t="s">
        <v>304</v>
      </c>
      <c r="D113" s="175"/>
      <c r="E113" s="148">
        <v>71</v>
      </c>
      <c r="F113" s="151"/>
      <c r="G113" s="151"/>
      <c r="H113" s="151"/>
      <c r="I113" s="151"/>
      <c r="J113" s="151"/>
      <c r="K113" s="151"/>
      <c r="L113" s="151"/>
      <c r="M113" s="151"/>
      <c r="N113" s="142"/>
      <c r="O113" s="142"/>
      <c r="P113" s="142"/>
      <c r="Q113" s="142"/>
      <c r="R113" s="142"/>
      <c r="S113" s="142"/>
      <c r="T113" s="143"/>
      <c r="U113" s="142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 t="s">
        <v>155</v>
      </c>
      <c r="AF113" s="137">
        <v>0</v>
      </c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</row>
    <row r="114" spans="1:60" outlineLevel="1">
      <c r="A114" s="138"/>
      <c r="B114" s="138"/>
      <c r="C114" s="176" t="s">
        <v>326</v>
      </c>
      <c r="D114" s="175"/>
      <c r="E114" s="148">
        <v>-300</v>
      </c>
      <c r="F114" s="151"/>
      <c r="G114" s="151"/>
      <c r="H114" s="151"/>
      <c r="I114" s="151"/>
      <c r="J114" s="151"/>
      <c r="K114" s="151"/>
      <c r="L114" s="151"/>
      <c r="M114" s="151"/>
      <c r="N114" s="142"/>
      <c r="O114" s="142"/>
      <c r="P114" s="142"/>
      <c r="Q114" s="142"/>
      <c r="R114" s="142"/>
      <c r="S114" s="142"/>
      <c r="T114" s="143"/>
      <c r="U114" s="142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 t="s">
        <v>155</v>
      </c>
      <c r="AF114" s="137">
        <v>0</v>
      </c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</row>
    <row r="115" spans="1:60" outlineLevel="1">
      <c r="A115" s="138">
        <v>27</v>
      </c>
      <c r="B115" s="138" t="s">
        <v>327</v>
      </c>
      <c r="C115" s="173" t="s">
        <v>328</v>
      </c>
      <c r="D115" s="142" t="s">
        <v>152</v>
      </c>
      <c r="E115" s="147">
        <v>165.7</v>
      </c>
      <c r="F115" s="370"/>
      <c r="G115" s="151">
        <f>E115*F115</f>
        <v>0</v>
      </c>
      <c r="H115" s="151">
        <v>42.93</v>
      </c>
      <c r="I115" s="151">
        <f>ROUND(E115*H115,2)</f>
        <v>7113.5</v>
      </c>
      <c r="J115" s="151">
        <v>211.07</v>
      </c>
      <c r="K115" s="151">
        <f>ROUND(E115*J115,2)</f>
        <v>34974.300000000003</v>
      </c>
      <c r="L115" s="151">
        <v>21</v>
      </c>
      <c r="M115" s="151">
        <f>G115*(1+L115/100)</f>
        <v>0</v>
      </c>
      <c r="N115" s="142">
        <v>4.5929999999999999E-2</v>
      </c>
      <c r="O115" s="142">
        <f>ROUND(E115*N115,5)</f>
        <v>7.6105999999999998</v>
      </c>
      <c r="P115" s="142">
        <v>0</v>
      </c>
      <c r="Q115" s="142">
        <f>ROUND(E115*P115,5)</f>
        <v>0</v>
      </c>
      <c r="R115" s="142"/>
      <c r="S115" s="142"/>
      <c r="T115" s="143">
        <v>0.51100000000000001</v>
      </c>
      <c r="U115" s="142">
        <f>ROUND(E115*T115,2)</f>
        <v>84.67</v>
      </c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 t="s">
        <v>153</v>
      </c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</row>
    <row r="116" spans="1:60" outlineLevel="1">
      <c r="A116" s="138"/>
      <c r="B116" s="138"/>
      <c r="C116" s="176" t="s">
        <v>329</v>
      </c>
      <c r="D116" s="175"/>
      <c r="E116" s="148">
        <v>165.7</v>
      </c>
      <c r="F116" s="151"/>
      <c r="G116" s="151"/>
      <c r="H116" s="151"/>
      <c r="I116" s="151"/>
      <c r="J116" s="151"/>
      <c r="K116" s="151"/>
      <c r="L116" s="151"/>
      <c r="M116" s="151"/>
      <c r="N116" s="142"/>
      <c r="O116" s="142"/>
      <c r="P116" s="142"/>
      <c r="Q116" s="142"/>
      <c r="R116" s="142"/>
      <c r="S116" s="142"/>
      <c r="T116" s="143"/>
      <c r="U116" s="142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 t="s">
        <v>155</v>
      </c>
      <c r="AF116" s="137">
        <v>0</v>
      </c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</row>
    <row r="117" spans="1:60" outlineLevel="1">
      <c r="A117" s="138">
        <v>28</v>
      </c>
      <c r="B117" s="138" t="s">
        <v>330</v>
      </c>
      <c r="C117" s="173" t="s">
        <v>331</v>
      </c>
      <c r="D117" s="142" t="s">
        <v>152</v>
      </c>
      <c r="E117" s="147">
        <v>860</v>
      </c>
      <c r="F117" s="370"/>
      <c r="G117" s="151">
        <f>E117*F117</f>
        <v>0</v>
      </c>
      <c r="H117" s="151">
        <v>7.42</v>
      </c>
      <c r="I117" s="151">
        <f>ROUND(E117*H117,2)</f>
        <v>6381.2</v>
      </c>
      <c r="J117" s="151">
        <v>27.58</v>
      </c>
      <c r="K117" s="151">
        <f>ROUND(E117*J117,2)</f>
        <v>23718.799999999999</v>
      </c>
      <c r="L117" s="151">
        <v>21</v>
      </c>
      <c r="M117" s="151">
        <f>G117*(1+L117/100)</f>
        <v>0</v>
      </c>
      <c r="N117" s="142">
        <v>5.0000000000000001E-4</v>
      </c>
      <c r="O117" s="142">
        <f>ROUND(E117*N117,5)</f>
        <v>0.43</v>
      </c>
      <c r="P117" s="142">
        <v>0</v>
      </c>
      <c r="Q117" s="142">
        <f>ROUND(E117*P117,5)</f>
        <v>0</v>
      </c>
      <c r="R117" s="142"/>
      <c r="S117" s="142"/>
      <c r="T117" s="143">
        <v>0.31659999999999999</v>
      </c>
      <c r="U117" s="142">
        <f>ROUND(E117*T117,2)</f>
        <v>272.27999999999997</v>
      </c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 t="s">
        <v>153</v>
      </c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</row>
    <row r="118" spans="1:60">
      <c r="A118" s="139" t="s">
        <v>148</v>
      </c>
      <c r="B118" s="139" t="s">
        <v>71</v>
      </c>
      <c r="C118" s="174" t="s">
        <v>72</v>
      </c>
      <c r="D118" s="144"/>
      <c r="E118" s="149"/>
      <c r="F118" s="152"/>
      <c r="G118" s="152">
        <f>SUMIF(AE119:AE130,"&lt;&gt;NOR",G119:G130)</f>
        <v>0</v>
      </c>
      <c r="H118" s="152"/>
      <c r="I118" s="152">
        <f>SUM(I119:I130)</f>
        <v>38331.61</v>
      </c>
      <c r="J118" s="152"/>
      <c r="K118" s="152">
        <f>SUM(K119:K130)</f>
        <v>37007.060000000005</v>
      </c>
      <c r="L118" s="152"/>
      <c r="M118" s="152">
        <f>SUM(M119:M130)</f>
        <v>0</v>
      </c>
      <c r="N118" s="144"/>
      <c r="O118" s="144">
        <f>SUM(O119:O130)</f>
        <v>34.619340000000008</v>
      </c>
      <c r="P118" s="144"/>
      <c r="Q118" s="144">
        <f>SUM(Q119:Q130)</f>
        <v>0</v>
      </c>
      <c r="R118" s="144"/>
      <c r="S118" s="144"/>
      <c r="T118" s="145"/>
      <c r="U118" s="144">
        <f>SUM(U119:U130)</f>
        <v>107.09</v>
      </c>
      <c r="AE118" t="s">
        <v>149</v>
      </c>
    </row>
    <row r="119" spans="1:60" outlineLevel="1">
      <c r="A119" s="138">
        <v>29</v>
      </c>
      <c r="B119" s="138" t="s">
        <v>338</v>
      </c>
      <c r="C119" s="173" t="s">
        <v>339</v>
      </c>
      <c r="D119" s="142" t="s">
        <v>152</v>
      </c>
      <c r="E119" s="147">
        <v>278</v>
      </c>
      <c r="F119" s="370"/>
      <c r="G119" s="151">
        <f>E119*F119</f>
        <v>0</v>
      </c>
      <c r="H119" s="151">
        <v>116.78</v>
      </c>
      <c r="I119" s="151">
        <f>ROUND(E119*H119,2)</f>
        <v>32464.84</v>
      </c>
      <c r="J119" s="151">
        <v>108.22</v>
      </c>
      <c r="K119" s="151">
        <f>ROUND(E119*J119,2)</f>
        <v>30085.16</v>
      </c>
      <c r="L119" s="151">
        <v>21</v>
      </c>
      <c r="M119" s="151">
        <f>G119*(1+L119/100)</f>
        <v>0</v>
      </c>
      <c r="N119" s="142">
        <v>0.1231</v>
      </c>
      <c r="O119" s="142">
        <f>ROUND(E119*N119,5)</f>
        <v>34.221800000000002</v>
      </c>
      <c r="P119" s="142">
        <v>0</v>
      </c>
      <c r="Q119" s="142">
        <f>ROUND(E119*P119,5)</f>
        <v>0</v>
      </c>
      <c r="R119" s="142"/>
      <c r="S119" s="142"/>
      <c r="T119" s="143">
        <v>0.33700000000000002</v>
      </c>
      <c r="U119" s="142">
        <f>ROUND(E119*T119,2)</f>
        <v>93.69</v>
      </c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 t="s">
        <v>153</v>
      </c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</row>
    <row r="120" spans="1:60" ht="56.25" outlineLevel="1">
      <c r="A120" s="138"/>
      <c r="B120" s="138"/>
      <c r="C120" s="330" t="s">
        <v>340</v>
      </c>
      <c r="D120" s="331"/>
      <c r="E120" s="332"/>
      <c r="F120" s="333"/>
      <c r="G120" s="334"/>
      <c r="H120" s="151"/>
      <c r="I120" s="151"/>
      <c r="J120" s="151"/>
      <c r="K120" s="151"/>
      <c r="L120" s="151"/>
      <c r="M120" s="151"/>
      <c r="N120" s="142"/>
      <c r="O120" s="142"/>
      <c r="P120" s="142"/>
      <c r="Q120" s="142"/>
      <c r="R120" s="142"/>
      <c r="S120" s="142"/>
      <c r="T120" s="143"/>
      <c r="U120" s="142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 t="s">
        <v>160</v>
      </c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40" t="str">
        <f>C120</f>
        <v>Rovinnost podkladu musí splňovat podmínku max nerovností – odchylky 5 mm při měření dvoumetrovou latí. Prohlubně větší než 3 mm budou vyplněny a výčnělky vyšší než 3 mm budou zbroušeny.</v>
      </c>
      <c r="BB120" s="137"/>
      <c r="BC120" s="137"/>
      <c r="BD120" s="137"/>
      <c r="BE120" s="137"/>
      <c r="BF120" s="137"/>
      <c r="BG120" s="137"/>
      <c r="BH120" s="137"/>
    </row>
    <row r="121" spans="1:60" outlineLevel="1">
      <c r="A121" s="138"/>
      <c r="B121" s="138"/>
      <c r="C121" s="176" t="s">
        <v>341</v>
      </c>
      <c r="D121" s="175"/>
      <c r="E121" s="148">
        <v>237</v>
      </c>
      <c r="F121" s="151"/>
      <c r="G121" s="151"/>
      <c r="H121" s="151"/>
      <c r="I121" s="151"/>
      <c r="J121" s="151"/>
      <c r="K121" s="151"/>
      <c r="L121" s="151"/>
      <c r="M121" s="151"/>
      <c r="N121" s="142"/>
      <c r="O121" s="142"/>
      <c r="P121" s="142"/>
      <c r="Q121" s="142"/>
      <c r="R121" s="142"/>
      <c r="S121" s="142"/>
      <c r="T121" s="143"/>
      <c r="U121" s="142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 t="s">
        <v>155</v>
      </c>
      <c r="AF121" s="137">
        <v>0</v>
      </c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</row>
    <row r="122" spans="1:60" outlineLevel="1">
      <c r="A122" s="138"/>
      <c r="B122" s="138"/>
      <c r="C122" s="176" t="s">
        <v>342</v>
      </c>
      <c r="D122" s="175"/>
      <c r="E122" s="148">
        <v>41</v>
      </c>
      <c r="F122" s="151"/>
      <c r="G122" s="151"/>
      <c r="H122" s="151"/>
      <c r="I122" s="151"/>
      <c r="J122" s="151"/>
      <c r="K122" s="151"/>
      <c r="L122" s="151"/>
      <c r="M122" s="151"/>
      <c r="N122" s="142"/>
      <c r="O122" s="142"/>
      <c r="P122" s="142"/>
      <c r="Q122" s="142"/>
      <c r="R122" s="142"/>
      <c r="S122" s="142"/>
      <c r="T122" s="143"/>
      <c r="U122" s="142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 t="s">
        <v>155</v>
      </c>
      <c r="AF122" s="137">
        <v>0</v>
      </c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</row>
    <row r="123" spans="1:60" ht="22.5" outlineLevel="1">
      <c r="A123" s="138">
        <v>30</v>
      </c>
      <c r="B123" s="138" t="s">
        <v>343</v>
      </c>
      <c r="C123" s="173" t="s">
        <v>344</v>
      </c>
      <c r="D123" s="142" t="s">
        <v>181</v>
      </c>
      <c r="E123" s="147">
        <v>0.107666</v>
      </c>
      <c r="F123" s="370"/>
      <c r="G123" s="151">
        <f>E123*F123</f>
        <v>0</v>
      </c>
      <c r="H123" s="151">
        <v>30255.16</v>
      </c>
      <c r="I123" s="151">
        <f>ROUND(E123*H123,2)</f>
        <v>3257.45</v>
      </c>
      <c r="J123" s="151">
        <v>6894.84</v>
      </c>
      <c r="K123" s="151">
        <f>ROUND(E123*J123,2)</f>
        <v>742.34</v>
      </c>
      <c r="L123" s="151">
        <v>21</v>
      </c>
      <c r="M123" s="151">
        <f>G123*(1+L123/100)</f>
        <v>0</v>
      </c>
      <c r="N123" s="142">
        <v>1.0662499999999999</v>
      </c>
      <c r="O123" s="142">
        <f>ROUND(E123*N123,5)</f>
        <v>0.1148</v>
      </c>
      <c r="P123" s="142">
        <v>0</v>
      </c>
      <c r="Q123" s="142">
        <f>ROUND(E123*P123,5)</f>
        <v>0</v>
      </c>
      <c r="R123" s="142"/>
      <c r="S123" s="142"/>
      <c r="T123" s="143">
        <v>15.231</v>
      </c>
      <c r="U123" s="142">
        <f>ROUND(E123*T123,2)</f>
        <v>1.64</v>
      </c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 t="s">
        <v>153</v>
      </c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</row>
    <row r="124" spans="1:60" ht="22.5" outlineLevel="1">
      <c r="A124" s="138"/>
      <c r="B124" s="138"/>
      <c r="C124" s="176" t="s">
        <v>345</v>
      </c>
      <c r="D124" s="175"/>
      <c r="E124" s="148">
        <v>0.107666</v>
      </c>
      <c r="F124" s="151"/>
      <c r="G124" s="151"/>
      <c r="H124" s="151"/>
      <c r="I124" s="151"/>
      <c r="J124" s="151"/>
      <c r="K124" s="151"/>
      <c r="L124" s="151"/>
      <c r="M124" s="151"/>
      <c r="N124" s="142"/>
      <c r="O124" s="142"/>
      <c r="P124" s="142"/>
      <c r="Q124" s="142"/>
      <c r="R124" s="142"/>
      <c r="S124" s="142"/>
      <c r="T124" s="143"/>
      <c r="U124" s="142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 t="s">
        <v>155</v>
      </c>
      <c r="AF124" s="137">
        <v>0</v>
      </c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</row>
    <row r="125" spans="1:60" outlineLevel="1">
      <c r="A125" s="138">
        <v>31</v>
      </c>
      <c r="B125" s="138" t="s">
        <v>346</v>
      </c>
      <c r="C125" s="173" t="s">
        <v>347</v>
      </c>
      <c r="D125" s="142" t="s">
        <v>217</v>
      </c>
      <c r="E125" s="147">
        <v>40</v>
      </c>
      <c r="F125" s="370"/>
      <c r="G125" s="151">
        <f>E125*F125</f>
        <v>0</v>
      </c>
      <c r="H125" s="151">
        <v>29.84</v>
      </c>
      <c r="I125" s="151">
        <f>ROUND(E125*H125,2)</f>
        <v>1193.5999999999999</v>
      </c>
      <c r="J125" s="151">
        <v>141.66</v>
      </c>
      <c r="K125" s="151">
        <f>ROUND(E125*J125,2)</f>
        <v>5666.4</v>
      </c>
      <c r="L125" s="151">
        <v>21</v>
      </c>
      <c r="M125" s="151">
        <f>G125*(1+L125/100)</f>
        <v>0</v>
      </c>
      <c r="N125" s="142">
        <v>2.3000000000000001E-4</v>
      </c>
      <c r="O125" s="142">
        <f>ROUND(E125*N125,5)</f>
        <v>9.1999999999999998E-3</v>
      </c>
      <c r="P125" s="142">
        <v>0</v>
      </c>
      <c r="Q125" s="142">
        <f>ROUND(E125*P125,5)</f>
        <v>0</v>
      </c>
      <c r="R125" s="142"/>
      <c r="S125" s="142"/>
      <c r="T125" s="143">
        <v>0.26600000000000001</v>
      </c>
      <c r="U125" s="142">
        <f>ROUND(E125*T125,2)</f>
        <v>10.64</v>
      </c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 t="s">
        <v>153</v>
      </c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</row>
    <row r="126" spans="1:60" outlineLevel="1">
      <c r="A126" s="138"/>
      <c r="B126" s="138"/>
      <c r="C126" s="176" t="s">
        <v>348</v>
      </c>
      <c r="D126" s="175"/>
      <c r="E126" s="148">
        <v>40</v>
      </c>
      <c r="F126" s="151"/>
      <c r="G126" s="151"/>
      <c r="H126" s="151"/>
      <c r="I126" s="151"/>
      <c r="J126" s="151"/>
      <c r="K126" s="151"/>
      <c r="L126" s="151"/>
      <c r="M126" s="151"/>
      <c r="N126" s="142"/>
      <c r="O126" s="142"/>
      <c r="P126" s="142"/>
      <c r="Q126" s="142"/>
      <c r="R126" s="142"/>
      <c r="S126" s="142"/>
      <c r="T126" s="143"/>
      <c r="U126" s="142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 t="s">
        <v>155</v>
      </c>
      <c r="AF126" s="137">
        <v>0</v>
      </c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</row>
    <row r="127" spans="1:60" ht="22.5" outlineLevel="1">
      <c r="A127" s="138">
        <v>32</v>
      </c>
      <c r="B127" s="138" t="s">
        <v>349</v>
      </c>
      <c r="C127" s="173" t="s">
        <v>350</v>
      </c>
      <c r="D127" s="142" t="s">
        <v>152</v>
      </c>
      <c r="E127" s="147">
        <v>2.88</v>
      </c>
      <c r="F127" s="370"/>
      <c r="G127" s="151">
        <f>E127*F127</f>
        <v>0</v>
      </c>
      <c r="H127" s="151">
        <v>147.82</v>
      </c>
      <c r="I127" s="151">
        <f>ROUND(E127*H127,2)</f>
        <v>425.72</v>
      </c>
      <c r="J127" s="151">
        <v>178.18</v>
      </c>
      <c r="K127" s="151">
        <f>ROUND(E127*J127,2)</f>
        <v>513.16</v>
      </c>
      <c r="L127" s="151">
        <v>21</v>
      </c>
      <c r="M127" s="151">
        <f>G127*(1+L127/100)</f>
        <v>0</v>
      </c>
      <c r="N127" s="142">
        <v>1.23E-3</v>
      </c>
      <c r="O127" s="142">
        <f>ROUND(E127*N127,5)</f>
        <v>3.5400000000000002E-3</v>
      </c>
      <c r="P127" s="142">
        <v>0</v>
      </c>
      <c r="Q127" s="142">
        <f>ROUND(E127*P127,5)</f>
        <v>0</v>
      </c>
      <c r="R127" s="142"/>
      <c r="S127" s="142"/>
      <c r="T127" s="143">
        <v>0.39</v>
      </c>
      <c r="U127" s="142">
        <f>ROUND(E127*T127,2)</f>
        <v>1.1200000000000001</v>
      </c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 t="s">
        <v>153</v>
      </c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</row>
    <row r="128" spans="1:60" outlineLevel="1">
      <c r="A128" s="138"/>
      <c r="B128" s="138"/>
      <c r="C128" s="176" t="s">
        <v>351</v>
      </c>
      <c r="D128" s="175"/>
      <c r="E128" s="148">
        <v>2.88</v>
      </c>
      <c r="F128" s="151"/>
      <c r="G128" s="151"/>
      <c r="H128" s="151"/>
      <c r="I128" s="151"/>
      <c r="J128" s="151"/>
      <c r="K128" s="151"/>
      <c r="L128" s="151"/>
      <c r="M128" s="151"/>
      <c r="N128" s="142"/>
      <c r="O128" s="142"/>
      <c r="P128" s="142"/>
      <c r="Q128" s="142"/>
      <c r="R128" s="142"/>
      <c r="S128" s="142"/>
      <c r="T128" s="143"/>
      <c r="U128" s="142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 t="s">
        <v>155</v>
      </c>
      <c r="AF128" s="137">
        <v>0</v>
      </c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</row>
    <row r="129" spans="1:60" outlineLevel="1">
      <c r="A129" s="138">
        <v>33</v>
      </c>
      <c r="B129" s="138" t="s">
        <v>352</v>
      </c>
      <c r="C129" s="173" t="s">
        <v>353</v>
      </c>
      <c r="D129" s="142" t="s">
        <v>217</v>
      </c>
      <c r="E129" s="147">
        <v>18</v>
      </c>
      <c r="F129" s="370"/>
      <c r="G129" s="151">
        <f>E129*F129</f>
        <v>0</v>
      </c>
      <c r="H129" s="151">
        <v>55</v>
      </c>
      <c r="I129" s="151">
        <f>ROUND(E129*H129,2)</f>
        <v>990</v>
      </c>
      <c r="J129" s="151">
        <v>0</v>
      </c>
      <c r="K129" s="151">
        <f>ROUND(E129*J129,2)</f>
        <v>0</v>
      </c>
      <c r="L129" s="151">
        <v>21</v>
      </c>
      <c r="M129" s="151">
        <f>G129*(1+L129/100)</f>
        <v>0</v>
      </c>
      <c r="N129" s="142">
        <v>1.4999999999999999E-2</v>
      </c>
      <c r="O129" s="142">
        <f>ROUND(E129*N129,5)</f>
        <v>0.27</v>
      </c>
      <c r="P129" s="142">
        <v>0</v>
      </c>
      <c r="Q129" s="142">
        <f>ROUND(E129*P129,5)</f>
        <v>0</v>
      </c>
      <c r="R129" s="142"/>
      <c r="S129" s="142"/>
      <c r="T129" s="143">
        <v>0</v>
      </c>
      <c r="U129" s="142">
        <f>ROUND(E129*T129,2)</f>
        <v>0</v>
      </c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 t="s">
        <v>188</v>
      </c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</row>
    <row r="130" spans="1:60" outlineLevel="1">
      <c r="A130" s="138"/>
      <c r="B130" s="138"/>
      <c r="C130" s="176" t="s">
        <v>354</v>
      </c>
      <c r="D130" s="175"/>
      <c r="E130" s="148">
        <v>18</v>
      </c>
      <c r="F130" s="151"/>
      <c r="G130" s="151"/>
      <c r="H130" s="151"/>
      <c r="I130" s="151"/>
      <c r="J130" s="151"/>
      <c r="K130" s="151"/>
      <c r="L130" s="151"/>
      <c r="M130" s="151"/>
      <c r="N130" s="142"/>
      <c r="O130" s="142"/>
      <c r="P130" s="142"/>
      <c r="Q130" s="142"/>
      <c r="R130" s="142"/>
      <c r="S130" s="142"/>
      <c r="T130" s="143"/>
      <c r="U130" s="142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 t="s">
        <v>155</v>
      </c>
      <c r="AF130" s="137">
        <v>0</v>
      </c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</row>
    <row r="131" spans="1:60">
      <c r="A131" s="139" t="s">
        <v>148</v>
      </c>
      <c r="B131" s="139" t="s">
        <v>73</v>
      </c>
      <c r="C131" s="174" t="s">
        <v>74</v>
      </c>
      <c r="D131" s="144"/>
      <c r="E131" s="149"/>
      <c r="F131" s="152"/>
      <c r="G131" s="152">
        <f>SUMIF(AE132:AE141,"&lt;&gt;NOR",G132:G141)</f>
        <v>0</v>
      </c>
      <c r="H131" s="152"/>
      <c r="I131" s="152">
        <f>SUM(I132:I141)</f>
        <v>0</v>
      </c>
      <c r="J131" s="152"/>
      <c r="K131" s="152">
        <f>SUM(K132:K141)</f>
        <v>176303.75</v>
      </c>
      <c r="L131" s="152"/>
      <c r="M131" s="152">
        <f>SUM(M132:M141)</f>
        <v>0</v>
      </c>
      <c r="N131" s="144"/>
      <c r="O131" s="144">
        <f>SUM(O132:O141)</f>
        <v>0</v>
      </c>
      <c r="P131" s="144"/>
      <c r="Q131" s="144">
        <f>SUM(Q132:Q141)</f>
        <v>0</v>
      </c>
      <c r="R131" s="144"/>
      <c r="S131" s="144"/>
      <c r="T131" s="145"/>
      <c r="U131" s="144">
        <f>SUM(U132:U141)</f>
        <v>0</v>
      </c>
      <c r="AE131" t="s">
        <v>149</v>
      </c>
    </row>
    <row r="132" spans="1:60" outlineLevel="1">
      <c r="A132" s="138">
        <v>34</v>
      </c>
      <c r="B132" s="138" t="s">
        <v>361</v>
      </c>
      <c r="C132" s="173" t="s">
        <v>362</v>
      </c>
      <c r="D132" s="142" t="s">
        <v>197</v>
      </c>
      <c r="E132" s="147">
        <v>1</v>
      </c>
      <c r="F132" s="370"/>
      <c r="G132" s="151">
        <f>E132*F132</f>
        <v>0</v>
      </c>
      <c r="H132" s="151">
        <v>0</v>
      </c>
      <c r="I132" s="151">
        <f>ROUND(E132*H132,2)</f>
        <v>0</v>
      </c>
      <c r="J132" s="151">
        <v>46962.5</v>
      </c>
      <c r="K132" s="151">
        <f>ROUND(E132*J132,2)</f>
        <v>46962.5</v>
      </c>
      <c r="L132" s="151">
        <v>21</v>
      </c>
      <c r="M132" s="151">
        <f>G132*(1+L132/100)</f>
        <v>0</v>
      </c>
      <c r="N132" s="142">
        <v>0</v>
      </c>
      <c r="O132" s="142">
        <f>ROUND(E132*N132,5)</f>
        <v>0</v>
      </c>
      <c r="P132" s="142">
        <v>0</v>
      </c>
      <c r="Q132" s="142">
        <f>ROUND(E132*P132,5)</f>
        <v>0</v>
      </c>
      <c r="R132" s="142"/>
      <c r="S132" s="142"/>
      <c r="T132" s="143">
        <v>0</v>
      </c>
      <c r="U132" s="142">
        <f>ROUND(E132*T132,2)</f>
        <v>0</v>
      </c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 t="s">
        <v>153</v>
      </c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</row>
    <row r="133" spans="1:60" ht="22.5" outlineLevel="1">
      <c r="A133" s="138"/>
      <c r="B133" s="138"/>
      <c r="C133" s="330" t="s">
        <v>363</v>
      </c>
      <c r="D133" s="331"/>
      <c r="E133" s="332"/>
      <c r="F133" s="333"/>
      <c r="G133" s="334"/>
      <c r="H133" s="151"/>
      <c r="I133" s="151"/>
      <c r="J133" s="151"/>
      <c r="K133" s="151"/>
      <c r="L133" s="151"/>
      <c r="M133" s="151"/>
      <c r="N133" s="142"/>
      <c r="O133" s="142"/>
      <c r="P133" s="142"/>
      <c r="Q133" s="142"/>
      <c r="R133" s="142"/>
      <c r="S133" s="142"/>
      <c r="T133" s="143"/>
      <c r="U133" s="142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 t="s">
        <v>160</v>
      </c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40" t="str">
        <f>C133</f>
        <v>Kompletní specifikace je uvedena v projektové dokumentaci D.1.1-18 PRVKY PSV</v>
      </c>
      <c r="BB133" s="137"/>
      <c r="BC133" s="137"/>
      <c r="BD133" s="137"/>
      <c r="BE133" s="137"/>
      <c r="BF133" s="137"/>
      <c r="BG133" s="137"/>
      <c r="BH133" s="137"/>
    </row>
    <row r="134" spans="1:60" outlineLevel="1">
      <c r="A134" s="138">
        <v>35</v>
      </c>
      <c r="B134" s="138" t="s">
        <v>364</v>
      </c>
      <c r="C134" s="173" t="s">
        <v>365</v>
      </c>
      <c r="D134" s="142" t="s">
        <v>197</v>
      </c>
      <c r="E134" s="147">
        <v>1</v>
      </c>
      <c r="F134" s="370"/>
      <c r="G134" s="151">
        <f>E134*F134</f>
        <v>0</v>
      </c>
      <c r="H134" s="151">
        <v>0</v>
      </c>
      <c r="I134" s="151">
        <f>ROUND(E134*H134,2)</f>
        <v>0</v>
      </c>
      <c r="J134" s="151">
        <v>36231.25</v>
      </c>
      <c r="K134" s="151">
        <f>ROUND(E134*J134,2)</f>
        <v>36231.25</v>
      </c>
      <c r="L134" s="151">
        <v>21</v>
      </c>
      <c r="M134" s="151">
        <f>G134*(1+L134/100)</f>
        <v>0</v>
      </c>
      <c r="N134" s="142">
        <v>0</v>
      </c>
      <c r="O134" s="142">
        <f>ROUND(E134*N134,5)</f>
        <v>0</v>
      </c>
      <c r="P134" s="142">
        <v>0</v>
      </c>
      <c r="Q134" s="142">
        <f>ROUND(E134*P134,5)</f>
        <v>0</v>
      </c>
      <c r="R134" s="142"/>
      <c r="S134" s="142"/>
      <c r="T134" s="143">
        <v>0</v>
      </c>
      <c r="U134" s="142">
        <f>ROUND(E134*T134,2)</f>
        <v>0</v>
      </c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 t="s">
        <v>153</v>
      </c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</row>
    <row r="135" spans="1:60" ht="22.5" outlineLevel="1">
      <c r="A135" s="138"/>
      <c r="B135" s="138"/>
      <c r="C135" s="330" t="s">
        <v>363</v>
      </c>
      <c r="D135" s="331"/>
      <c r="E135" s="332"/>
      <c r="F135" s="333"/>
      <c r="G135" s="334"/>
      <c r="H135" s="151"/>
      <c r="I135" s="151"/>
      <c r="J135" s="151"/>
      <c r="K135" s="151"/>
      <c r="L135" s="151"/>
      <c r="M135" s="151"/>
      <c r="N135" s="142"/>
      <c r="O135" s="142"/>
      <c r="P135" s="142"/>
      <c r="Q135" s="142"/>
      <c r="R135" s="142"/>
      <c r="S135" s="142"/>
      <c r="T135" s="143"/>
      <c r="U135" s="142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 t="s">
        <v>160</v>
      </c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40" t="str">
        <f>C135</f>
        <v>Kompletní specifikace je uvedena v projektové dokumentaci D.1.1-18 PRVKY PSV</v>
      </c>
      <c r="BB135" s="137"/>
      <c r="BC135" s="137"/>
      <c r="BD135" s="137"/>
      <c r="BE135" s="137"/>
      <c r="BF135" s="137"/>
      <c r="BG135" s="137"/>
      <c r="BH135" s="137"/>
    </row>
    <row r="136" spans="1:60" outlineLevel="1">
      <c r="A136" s="138">
        <v>36</v>
      </c>
      <c r="B136" s="138" t="s">
        <v>366</v>
      </c>
      <c r="C136" s="173" t="s">
        <v>367</v>
      </c>
      <c r="D136" s="142" t="s">
        <v>197</v>
      </c>
      <c r="E136" s="147">
        <v>1</v>
      </c>
      <c r="F136" s="370"/>
      <c r="G136" s="151">
        <f>E136*F136</f>
        <v>0</v>
      </c>
      <c r="H136" s="151">
        <v>0</v>
      </c>
      <c r="I136" s="151">
        <f>ROUND(E136*H136,2)</f>
        <v>0</v>
      </c>
      <c r="J136" s="151">
        <v>67525</v>
      </c>
      <c r="K136" s="151">
        <f>ROUND(E136*J136,2)</f>
        <v>67525</v>
      </c>
      <c r="L136" s="151">
        <v>21</v>
      </c>
      <c r="M136" s="151">
        <f>G136*(1+L136/100)</f>
        <v>0</v>
      </c>
      <c r="N136" s="142">
        <v>0</v>
      </c>
      <c r="O136" s="142">
        <f>ROUND(E136*N136,5)</f>
        <v>0</v>
      </c>
      <c r="P136" s="142">
        <v>0</v>
      </c>
      <c r="Q136" s="142">
        <f>ROUND(E136*P136,5)</f>
        <v>0</v>
      </c>
      <c r="R136" s="142"/>
      <c r="S136" s="142"/>
      <c r="T136" s="143">
        <v>0</v>
      </c>
      <c r="U136" s="142">
        <f>ROUND(E136*T136,2)</f>
        <v>0</v>
      </c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 t="s">
        <v>153</v>
      </c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</row>
    <row r="137" spans="1:60" ht="22.5" outlineLevel="1">
      <c r="A137" s="138"/>
      <c r="B137" s="138"/>
      <c r="C137" s="330" t="s">
        <v>363</v>
      </c>
      <c r="D137" s="331"/>
      <c r="E137" s="332"/>
      <c r="F137" s="333"/>
      <c r="G137" s="334"/>
      <c r="H137" s="151"/>
      <c r="I137" s="151"/>
      <c r="J137" s="151"/>
      <c r="K137" s="151"/>
      <c r="L137" s="151"/>
      <c r="M137" s="151"/>
      <c r="N137" s="142"/>
      <c r="O137" s="142"/>
      <c r="P137" s="142"/>
      <c r="Q137" s="142"/>
      <c r="R137" s="142"/>
      <c r="S137" s="142"/>
      <c r="T137" s="143"/>
      <c r="U137" s="142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 t="s">
        <v>160</v>
      </c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40" t="str">
        <f>C137</f>
        <v>Kompletní specifikace je uvedena v projektové dokumentaci D.1.1-18 PRVKY PSV</v>
      </c>
      <c r="BB137" s="137"/>
      <c r="BC137" s="137"/>
      <c r="BD137" s="137"/>
      <c r="BE137" s="137"/>
      <c r="BF137" s="137"/>
      <c r="BG137" s="137"/>
      <c r="BH137" s="137"/>
    </row>
    <row r="138" spans="1:60" outlineLevel="1">
      <c r="A138" s="138">
        <v>37</v>
      </c>
      <c r="B138" s="138" t="s">
        <v>368</v>
      </c>
      <c r="C138" s="173" t="s">
        <v>369</v>
      </c>
      <c r="D138" s="142" t="s">
        <v>197</v>
      </c>
      <c r="E138" s="147">
        <v>3</v>
      </c>
      <c r="F138" s="370"/>
      <c r="G138" s="151">
        <f>E138*F138</f>
        <v>0</v>
      </c>
      <c r="H138" s="151">
        <v>0</v>
      </c>
      <c r="I138" s="151">
        <f>ROUND(E138*H138,2)</f>
        <v>0</v>
      </c>
      <c r="J138" s="151">
        <v>7607.5</v>
      </c>
      <c r="K138" s="151">
        <f>ROUND(E138*J138,2)</f>
        <v>22822.5</v>
      </c>
      <c r="L138" s="151">
        <v>21</v>
      </c>
      <c r="M138" s="151">
        <f>G138*(1+L138/100)</f>
        <v>0</v>
      </c>
      <c r="N138" s="142">
        <v>0</v>
      </c>
      <c r="O138" s="142">
        <f>ROUND(E138*N138,5)</f>
        <v>0</v>
      </c>
      <c r="P138" s="142">
        <v>0</v>
      </c>
      <c r="Q138" s="142">
        <f>ROUND(E138*P138,5)</f>
        <v>0</v>
      </c>
      <c r="R138" s="142"/>
      <c r="S138" s="142"/>
      <c r="T138" s="143">
        <v>0</v>
      </c>
      <c r="U138" s="142">
        <f>ROUND(E138*T138,2)</f>
        <v>0</v>
      </c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 t="s">
        <v>153</v>
      </c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</row>
    <row r="139" spans="1:60" ht="22.5" outlineLevel="1">
      <c r="A139" s="138"/>
      <c r="B139" s="138"/>
      <c r="C139" s="330" t="s">
        <v>363</v>
      </c>
      <c r="D139" s="331"/>
      <c r="E139" s="332"/>
      <c r="F139" s="333"/>
      <c r="G139" s="334"/>
      <c r="H139" s="151"/>
      <c r="I139" s="151"/>
      <c r="J139" s="151"/>
      <c r="K139" s="151"/>
      <c r="L139" s="151"/>
      <c r="M139" s="151"/>
      <c r="N139" s="142"/>
      <c r="O139" s="142"/>
      <c r="P139" s="142"/>
      <c r="Q139" s="142"/>
      <c r="R139" s="142"/>
      <c r="S139" s="142"/>
      <c r="T139" s="143"/>
      <c r="U139" s="142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 t="s">
        <v>160</v>
      </c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40" t="str">
        <f>C139</f>
        <v>Kompletní specifikace je uvedena v projektové dokumentaci D.1.1-18 PRVKY PSV</v>
      </c>
      <c r="BB139" s="137"/>
      <c r="BC139" s="137"/>
      <c r="BD139" s="137"/>
      <c r="BE139" s="137"/>
      <c r="BF139" s="137"/>
      <c r="BG139" s="137"/>
      <c r="BH139" s="137"/>
    </row>
    <row r="140" spans="1:60" outlineLevel="1">
      <c r="A140" s="138">
        <v>38</v>
      </c>
      <c r="B140" s="138" t="s">
        <v>370</v>
      </c>
      <c r="C140" s="173" t="s">
        <v>371</v>
      </c>
      <c r="D140" s="142" t="s">
        <v>197</v>
      </c>
      <c r="E140" s="147">
        <v>1</v>
      </c>
      <c r="F140" s="370"/>
      <c r="G140" s="151">
        <f>E140*F140</f>
        <v>0</v>
      </c>
      <c r="H140" s="151">
        <v>0</v>
      </c>
      <c r="I140" s="151">
        <f>ROUND(E140*H140,2)</f>
        <v>0</v>
      </c>
      <c r="J140" s="151">
        <v>2762.5</v>
      </c>
      <c r="K140" s="151">
        <f>ROUND(E140*J140,2)</f>
        <v>2762.5</v>
      </c>
      <c r="L140" s="151">
        <v>21</v>
      </c>
      <c r="M140" s="151">
        <f>G140*(1+L140/100)</f>
        <v>0</v>
      </c>
      <c r="N140" s="142">
        <v>0</v>
      </c>
      <c r="O140" s="142">
        <f>ROUND(E140*N140,5)</f>
        <v>0</v>
      </c>
      <c r="P140" s="142">
        <v>0</v>
      </c>
      <c r="Q140" s="142">
        <f>ROUND(E140*P140,5)</f>
        <v>0</v>
      </c>
      <c r="R140" s="142"/>
      <c r="S140" s="142"/>
      <c r="T140" s="143">
        <v>0</v>
      </c>
      <c r="U140" s="142">
        <f>ROUND(E140*T140,2)</f>
        <v>0</v>
      </c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 t="s">
        <v>153</v>
      </c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</row>
    <row r="141" spans="1:60" ht="22.5" outlineLevel="1">
      <c r="A141" s="138"/>
      <c r="B141" s="138"/>
      <c r="C141" s="330" t="s">
        <v>363</v>
      </c>
      <c r="D141" s="331"/>
      <c r="E141" s="332"/>
      <c r="F141" s="333"/>
      <c r="G141" s="334"/>
      <c r="H141" s="151"/>
      <c r="I141" s="151"/>
      <c r="J141" s="151"/>
      <c r="K141" s="151"/>
      <c r="L141" s="151"/>
      <c r="M141" s="151"/>
      <c r="N141" s="142"/>
      <c r="O141" s="142"/>
      <c r="P141" s="142"/>
      <c r="Q141" s="142"/>
      <c r="R141" s="142"/>
      <c r="S141" s="142"/>
      <c r="T141" s="143"/>
      <c r="U141" s="142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 t="s">
        <v>160</v>
      </c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40" t="str">
        <f>C141</f>
        <v>Kompletní specifikace je uvedena v projektové dokumentaci D.1.1-18 PRVKY PSV</v>
      </c>
      <c r="BB141" s="137"/>
      <c r="BC141" s="137"/>
      <c r="BD141" s="137"/>
      <c r="BE141" s="137"/>
      <c r="BF141" s="137"/>
      <c r="BG141" s="137"/>
      <c r="BH141" s="137"/>
    </row>
    <row r="142" spans="1:60">
      <c r="A142" s="139" t="s">
        <v>148</v>
      </c>
      <c r="B142" s="139" t="s">
        <v>75</v>
      </c>
      <c r="C142" s="174" t="s">
        <v>76</v>
      </c>
      <c r="D142" s="144"/>
      <c r="E142" s="149"/>
      <c r="F142" s="152"/>
      <c r="G142" s="152">
        <f>SUMIF(AE143:AE155,"&lt;&gt;NOR",G143:G155)</f>
        <v>0</v>
      </c>
      <c r="H142" s="152"/>
      <c r="I142" s="152">
        <f>SUM(I143:I155)</f>
        <v>40107.07</v>
      </c>
      <c r="J142" s="152"/>
      <c r="K142" s="152">
        <f>SUM(K143:K155)</f>
        <v>428982.93</v>
      </c>
      <c r="L142" s="152"/>
      <c r="M142" s="152">
        <f>SUM(M143:M155)</f>
        <v>0</v>
      </c>
      <c r="N142" s="144"/>
      <c r="O142" s="144">
        <f>SUM(O143:O155)</f>
        <v>0.39634000000000003</v>
      </c>
      <c r="P142" s="144"/>
      <c r="Q142" s="144">
        <f>SUM(Q143:Q155)</f>
        <v>0</v>
      </c>
      <c r="R142" s="144"/>
      <c r="S142" s="144"/>
      <c r="T142" s="145"/>
      <c r="U142" s="144">
        <f>SUM(U143:U155)</f>
        <v>308.31</v>
      </c>
      <c r="AE142" t="s">
        <v>149</v>
      </c>
    </row>
    <row r="143" spans="1:60" ht="22.5" outlineLevel="1">
      <c r="A143" s="138">
        <v>39</v>
      </c>
      <c r="B143" s="138" t="s">
        <v>372</v>
      </c>
      <c r="C143" s="173" t="s">
        <v>373</v>
      </c>
      <c r="D143" s="142" t="s">
        <v>152</v>
      </c>
      <c r="E143" s="147">
        <v>1265</v>
      </c>
      <c r="F143" s="370"/>
      <c r="G143" s="151">
        <f t="shared" ref="G143:G144" si="3">E143*F143</f>
        <v>0</v>
      </c>
      <c r="H143" s="151">
        <v>0</v>
      </c>
      <c r="I143" s="151">
        <f>ROUND(E143*H143,2)</f>
        <v>0</v>
      </c>
      <c r="J143" s="151">
        <v>49.9</v>
      </c>
      <c r="K143" s="151">
        <f>ROUND(E143*J143,2)</f>
        <v>63123.5</v>
      </c>
      <c r="L143" s="151">
        <v>21</v>
      </c>
      <c r="M143" s="151">
        <f>G143*(1+L143/100)</f>
        <v>0</v>
      </c>
      <c r="N143" s="142">
        <v>0</v>
      </c>
      <c r="O143" s="142">
        <f>ROUND(E143*N143,5)</f>
        <v>0</v>
      </c>
      <c r="P143" s="142">
        <v>0</v>
      </c>
      <c r="Q143" s="142">
        <f>ROUND(E143*P143,5)</f>
        <v>0</v>
      </c>
      <c r="R143" s="142"/>
      <c r="S143" s="142"/>
      <c r="T143" s="143">
        <v>0.109</v>
      </c>
      <c r="U143" s="142">
        <f>ROUND(E143*T143,2)</f>
        <v>137.88999999999999</v>
      </c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 t="s">
        <v>153</v>
      </c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</row>
    <row r="144" spans="1:60" outlineLevel="1">
      <c r="A144" s="138">
        <v>40</v>
      </c>
      <c r="B144" s="138" t="s">
        <v>374</v>
      </c>
      <c r="C144" s="173" t="s">
        <v>375</v>
      </c>
      <c r="D144" s="142" t="s">
        <v>152</v>
      </c>
      <c r="E144" s="147">
        <v>39215</v>
      </c>
      <c r="F144" s="370"/>
      <c r="G144" s="151">
        <f t="shared" si="3"/>
        <v>0</v>
      </c>
      <c r="H144" s="151">
        <v>0</v>
      </c>
      <c r="I144" s="151">
        <f>ROUND(E144*H144,2)</f>
        <v>0</v>
      </c>
      <c r="J144" s="151">
        <v>1.5</v>
      </c>
      <c r="K144" s="151">
        <f>ROUND(E144*J144,2)</f>
        <v>58822.5</v>
      </c>
      <c r="L144" s="151">
        <v>21</v>
      </c>
      <c r="M144" s="151">
        <f>G144*(1+L144/100)</f>
        <v>0</v>
      </c>
      <c r="N144" s="142">
        <v>0</v>
      </c>
      <c r="O144" s="142">
        <f>ROUND(E144*N144,5)</f>
        <v>0</v>
      </c>
      <c r="P144" s="142">
        <v>0</v>
      </c>
      <c r="Q144" s="142">
        <f>ROUND(E144*P144,5)</f>
        <v>0</v>
      </c>
      <c r="R144" s="142"/>
      <c r="S144" s="142"/>
      <c r="T144" s="143">
        <v>0</v>
      </c>
      <c r="U144" s="142">
        <f>ROUND(E144*T144,2)</f>
        <v>0</v>
      </c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 t="s">
        <v>153</v>
      </c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</row>
    <row r="145" spans="1:60" outlineLevel="1">
      <c r="A145" s="138"/>
      <c r="B145" s="138"/>
      <c r="C145" s="176" t="s">
        <v>376</v>
      </c>
      <c r="D145" s="175"/>
      <c r="E145" s="148">
        <v>39215</v>
      </c>
      <c r="F145" s="151"/>
      <c r="G145" s="151"/>
      <c r="H145" s="151"/>
      <c r="I145" s="151"/>
      <c r="J145" s="151"/>
      <c r="K145" s="151"/>
      <c r="L145" s="151"/>
      <c r="M145" s="151"/>
      <c r="N145" s="142"/>
      <c r="O145" s="142"/>
      <c r="P145" s="142"/>
      <c r="Q145" s="142"/>
      <c r="R145" s="142"/>
      <c r="S145" s="142"/>
      <c r="T145" s="143"/>
      <c r="U145" s="142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 t="s">
        <v>155</v>
      </c>
      <c r="AF145" s="137">
        <v>0</v>
      </c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</row>
    <row r="146" spans="1:60" ht="22.5" outlineLevel="1">
      <c r="A146" s="138">
        <v>41</v>
      </c>
      <c r="B146" s="138" t="s">
        <v>377</v>
      </c>
      <c r="C146" s="173" t="s">
        <v>378</v>
      </c>
      <c r="D146" s="142" t="s">
        <v>152</v>
      </c>
      <c r="E146" s="147">
        <v>2530</v>
      </c>
      <c r="F146" s="370"/>
      <c r="G146" s="151">
        <f>E146*F146</f>
        <v>0</v>
      </c>
      <c r="H146" s="151">
        <v>0</v>
      </c>
      <c r="I146" s="151">
        <f>ROUND(E146*H146,2)</f>
        <v>0</v>
      </c>
      <c r="J146" s="151">
        <v>45.5</v>
      </c>
      <c r="K146" s="151">
        <f>ROUND(E146*J146,2)</f>
        <v>115115</v>
      </c>
      <c r="L146" s="151">
        <v>21</v>
      </c>
      <c r="M146" s="151">
        <f>G146*(1+L146/100)</f>
        <v>0</v>
      </c>
      <c r="N146" s="142">
        <v>0</v>
      </c>
      <c r="O146" s="142">
        <f>ROUND(E146*N146,5)</f>
        <v>0</v>
      </c>
      <c r="P146" s="142">
        <v>0</v>
      </c>
      <c r="Q146" s="142">
        <f>ROUND(E146*P146,5)</f>
        <v>0</v>
      </c>
      <c r="R146" s="142"/>
      <c r="S146" s="142"/>
      <c r="T146" s="143">
        <v>0</v>
      </c>
      <c r="U146" s="142">
        <f>ROUND(E146*T146,2)</f>
        <v>0</v>
      </c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 t="s">
        <v>153</v>
      </c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</row>
    <row r="147" spans="1:60" outlineLevel="1">
      <c r="A147" s="138"/>
      <c r="B147" s="138"/>
      <c r="C147" s="176" t="s">
        <v>379</v>
      </c>
      <c r="D147" s="175"/>
      <c r="E147" s="148">
        <v>2530</v>
      </c>
      <c r="F147" s="151"/>
      <c r="G147" s="151"/>
      <c r="H147" s="151"/>
      <c r="I147" s="151"/>
      <c r="J147" s="151"/>
      <c r="K147" s="151"/>
      <c r="L147" s="151"/>
      <c r="M147" s="151"/>
      <c r="N147" s="142"/>
      <c r="O147" s="142"/>
      <c r="P147" s="142"/>
      <c r="Q147" s="142"/>
      <c r="R147" s="142"/>
      <c r="S147" s="142"/>
      <c r="T147" s="143"/>
      <c r="U147" s="142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 t="s">
        <v>155</v>
      </c>
      <c r="AF147" s="137">
        <v>0</v>
      </c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</row>
    <row r="148" spans="1:60" ht="22.5" outlineLevel="1">
      <c r="A148" s="138">
        <v>42</v>
      </c>
      <c r="B148" s="138" t="s">
        <v>380</v>
      </c>
      <c r="C148" s="173" t="s">
        <v>381</v>
      </c>
      <c r="D148" s="142" t="s">
        <v>382</v>
      </c>
      <c r="E148" s="147">
        <v>100</v>
      </c>
      <c r="F148" s="370"/>
      <c r="G148" s="151">
        <f>E148*F148</f>
        <v>0</v>
      </c>
      <c r="H148" s="151">
        <v>0</v>
      </c>
      <c r="I148" s="151">
        <f>ROUND(E148*H148,2)</f>
        <v>0</v>
      </c>
      <c r="J148" s="151">
        <v>160</v>
      </c>
      <c r="K148" s="151">
        <f>ROUND(E148*J148,2)</f>
        <v>16000</v>
      </c>
      <c r="L148" s="151">
        <v>21</v>
      </c>
      <c r="M148" s="151">
        <f>G148*(1+L148/100)</f>
        <v>0</v>
      </c>
      <c r="N148" s="142">
        <v>0</v>
      </c>
      <c r="O148" s="142">
        <f>ROUND(E148*N148,5)</f>
        <v>0</v>
      </c>
      <c r="P148" s="142">
        <v>0</v>
      </c>
      <c r="Q148" s="142">
        <f>ROUND(E148*P148,5)</f>
        <v>0</v>
      </c>
      <c r="R148" s="142"/>
      <c r="S148" s="142"/>
      <c r="T148" s="143">
        <v>0</v>
      </c>
      <c r="U148" s="142">
        <f>ROUND(E148*T148,2)</f>
        <v>0</v>
      </c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 t="s">
        <v>153</v>
      </c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</row>
    <row r="149" spans="1:60" outlineLevel="1">
      <c r="A149" s="138"/>
      <c r="B149" s="138"/>
      <c r="C149" s="176" t="s">
        <v>383</v>
      </c>
      <c r="D149" s="175"/>
      <c r="E149" s="148">
        <v>100</v>
      </c>
      <c r="F149" s="151"/>
      <c r="G149" s="151"/>
      <c r="H149" s="151"/>
      <c r="I149" s="151"/>
      <c r="J149" s="151"/>
      <c r="K149" s="151"/>
      <c r="L149" s="151"/>
      <c r="M149" s="151"/>
      <c r="N149" s="142"/>
      <c r="O149" s="142"/>
      <c r="P149" s="142"/>
      <c r="Q149" s="142"/>
      <c r="R149" s="142"/>
      <c r="S149" s="142"/>
      <c r="T149" s="143"/>
      <c r="U149" s="142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 t="s">
        <v>155</v>
      </c>
      <c r="AF149" s="137">
        <v>0</v>
      </c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</row>
    <row r="150" spans="1:60" outlineLevel="1">
      <c r="A150" s="138">
        <v>43</v>
      </c>
      <c r="B150" s="138" t="s">
        <v>384</v>
      </c>
      <c r="C150" s="173" t="s">
        <v>385</v>
      </c>
      <c r="D150" s="142" t="s">
        <v>152</v>
      </c>
      <c r="E150" s="147">
        <v>1265</v>
      </c>
      <c r="F150" s="370"/>
      <c r="G150" s="151">
        <f t="shared" ref="G150:G151" si="4">E150*F150</f>
        <v>0</v>
      </c>
      <c r="H150" s="151">
        <v>0</v>
      </c>
      <c r="I150" s="151">
        <f>ROUND(E150*H150,2)</f>
        <v>0</v>
      </c>
      <c r="J150" s="151">
        <v>17.7</v>
      </c>
      <c r="K150" s="151">
        <f>ROUND(E150*J150,2)</f>
        <v>22390.5</v>
      </c>
      <c r="L150" s="151">
        <v>21</v>
      </c>
      <c r="M150" s="151">
        <f>G150*(1+L150/100)</f>
        <v>0</v>
      </c>
      <c r="N150" s="142">
        <v>0</v>
      </c>
      <c r="O150" s="142">
        <f>ROUND(E150*N150,5)</f>
        <v>0</v>
      </c>
      <c r="P150" s="142">
        <v>0</v>
      </c>
      <c r="Q150" s="142">
        <f>ROUND(E150*P150,5)</f>
        <v>0</v>
      </c>
      <c r="R150" s="142"/>
      <c r="S150" s="142"/>
      <c r="T150" s="143">
        <v>0.04</v>
      </c>
      <c r="U150" s="142">
        <f>ROUND(E150*T150,2)</f>
        <v>50.6</v>
      </c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 t="s">
        <v>153</v>
      </c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</row>
    <row r="151" spans="1:60" outlineLevel="1">
      <c r="A151" s="138">
        <v>44</v>
      </c>
      <c r="B151" s="138" t="s">
        <v>386</v>
      </c>
      <c r="C151" s="173" t="s">
        <v>387</v>
      </c>
      <c r="D151" s="142" t="s">
        <v>152</v>
      </c>
      <c r="E151" s="147">
        <v>2530</v>
      </c>
      <c r="F151" s="370"/>
      <c r="G151" s="151">
        <f t="shared" si="4"/>
        <v>0</v>
      </c>
      <c r="H151" s="151">
        <v>15.7</v>
      </c>
      <c r="I151" s="151">
        <f>ROUND(E151*H151,2)</f>
        <v>39721</v>
      </c>
      <c r="J151" s="151">
        <v>0</v>
      </c>
      <c r="K151" s="151">
        <f>ROUND(E151*J151,2)</f>
        <v>0</v>
      </c>
      <c r="L151" s="151">
        <v>21</v>
      </c>
      <c r="M151" s="151">
        <f>G151*(1+L151/100)</f>
        <v>0</v>
      </c>
      <c r="N151" s="142">
        <v>1.2999999999999999E-4</v>
      </c>
      <c r="O151" s="142">
        <f>ROUND(E151*N151,5)</f>
        <v>0.32890000000000003</v>
      </c>
      <c r="P151" s="142">
        <v>0</v>
      </c>
      <c r="Q151" s="142">
        <f>ROUND(E151*P151,5)</f>
        <v>0</v>
      </c>
      <c r="R151" s="142"/>
      <c r="S151" s="142"/>
      <c r="T151" s="143">
        <v>0</v>
      </c>
      <c r="U151" s="142">
        <f>ROUND(E151*T151,2)</f>
        <v>0</v>
      </c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 t="s">
        <v>153</v>
      </c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</row>
    <row r="152" spans="1:60" outlineLevel="1">
      <c r="A152" s="138"/>
      <c r="B152" s="138"/>
      <c r="C152" s="176" t="s">
        <v>388</v>
      </c>
      <c r="D152" s="175"/>
      <c r="E152" s="148">
        <v>2530</v>
      </c>
      <c r="F152" s="151"/>
      <c r="G152" s="151"/>
      <c r="H152" s="151"/>
      <c r="I152" s="151"/>
      <c r="J152" s="151"/>
      <c r="K152" s="151"/>
      <c r="L152" s="151"/>
      <c r="M152" s="151"/>
      <c r="N152" s="142"/>
      <c r="O152" s="142"/>
      <c r="P152" s="142"/>
      <c r="Q152" s="142"/>
      <c r="R152" s="142"/>
      <c r="S152" s="142"/>
      <c r="T152" s="143"/>
      <c r="U152" s="142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 t="s">
        <v>155</v>
      </c>
      <c r="AF152" s="137">
        <v>0</v>
      </c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</row>
    <row r="153" spans="1:60" ht="22.5" outlineLevel="1">
      <c r="A153" s="138">
        <v>45</v>
      </c>
      <c r="B153" s="138" t="s">
        <v>389</v>
      </c>
      <c r="C153" s="173" t="s">
        <v>390</v>
      </c>
      <c r="D153" s="142" t="s">
        <v>152</v>
      </c>
      <c r="E153" s="147">
        <v>1265</v>
      </c>
      <c r="F153" s="370"/>
      <c r="G153" s="151">
        <f t="shared" ref="G153:G155" si="5">E153*F153</f>
        <v>0</v>
      </c>
      <c r="H153" s="151">
        <v>0</v>
      </c>
      <c r="I153" s="151">
        <f>ROUND(E153*H153,2)</f>
        <v>0</v>
      </c>
      <c r="J153" s="151">
        <v>32.200000000000003</v>
      </c>
      <c r="K153" s="151">
        <f>ROUND(E153*J153,2)</f>
        <v>40733</v>
      </c>
      <c r="L153" s="151">
        <v>21</v>
      </c>
      <c r="M153" s="151">
        <f>G153*(1+L153/100)</f>
        <v>0</v>
      </c>
      <c r="N153" s="142">
        <v>0</v>
      </c>
      <c r="O153" s="142">
        <f>ROUND(E153*N153,5)</f>
        <v>0</v>
      </c>
      <c r="P153" s="142">
        <v>0</v>
      </c>
      <c r="Q153" s="142">
        <f>ROUND(E153*P153,5)</f>
        <v>0</v>
      </c>
      <c r="R153" s="142"/>
      <c r="S153" s="142"/>
      <c r="T153" s="143">
        <v>7.0000000000000007E-2</v>
      </c>
      <c r="U153" s="142">
        <f>ROUND(E153*T153,2)</f>
        <v>88.55</v>
      </c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 t="s">
        <v>153</v>
      </c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</row>
    <row r="154" spans="1:60" outlineLevel="1">
      <c r="A154" s="138">
        <v>46</v>
      </c>
      <c r="B154" s="138" t="s">
        <v>391</v>
      </c>
      <c r="C154" s="173" t="s">
        <v>392</v>
      </c>
      <c r="D154" s="142" t="s">
        <v>152</v>
      </c>
      <c r="E154" s="147">
        <v>1265</v>
      </c>
      <c r="F154" s="370"/>
      <c r="G154" s="151">
        <f t="shared" si="5"/>
        <v>0</v>
      </c>
      <c r="H154" s="151">
        <v>0</v>
      </c>
      <c r="I154" s="151">
        <f>ROUND(E154*H154,2)</f>
        <v>0</v>
      </c>
      <c r="J154" s="151">
        <v>10.6</v>
      </c>
      <c r="K154" s="151">
        <f>ROUND(E154*J154,2)</f>
        <v>13409</v>
      </c>
      <c r="L154" s="151">
        <v>21</v>
      </c>
      <c r="M154" s="151">
        <f>G154*(1+L154/100)</f>
        <v>0</v>
      </c>
      <c r="N154" s="142">
        <v>0</v>
      </c>
      <c r="O154" s="142">
        <f>ROUND(E154*N154,5)</f>
        <v>0</v>
      </c>
      <c r="P154" s="142">
        <v>0</v>
      </c>
      <c r="Q154" s="142">
        <f>ROUND(E154*P154,5)</f>
        <v>0</v>
      </c>
      <c r="R154" s="142"/>
      <c r="S154" s="142"/>
      <c r="T154" s="143">
        <v>2.4E-2</v>
      </c>
      <c r="U154" s="142">
        <f>ROUND(E154*T154,2)</f>
        <v>30.36</v>
      </c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 t="s">
        <v>153</v>
      </c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</row>
    <row r="155" spans="1:60" ht="22.5" outlineLevel="1">
      <c r="A155" s="138">
        <v>47</v>
      </c>
      <c r="B155" s="138" t="s">
        <v>393</v>
      </c>
      <c r="C155" s="173" t="s">
        <v>394</v>
      </c>
      <c r="D155" s="142" t="s">
        <v>395</v>
      </c>
      <c r="E155" s="147">
        <v>3</v>
      </c>
      <c r="F155" s="370"/>
      <c r="G155" s="151">
        <f t="shared" si="5"/>
        <v>0</v>
      </c>
      <c r="H155" s="151">
        <v>128.69</v>
      </c>
      <c r="I155" s="151">
        <f>ROUND(E155*H155,2)</f>
        <v>386.07</v>
      </c>
      <c r="J155" s="151">
        <v>33129.81</v>
      </c>
      <c r="K155" s="151">
        <f>ROUND(E155*J155,2)</f>
        <v>99389.43</v>
      </c>
      <c r="L155" s="151">
        <v>21</v>
      </c>
      <c r="M155" s="151">
        <f>G155*(1+L155/100)</f>
        <v>0</v>
      </c>
      <c r="N155" s="142">
        <v>2.248E-2</v>
      </c>
      <c r="O155" s="142">
        <f>ROUND(E155*N155,5)</f>
        <v>6.744E-2</v>
      </c>
      <c r="P155" s="142">
        <v>0</v>
      </c>
      <c r="Q155" s="142">
        <f>ROUND(E155*P155,5)</f>
        <v>0</v>
      </c>
      <c r="R155" s="142"/>
      <c r="S155" s="142"/>
      <c r="T155" s="143">
        <v>0.30171999999999999</v>
      </c>
      <c r="U155" s="142">
        <f>ROUND(E155*T155,2)</f>
        <v>0.91</v>
      </c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 t="s">
        <v>396</v>
      </c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</row>
    <row r="156" spans="1:60">
      <c r="A156" s="139" t="s">
        <v>148</v>
      </c>
      <c r="B156" s="139" t="s">
        <v>77</v>
      </c>
      <c r="C156" s="174" t="s">
        <v>78</v>
      </c>
      <c r="D156" s="144"/>
      <c r="E156" s="149"/>
      <c r="F156" s="152"/>
      <c r="G156" s="152">
        <f>SUMIF(AE157:AE157,"&lt;&gt;NOR",G157:G157)</f>
        <v>0</v>
      </c>
      <c r="H156" s="152"/>
      <c r="I156" s="152">
        <f>SUM(I157:I157)</f>
        <v>262.5</v>
      </c>
      <c r="J156" s="152"/>
      <c r="K156" s="152">
        <f>SUM(K157:K157)</f>
        <v>18987.5</v>
      </c>
      <c r="L156" s="152"/>
      <c r="M156" s="152">
        <f>SUM(M157:M157)</f>
        <v>0</v>
      </c>
      <c r="N156" s="144"/>
      <c r="O156" s="144">
        <f>SUM(O157:O157)</f>
        <v>1.4E-2</v>
      </c>
      <c r="P156" s="144"/>
      <c r="Q156" s="144">
        <f>SUM(Q157:Q157)</f>
        <v>0</v>
      </c>
      <c r="R156" s="144"/>
      <c r="S156" s="144"/>
      <c r="T156" s="145"/>
      <c r="U156" s="144">
        <f>SUM(U157:U157)</f>
        <v>107.8</v>
      </c>
      <c r="AE156" t="s">
        <v>149</v>
      </c>
    </row>
    <row r="157" spans="1:60" outlineLevel="1">
      <c r="A157" s="138">
        <v>48</v>
      </c>
      <c r="B157" s="138" t="s">
        <v>399</v>
      </c>
      <c r="C157" s="173" t="s">
        <v>400</v>
      </c>
      <c r="D157" s="142" t="s">
        <v>152</v>
      </c>
      <c r="E157" s="147">
        <v>350</v>
      </c>
      <c r="F157" s="370"/>
      <c r="G157" s="151">
        <f>E157*F157</f>
        <v>0</v>
      </c>
      <c r="H157" s="151">
        <v>0.75</v>
      </c>
      <c r="I157" s="151">
        <f>ROUND(E157*H157,2)</f>
        <v>262.5</v>
      </c>
      <c r="J157" s="151">
        <v>54.25</v>
      </c>
      <c r="K157" s="151">
        <f>ROUND(E157*J157,2)</f>
        <v>18987.5</v>
      </c>
      <c r="L157" s="151">
        <v>21</v>
      </c>
      <c r="M157" s="151">
        <f>G157*(1+L157/100)</f>
        <v>0</v>
      </c>
      <c r="N157" s="142">
        <v>4.0000000000000003E-5</v>
      </c>
      <c r="O157" s="142">
        <f>ROUND(E157*N157,5)</f>
        <v>1.4E-2</v>
      </c>
      <c r="P157" s="142">
        <v>0</v>
      </c>
      <c r="Q157" s="142">
        <f>ROUND(E157*P157,5)</f>
        <v>0</v>
      </c>
      <c r="R157" s="142"/>
      <c r="S157" s="142"/>
      <c r="T157" s="143">
        <v>0.308</v>
      </c>
      <c r="U157" s="142">
        <f>ROUND(E157*T157,2)</f>
        <v>107.8</v>
      </c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 t="s">
        <v>153</v>
      </c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</row>
    <row r="158" spans="1:60">
      <c r="A158" s="139" t="s">
        <v>148</v>
      </c>
      <c r="B158" s="139" t="s">
        <v>79</v>
      </c>
      <c r="C158" s="174" t="s">
        <v>80</v>
      </c>
      <c r="D158" s="144"/>
      <c r="E158" s="149"/>
      <c r="F158" s="152"/>
      <c r="G158" s="152">
        <f>SUMIF(AE159:AE180,"&lt;&gt;NOR",G159:G180)</f>
        <v>0</v>
      </c>
      <c r="H158" s="152"/>
      <c r="I158" s="152">
        <f>SUM(I159:I180)</f>
        <v>664.46</v>
      </c>
      <c r="J158" s="152"/>
      <c r="K158" s="152">
        <f>SUM(K159:K180)</f>
        <v>19054.689999999999</v>
      </c>
      <c r="L158" s="152"/>
      <c r="M158" s="152">
        <f>SUM(M159:M180)</f>
        <v>0</v>
      </c>
      <c r="N158" s="144"/>
      <c r="O158" s="144">
        <f>SUM(O159:O180)</f>
        <v>2.7929999999999996E-2</v>
      </c>
      <c r="P158" s="144"/>
      <c r="Q158" s="144">
        <f>SUM(Q159:Q180)</f>
        <v>33.068840000000002</v>
      </c>
      <c r="R158" s="144"/>
      <c r="S158" s="144"/>
      <c r="T158" s="145"/>
      <c r="U158" s="144">
        <f>SUM(U159:U180)</f>
        <v>48.949999999999996</v>
      </c>
      <c r="AE158" t="s">
        <v>149</v>
      </c>
    </row>
    <row r="159" spans="1:60" outlineLevel="1">
      <c r="A159" s="138">
        <v>49</v>
      </c>
      <c r="B159" s="138" t="s">
        <v>401</v>
      </c>
      <c r="C159" s="173" t="s">
        <v>402</v>
      </c>
      <c r="D159" s="142" t="s">
        <v>158</v>
      </c>
      <c r="E159" s="147">
        <v>5.07</v>
      </c>
      <c r="F159" s="370"/>
      <c r="G159" s="151">
        <f>E159*F159</f>
        <v>0</v>
      </c>
      <c r="H159" s="151">
        <v>30.41</v>
      </c>
      <c r="I159" s="151">
        <f>ROUND(E159*H159,2)</f>
        <v>154.18</v>
      </c>
      <c r="J159" s="151">
        <v>755.59</v>
      </c>
      <c r="K159" s="151">
        <f>ROUND(E159*J159,2)</f>
        <v>3830.84</v>
      </c>
      <c r="L159" s="151">
        <v>21</v>
      </c>
      <c r="M159" s="151">
        <f>G159*(1+L159/100)</f>
        <v>0</v>
      </c>
      <c r="N159" s="142">
        <v>1.2800000000000001E-3</v>
      </c>
      <c r="O159" s="142">
        <f>ROUND(E159*N159,5)</f>
        <v>6.4900000000000001E-3</v>
      </c>
      <c r="P159" s="142">
        <v>1.8</v>
      </c>
      <c r="Q159" s="142">
        <f>ROUND(E159*P159,5)</f>
        <v>9.1259999999999994</v>
      </c>
      <c r="R159" s="142"/>
      <c r="S159" s="142"/>
      <c r="T159" s="143">
        <v>1.52</v>
      </c>
      <c r="U159" s="142">
        <f>ROUND(E159*T159,2)</f>
        <v>7.71</v>
      </c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 t="s">
        <v>153</v>
      </c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</row>
    <row r="160" spans="1:60" ht="22.5" outlineLevel="1">
      <c r="A160" s="138"/>
      <c r="B160" s="138"/>
      <c r="C160" s="176" t="s">
        <v>403</v>
      </c>
      <c r="D160" s="175"/>
      <c r="E160" s="148">
        <v>2.73</v>
      </c>
      <c r="F160" s="151"/>
      <c r="G160" s="151"/>
      <c r="H160" s="151"/>
      <c r="I160" s="151"/>
      <c r="J160" s="151"/>
      <c r="K160" s="151"/>
      <c r="L160" s="151"/>
      <c r="M160" s="151"/>
      <c r="N160" s="142"/>
      <c r="O160" s="142"/>
      <c r="P160" s="142"/>
      <c r="Q160" s="142"/>
      <c r="R160" s="142"/>
      <c r="S160" s="142"/>
      <c r="T160" s="143"/>
      <c r="U160" s="142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 t="s">
        <v>155</v>
      </c>
      <c r="AF160" s="137">
        <v>0</v>
      </c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</row>
    <row r="161" spans="1:60" outlineLevel="1">
      <c r="A161" s="138"/>
      <c r="B161" s="138"/>
      <c r="C161" s="176" t="s">
        <v>404</v>
      </c>
      <c r="D161" s="175"/>
      <c r="E161" s="148">
        <v>1.35</v>
      </c>
      <c r="F161" s="151"/>
      <c r="G161" s="151"/>
      <c r="H161" s="151"/>
      <c r="I161" s="151"/>
      <c r="J161" s="151"/>
      <c r="K161" s="151"/>
      <c r="L161" s="151"/>
      <c r="M161" s="151"/>
      <c r="N161" s="142"/>
      <c r="O161" s="142"/>
      <c r="P161" s="142"/>
      <c r="Q161" s="142"/>
      <c r="R161" s="142"/>
      <c r="S161" s="142"/>
      <c r="T161" s="143"/>
      <c r="U161" s="142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 t="s">
        <v>155</v>
      </c>
      <c r="AF161" s="137">
        <v>0</v>
      </c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</row>
    <row r="162" spans="1:60" ht="22.5" outlineLevel="1">
      <c r="A162" s="138"/>
      <c r="B162" s="138"/>
      <c r="C162" s="176" t="s">
        <v>405</v>
      </c>
      <c r="D162" s="175"/>
      <c r="E162" s="148">
        <v>0.99</v>
      </c>
      <c r="F162" s="151"/>
      <c r="G162" s="151"/>
      <c r="H162" s="151"/>
      <c r="I162" s="151"/>
      <c r="J162" s="151"/>
      <c r="K162" s="151"/>
      <c r="L162" s="151"/>
      <c r="M162" s="151"/>
      <c r="N162" s="142"/>
      <c r="O162" s="142"/>
      <c r="P162" s="142"/>
      <c r="Q162" s="142"/>
      <c r="R162" s="142"/>
      <c r="S162" s="142"/>
      <c r="T162" s="143"/>
      <c r="U162" s="142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 t="s">
        <v>155</v>
      </c>
      <c r="AF162" s="137">
        <v>0</v>
      </c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</row>
    <row r="163" spans="1:60" outlineLevel="1">
      <c r="A163" s="138">
        <v>50</v>
      </c>
      <c r="B163" s="138" t="s">
        <v>406</v>
      </c>
      <c r="C163" s="173" t="s">
        <v>407</v>
      </c>
      <c r="D163" s="142" t="s">
        <v>158</v>
      </c>
      <c r="E163" s="147">
        <v>4.0999999999999996</v>
      </c>
      <c r="F163" s="370"/>
      <c r="G163" s="151">
        <f>E163*F163</f>
        <v>0</v>
      </c>
      <c r="H163" s="151">
        <v>26.26</v>
      </c>
      <c r="I163" s="151">
        <f>ROUND(E163*H163,2)</f>
        <v>107.67</v>
      </c>
      <c r="J163" s="151">
        <v>482.74</v>
      </c>
      <c r="K163" s="151">
        <f>ROUND(E163*J163,2)</f>
        <v>1979.23</v>
      </c>
      <c r="L163" s="151">
        <v>21</v>
      </c>
      <c r="M163" s="151">
        <f>G163*(1+L163/100)</f>
        <v>0</v>
      </c>
      <c r="N163" s="142">
        <v>1.1000000000000001E-3</v>
      </c>
      <c r="O163" s="142">
        <f>ROUND(E163*N163,5)</f>
        <v>4.5100000000000001E-3</v>
      </c>
      <c r="P163" s="142">
        <v>0.68700000000000006</v>
      </c>
      <c r="Q163" s="142">
        <f>ROUND(E163*P163,5)</f>
        <v>2.8167</v>
      </c>
      <c r="R163" s="142"/>
      <c r="S163" s="142"/>
      <c r="T163" s="143">
        <v>1.08</v>
      </c>
      <c r="U163" s="142">
        <f>ROUND(E163*T163,2)</f>
        <v>4.43</v>
      </c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 t="s">
        <v>153</v>
      </c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</row>
    <row r="164" spans="1:60" ht="22.5" outlineLevel="1">
      <c r="A164" s="138"/>
      <c r="B164" s="138"/>
      <c r="C164" s="176" t="s">
        <v>408</v>
      </c>
      <c r="D164" s="175"/>
      <c r="E164" s="148">
        <v>4.0999999999999996</v>
      </c>
      <c r="F164" s="151"/>
      <c r="G164" s="151"/>
      <c r="H164" s="151"/>
      <c r="I164" s="151"/>
      <c r="J164" s="151"/>
      <c r="K164" s="151"/>
      <c r="L164" s="151"/>
      <c r="M164" s="151"/>
      <c r="N164" s="142"/>
      <c r="O164" s="142"/>
      <c r="P164" s="142"/>
      <c r="Q164" s="142"/>
      <c r="R164" s="142"/>
      <c r="S164" s="142"/>
      <c r="T164" s="143"/>
      <c r="U164" s="142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 t="s">
        <v>155</v>
      </c>
      <c r="AF164" s="137">
        <v>0</v>
      </c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</row>
    <row r="165" spans="1:60" outlineLevel="1">
      <c r="A165" s="138">
        <v>51</v>
      </c>
      <c r="B165" s="138" t="s">
        <v>409</v>
      </c>
      <c r="C165" s="173" t="s">
        <v>410</v>
      </c>
      <c r="D165" s="142" t="s">
        <v>158</v>
      </c>
      <c r="E165" s="147">
        <v>2.0499999999999998</v>
      </c>
      <c r="F165" s="370"/>
      <c r="G165" s="151">
        <f>E165*F165</f>
        <v>0</v>
      </c>
      <c r="H165" s="151">
        <v>0</v>
      </c>
      <c r="I165" s="151">
        <f>ROUND(E165*H165,2)</f>
        <v>0</v>
      </c>
      <c r="J165" s="151">
        <v>2795</v>
      </c>
      <c r="K165" s="151">
        <f>ROUND(E165*J165,2)</f>
        <v>5729.75</v>
      </c>
      <c r="L165" s="151">
        <v>21</v>
      </c>
      <c r="M165" s="151">
        <f>G165*(1+L165/100)</f>
        <v>0</v>
      </c>
      <c r="N165" s="142">
        <v>0</v>
      </c>
      <c r="O165" s="142">
        <f>ROUND(E165*N165,5)</f>
        <v>0</v>
      </c>
      <c r="P165" s="142">
        <v>2.2000000000000002</v>
      </c>
      <c r="Q165" s="142">
        <f>ROUND(E165*P165,5)</f>
        <v>4.51</v>
      </c>
      <c r="R165" s="142"/>
      <c r="S165" s="142"/>
      <c r="T165" s="143">
        <v>7.1950000000000003</v>
      </c>
      <c r="U165" s="142">
        <f>ROUND(E165*T165,2)</f>
        <v>14.75</v>
      </c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 t="s">
        <v>153</v>
      </c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</row>
    <row r="166" spans="1:60" ht="22.5" outlineLevel="1">
      <c r="A166" s="138"/>
      <c r="B166" s="138"/>
      <c r="C166" s="176" t="s">
        <v>413</v>
      </c>
      <c r="D166" s="175"/>
      <c r="E166" s="148">
        <v>2.0499999999999998</v>
      </c>
      <c r="F166" s="151"/>
      <c r="G166" s="151"/>
      <c r="H166" s="151"/>
      <c r="I166" s="151"/>
      <c r="J166" s="151"/>
      <c r="K166" s="151"/>
      <c r="L166" s="151"/>
      <c r="M166" s="151"/>
      <c r="N166" s="142"/>
      <c r="O166" s="142"/>
      <c r="P166" s="142"/>
      <c r="Q166" s="142"/>
      <c r="R166" s="142"/>
      <c r="S166" s="142"/>
      <c r="T166" s="143"/>
      <c r="U166" s="142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 t="s">
        <v>155</v>
      </c>
      <c r="AF166" s="137">
        <v>0</v>
      </c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</row>
    <row r="167" spans="1:60" outlineLevel="1">
      <c r="A167" s="138">
        <v>52</v>
      </c>
      <c r="B167" s="138" t="s">
        <v>425</v>
      </c>
      <c r="C167" s="173" t="s">
        <v>426</v>
      </c>
      <c r="D167" s="142" t="s">
        <v>158</v>
      </c>
      <c r="E167" s="147">
        <v>10.8</v>
      </c>
      <c r="F167" s="370"/>
      <c r="G167" s="151">
        <f>E167*F167</f>
        <v>0</v>
      </c>
      <c r="H167" s="151">
        <v>0</v>
      </c>
      <c r="I167" s="151">
        <f>ROUND(E167*H167,2)</f>
        <v>0</v>
      </c>
      <c r="J167" s="151">
        <v>340.5</v>
      </c>
      <c r="K167" s="151">
        <f>ROUND(E167*J167,2)</f>
        <v>3677.4</v>
      </c>
      <c r="L167" s="151">
        <v>21</v>
      </c>
      <c r="M167" s="151">
        <f>G167*(1+L167/100)</f>
        <v>0</v>
      </c>
      <c r="N167" s="142">
        <v>0</v>
      </c>
      <c r="O167" s="142">
        <f>ROUND(E167*N167,5)</f>
        <v>0</v>
      </c>
      <c r="P167" s="142">
        <v>1.4</v>
      </c>
      <c r="Q167" s="142">
        <f>ROUND(E167*P167,5)</f>
        <v>15.12</v>
      </c>
      <c r="R167" s="142"/>
      <c r="S167" s="142"/>
      <c r="T167" s="143">
        <v>1.0509999999999999</v>
      </c>
      <c r="U167" s="142">
        <f>ROUND(E167*T167,2)</f>
        <v>11.35</v>
      </c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 t="s">
        <v>153</v>
      </c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</row>
    <row r="168" spans="1:60" outlineLevel="1">
      <c r="A168" s="138"/>
      <c r="B168" s="138"/>
      <c r="C168" s="176" t="s">
        <v>429</v>
      </c>
      <c r="D168" s="175"/>
      <c r="E168" s="148">
        <v>10.8</v>
      </c>
      <c r="F168" s="151"/>
      <c r="G168" s="151"/>
      <c r="H168" s="151"/>
      <c r="I168" s="151"/>
      <c r="J168" s="151"/>
      <c r="K168" s="151"/>
      <c r="L168" s="151"/>
      <c r="M168" s="151"/>
      <c r="N168" s="142"/>
      <c r="O168" s="142"/>
      <c r="P168" s="142"/>
      <c r="Q168" s="142"/>
      <c r="R168" s="142"/>
      <c r="S168" s="142"/>
      <c r="T168" s="143"/>
      <c r="U168" s="142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 t="s">
        <v>155</v>
      </c>
      <c r="AF168" s="137">
        <v>0</v>
      </c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</row>
    <row r="169" spans="1:60" outlineLevel="1">
      <c r="A169" s="138">
        <v>53</v>
      </c>
      <c r="B169" s="138" t="s">
        <v>430</v>
      </c>
      <c r="C169" s="173" t="s">
        <v>431</v>
      </c>
      <c r="D169" s="142" t="s">
        <v>152</v>
      </c>
      <c r="E169" s="147">
        <v>0.79200000000000004</v>
      </c>
      <c r="F169" s="370"/>
      <c r="G169" s="151">
        <f>E169*F169</f>
        <v>0</v>
      </c>
      <c r="H169" s="151">
        <v>7.97</v>
      </c>
      <c r="I169" s="151">
        <f>ROUND(E169*H169,2)</f>
        <v>6.31</v>
      </c>
      <c r="J169" s="151">
        <v>496.03</v>
      </c>
      <c r="K169" s="151">
        <f>ROUND(E169*J169,2)</f>
        <v>392.86</v>
      </c>
      <c r="L169" s="151">
        <v>21</v>
      </c>
      <c r="M169" s="151">
        <f>G169*(1+L169/100)</f>
        <v>0</v>
      </c>
      <c r="N169" s="142">
        <v>3.4000000000000002E-4</v>
      </c>
      <c r="O169" s="142">
        <f>ROUND(E169*N169,5)</f>
        <v>2.7E-4</v>
      </c>
      <c r="P169" s="142">
        <v>0.54500000000000004</v>
      </c>
      <c r="Q169" s="142">
        <f>ROUND(E169*P169,5)</f>
        <v>0.43164000000000002</v>
      </c>
      <c r="R169" s="142"/>
      <c r="S169" s="142"/>
      <c r="T169" s="143">
        <v>1.524</v>
      </c>
      <c r="U169" s="142">
        <f>ROUND(E169*T169,2)</f>
        <v>1.21</v>
      </c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 t="s">
        <v>153</v>
      </c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</row>
    <row r="170" spans="1:60" ht="22.5" outlineLevel="1">
      <c r="A170" s="138"/>
      <c r="B170" s="138"/>
      <c r="C170" s="176" t="s">
        <v>432</v>
      </c>
      <c r="D170" s="175"/>
      <c r="E170" s="148">
        <v>0.79200000000000004</v>
      </c>
      <c r="F170" s="151"/>
      <c r="G170" s="151"/>
      <c r="H170" s="151"/>
      <c r="I170" s="151"/>
      <c r="J170" s="151"/>
      <c r="K170" s="151"/>
      <c r="L170" s="151"/>
      <c r="M170" s="151"/>
      <c r="N170" s="142"/>
      <c r="O170" s="142"/>
      <c r="P170" s="142"/>
      <c r="Q170" s="142"/>
      <c r="R170" s="142"/>
      <c r="S170" s="142"/>
      <c r="T170" s="143"/>
      <c r="U170" s="142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 t="s">
        <v>155</v>
      </c>
      <c r="AF170" s="137">
        <v>0</v>
      </c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</row>
    <row r="171" spans="1:60" outlineLevel="1">
      <c r="A171" s="138">
        <v>54</v>
      </c>
      <c r="B171" s="138" t="s">
        <v>433</v>
      </c>
      <c r="C171" s="173" t="s">
        <v>434</v>
      </c>
      <c r="D171" s="142" t="s">
        <v>217</v>
      </c>
      <c r="E171" s="147">
        <v>5</v>
      </c>
      <c r="F171" s="370"/>
      <c r="G171" s="151">
        <f>E171*F171</f>
        <v>0</v>
      </c>
      <c r="H171" s="151">
        <v>0</v>
      </c>
      <c r="I171" s="151">
        <f>ROUND(E171*H171,2)</f>
        <v>0</v>
      </c>
      <c r="J171" s="151">
        <v>19.5</v>
      </c>
      <c r="K171" s="151">
        <f>ROUND(E171*J171,2)</f>
        <v>97.5</v>
      </c>
      <c r="L171" s="151">
        <v>21</v>
      </c>
      <c r="M171" s="151">
        <f>G171*(1+L171/100)</f>
        <v>0</v>
      </c>
      <c r="N171" s="142">
        <v>0</v>
      </c>
      <c r="O171" s="142">
        <f>ROUND(E171*N171,5)</f>
        <v>0</v>
      </c>
      <c r="P171" s="142">
        <v>0</v>
      </c>
      <c r="Q171" s="142">
        <f>ROUND(E171*P171,5)</f>
        <v>0</v>
      </c>
      <c r="R171" s="142"/>
      <c r="S171" s="142"/>
      <c r="T171" s="143">
        <v>0.06</v>
      </c>
      <c r="U171" s="142">
        <f>ROUND(E171*T171,2)</f>
        <v>0.3</v>
      </c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 t="s">
        <v>153</v>
      </c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</row>
    <row r="172" spans="1:60" outlineLevel="1">
      <c r="A172" s="138"/>
      <c r="B172" s="138"/>
      <c r="C172" s="176" t="s">
        <v>435</v>
      </c>
      <c r="D172" s="175"/>
      <c r="E172" s="148">
        <v>5</v>
      </c>
      <c r="F172" s="151"/>
      <c r="G172" s="151"/>
      <c r="H172" s="151"/>
      <c r="I172" s="151"/>
      <c r="J172" s="151"/>
      <c r="K172" s="151"/>
      <c r="L172" s="151"/>
      <c r="M172" s="151"/>
      <c r="N172" s="142"/>
      <c r="O172" s="142"/>
      <c r="P172" s="142"/>
      <c r="Q172" s="142"/>
      <c r="R172" s="142"/>
      <c r="S172" s="142"/>
      <c r="T172" s="143"/>
      <c r="U172" s="142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 t="s">
        <v>155</v>
      </c>
      <c r="AF172" s="137">
        <v>0</v>
      </c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</row>
    <row r="173" spans="1:60" outlineLevel="1">
      <c r="A173" s="138">
        <v>55</v>
      </c>
      <c r="B173" s="138" t="s">
        <v>436</v>
      </c>
      <c r="C173" s="173" t="s">
        <v>437</v>
      </c>
      <c r="D173" s="142" t="s">
        <v>217</v>
      </c>
      <c r="E173" s="147">
        <v>2</v>
      </c>
      <c r="F173" s="370"/>
      <c r="G173" s="151">
        <f>E173*F173</f>
        <v>0</v>
      </c>
      <c r="H173" s="151">
        <v>0</v>
      </c>
      <c r="I173" s="151">
        <f>ROUND(E173*H173,2)</f>
        <v>0</v>
      </c>
      <c r="J173" s="151">
        <v>29.2</v>
      </c>
      <c r="K173" s="151">
        <f>ROUND(E173*J173,2)</f>
        <v>58.4</v>
      </c>
      <c r="L173" s="151">
        <v>21</v>
      </c>
      <c r="M173" s="151">
        <f>G173*(1+L173/100)</f>
        <v>0</v>
      </c>
      <c r="N173" s="142">
        <v>0</v>
      </c>
      <c r="O173" s="142">
        <f>ROUND(E173*N173,5)</f>
        <v>0</v>
      </c>
      <c r="P173" s="142">
        <v>0</v>
      </c>
      <c r="Q173" s="142">
        <f>ROUND(E173*P173,5)</f>
        <v>0</v>
      </c>
      <c r="R173" s="142"/>
      <c r="S173" s="142"/>
      <c r="T173" s="143">
        <v>0.09</v>
      </c>
      <c r="U173" s="142">
        <f>ROUND(E173*T173,2)</f>
        <v>0.18</v>
      </c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 t="s">
        <v>153</v>
      </c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</row>
    <row r="174" spans="1:60" outlineLevel="1">
      <c r="A174" s="138"/>
      <c r="B174" s="138"/>
      <c r="C174" s="176" t="s">
        <v>438</v>
      </c>
      <c r="D174" s="175"/>
      <c r="E174" s="148">
        <v>2</v>
      </c>
      <c r="F174" s="151"/>
      <c r="G174" s="151"/>
      <c r="H174" s="151"/>
      <c r="I174" s="151"/>
      <c r="J174" s="151"/>
      <c r="K174" s="151"/>
      <c r="L174" s="151"/>
      <c r="M174" s="151"/>
      <c r="N174" s="142"/>
      <c r="O174" s="142"/>
      <c r="P174" s="142"/>
      <c r="Q174" s="142"/>
      <c r="R174" s="142"/>
      <c r="S174" s="142"/>
      <c r="T174" s="143"/>
      <c r="U174" s="142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 t="s">
        <v>155</v>
      </c>
      <c r="AF174" s="137">
        <v>0</v>
      </c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</row>
    <row r="175" spans="1:60" outlineLevel="1">
      <c r="A175" s="138">
        <v>56</v>
      </c>
      <c r="B175" s="138" t="s">
        <v>439</v>
      </c>
      <c r="C175" s="173" t="s">
        <v>440</v>
      </c>
      <c r="D175" s="142" t="s">
        <v>152</v>
      </c>
      <c r="E175" s="147">
        <v>7.5</v>
      </c>
      <c r="F175" s="370"/>
      <c r="G175" s="151">
        <f>E175*F175</f>
        <v>0</v>
      </c>
      <c r="H175" s="151">
        <v>23.81</v>
      </c>
      <c r="I175" s="151">
        <f>ROUND(E175*H175,2)</f>
        <v>178.58</v>
      </c>
      <c r="J175" s="151">
        <v>122.19</v>
      </c>
      <c r="K175" s="151">
        <f>ROUND(E175*J175,2)</f>
        <v>916.43</v>
      </c>
      <c r="L175" s="151">
        <v>21</v>
      </c>
      <c r="M175" s="151">
        <f>G175*(1+L175/100)</f>
        <v>0</v>
      </c>
      <c r="N175" s="142">
        <v>1E-3</v>
      </c>
      <c r="O175" s="142">
        <f>ROUND(E175*N175,5)</f>
        <v>7.4999999999999997E-3</v>
      </c>
      <c r="P175" s="142">
        <v>3.1E-2</v>
      </c>
      <c r="Q175" s="142">
        <f>ROUND(E175*P175,5)</f>
        <v>0.23250000000000001</v>
      </c>
      <c r="R175" s="142"/>
      <c r="S175" s="142"/>
      <c r="T175" s="143">
        <v>0.33100000000000002</v>
      </c>
      <c r="U175" s="142">
        <f>ROUND(E175*T175,2)</f>
        <v>2.48</v>
      </c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 t="s">
        <v>153</v>
      </c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</row>
    <row r="176" spans="1:60" outlineLevel="1">
      <c r="A176" s="138"/>
      <c r="B176" s="138"/>
      <c r="C176" s="176" t="s">
        <v>441</v>
      </c>
      <c r="D176" s="175"/>
      <c r="E176" s="148">
        <v>7.5</v>
      </c>
      <c r="F176" s="151"/>
      <c r="G176" s="151"/>
      <c r="H176" s="151"/>
      <c r="I176" s="151"/>
      <c r="J176" s="151"/>
      <c r="K176" s="151"/>
      <c r="L176" s="151"/>
      <c r="M176" s="151"/>
      <c r="N176" s="142"/>
      <c r="O176" s="142"/>
      <c r="P176" s="142"/>
      <c r="Q176" s="142"/>
      <c r="R176" s="142"/>
      <c r="S176" s="142"/>
      <c r="T176" s="143"/>
      <c r="U176" s="142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 t="s">
        <v>155</v>
      </c>
      <c r="AF176" s="137">
        <v>0</v>
      </c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</row>
    <row r="177" spans="1:60" outlineLevel="1">
      <c r="A177" s="138">
        <v>57</v>
      </c>
      <c r="B177" s="138" t="s">
        <v>442</v>
      </c>
      <c r="C177" s="173" t="s">
        <v>443</v>
      </c>
      <c r="D177" s="142" t="s">
        <v>152</v>
      </c>
      <c r="E177" s="147">
        <v>4</v>
      </c>
      <c r="F177" s="370"/>
      <c r="G177" s="151">
        <f>E177*F177</f>
        <v>0</v>
      </c>
      <c r="H177" s="151">
        <v>27.85</v>
      </c>
      <c r="I177" s="151">
        <f>ROUND(E177*H177,2)</f>
        <v>111.4</v>
      </c>
      <c r="J177" s="151">
        <v>340.65</v>
      </c>
      <c r="K177" s="151">
        <f>ROUND(E177*J177,2)</f>
        <v>1362.6</v>
      </c>
      <c r="L177" s="151">
        <v>21</v>
      </c>
      <c r="M177" s="151">
        <f>G177*(1+L177/100)</f>
        <v>0</v>
      </c>
      <c r="N177" s="142">
        <v>1.17E-3</v>
      </c>
      <c r="O177" s="142">
        <f>ROUND(E177*N177,5)</f>
        <v>4.6800000000000001E-3</v>
      </c>
      <c r="P177" s="142">
        <v>7.5999999999999998E-2</v>
      </c>
      <c r="Q177" s="142">
        <f>ROUND(E177*P177,5)</f>
        <v>0.30399999999999999</v>
      </c>
      <c r="R177" s="142"/>
      <c r="S177" s="142"/>
      <c r="T177" s="143">
        <v>0.93899999999999995</v>
      </c>
      <c r="U177" s="142">
        <f>ROUND(E177*T177,2)</f>
        <v>3.76</v>
      </c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 t="s">
        <v>153</v>
      </c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</row>
    <row r="178" spans="1:60" outlineLevel="1">
      <c r="A178" s="138"/>
      <c r="B178" s="138"/>
      <c r="C178" s="176" t="s">
        <v>444</v>
      </c>
      <c r="D178" s="175"/>
      <c r="E178" s="148">
        <v>4</v>
      </c>
      <c r="F178" s="151"/>
      <c r="G178" s="151"/>
      <c r="H178" s="151"/>
      <c r="I178" s="151"/>
      <c r="J178" s="151"/>
      <c r="K178" s="151"/>
      <c r="L178" s="151"/>
      <c r="M178" s="151"/>
      <c r="N178" s="142"/>
      <c r="O178" s="142"/>
      <c r="P178" s="142"/>
      <c r="Q178" s="142"/>
      <c r="R178" s="142"/>
      <c r="S178" s="142"/>
      <c r="T178" s="143"/>
      <c r="U178" s="142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 t="s">
        <v>155</v>
      </c>
      <c r="AF178" s="137">
        <v>0</v>
      </c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</row>
    <row r="179" spans="1:60" ht="22.5" outlineLevel="1">
      <c r="A179" s="138">
        <v>58</v>
      </c>
      <c r="B179" s="138" t="s">
        <v>445</v>
      </c>
      <c r="C179" s="173" t="s">
        <v>446</v>
      </c>
      <c r="D179" s="142" t="s">
        <v>152</v>
      </c>
      <c r="E179" s="147">
        <v>8</v>
      </c>
      <c r="F179" s="370"/>
      <c r="G179" s="151">
        <f>E179*F179</f>
        <v>0</v>
      </c>
      <c r="H179" s="151">
        <v>13.29</v>
      </c>
      <c r="I179" s="151">
        <f>ROUND(E179*H179,2)</f>
        <v>106.32</v>
      </c>
      <c r="J179" s="151">
        <v>126.21000000000001</v>
      </c>
      <c r="K179" s="151">
        <f>ROUND(E179*J179,2)</f>
        <v>1009.68</v>
      </c>
      <c r="L179" s="151">
        <v>21</v>
      </c>
      <c r="M179" s="151">
        <f>G179*(1+L179/100)</f>
        <v>0</v>
      </c>
      <c r="N179" s="142">
        <v>5.5999999999999995E-4</v>
      </c>
      <c r="O179" s="142">
        <f>ROUND(E179*N179,5)</f>
        <v>4.4799999999999996E-3</v>
      </c>
      <c r="P179" s="142">
        <v>6.6000000000000003E-2</v>
      </c>
      <c r="Q179" s="142">
        <f>ROUND(E179*P179,5)</f>
        <v>0.52800000000000002</v>
      </c>
      <c r="R179" s="142"/>
      <c r="S179" s="142"/>
      <c r="T179" s="143">
        <v>0.34699999999999998</v>
      </c>
      <c r="U179" s="142">
        <f>ROUND(E179*T179,2)</f>
        <v>2.78</v>
      </c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 t="s">
        <v>153</v>
      </c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</row>
    <row r="180" spans="1:60" outlineLevel="1">
      <c r="A180" s="138"/>
      <c r="B180" s="138"/>
      <c r="C180" s="176" t="s">
        <v>447</v>
      </c>
      <c r="D180" s="175"/>
      <c r="E180" s="148">
        <v>8</v>
      </c>
      <c r="F180" s="151"/>
      <c r="G180" s="151"/>
      <c r="H180" s="151"/>
      <c r="I180" s="151"/>
      <c r="J180" s="151"/>
      <c r="K180" s="151"/>
      <c r="L180" s="151"/>
      <c r="M180" s="151"/>
      <c r="N180" s="142"/>
      <c r="O180" s="142"/>
      <c r="P180" s="142"/>
      <c r="Q180" s="142"/>
      <c r="R180" s="142"/>
      <c r="S180" s="142"/>
      <c r="T180" s="143"/>
      <c r="U180" s="142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 t="s">
        <v>155</v>
      </c>
      <c r="AF180" s="137">
        <v>0</v>
      </c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</row>
    <row r="181" spans="1:60">
      <c r="A181" s="139" t="s">
        <v>148</v>
      </c>
      <c r="B181" s="139" t="s">
        <v>81</v>
      </c>
      <c r="C181" s="174" t="s">
        <v>82</v>
      </c>
      <c r="D181" s="144"/>
      <c r="E181" s="149"/>
      <c r="F181" s="152"/>
      <c r="G181" s="152">
        <f>SUMIF(AE182:AE211,"&lt;&gt;NOR",G182:G211)</f>
        <v>0</v>
      </c>
      <c r="H181" s="152"/>
      <c r="I181" s="152">
        <f>SUM(I182:I211)</f>
        <v>15.46</v>
      </c>
      <c r="J181" s="152"/>
      <c r="K181" s="152">
        <f>SUM(K182:K211)</f>
        <v>138378.99</v>
      </c>
      <c r="L181" s="152"/>
      <c r="M181" s="152">
        <f>SUM(M182:M211)</f>
        <v>0</v>
      </c>
      <c r="N181" s="144"/>
      <c r="O181" s="144">
        <f>SUM(O182:O211)</f>
        <v>6.4999999999999997E-4</v>
      </c>
      <c r="P181" s="144"/>
      <c r="Q181" s="144">
        <f>SUM(Q182:Q211)</f>
        <v>15.10192</v>
      </c>
      <c r="R181" s="144"/>
      <c r="S181" s="144"/>
      <c r="T181" s="145"/>
      <c r="U181" s="144">
        <f>SUM(U182:U211)</f>
        <v>229.86999999999998</v>
      </c>
      <c r="AE181" t="s">
        <v>149</v>
      </c>
    </row>
    <row r="182" spans="1:60" outlineLevel="1">
      <c r="A182" s="138">
        <v>59</v>
      </c>
      <c r="B182" s="138" t="s">
        <v>453</v>
      </c>
      <c r="C182" s="173" t="s">
        <v>454</v>
      </c>
      <c r="D182" s="142" t="s">
        <v>158</v>
      </c>
      <c r="E182" s="147">
        <v>0.35639999999999999</v>
      </c>
      <c r="F182" s="370"/>
      <c r="G182" s="151">
        <f>E182*F182</f>
        <v>0</v>
      </c>
      <c r="H182" s="151">
        <v>43.38</v>
      </c>
      <c r="I182" s="151">
        <f>ROUND(E182*H182,2)</f>
        <v>15.46</v>
      </c>
      <c r="J182" s="151">
        <v>1801.62</v>
      </c>
      <c r="K182" s="151">
        <f>ROUND(E182*J182,2)</f>
        <v>642.1</v>
      </c>
      <c r="L182" s="151">
        <v>21</v>
      </c>
      <c r="M182" s="151">
        <f>G182*(1+L182/100)</f>
        <v>0</v>
      </c>
      <c r="N182" s="142">
        <v>1.82E-3</v>
      </c>
      <c r="O182" s="142">
        <f>ROUND(E182*N182,5)</f>
        <v>6.4999999999999997E-4</v>
      </c>
      <c r="P182" s="142">
        <v>1.8</v>
      </c>
      <c r="Q182" s="142">
        <f>ROUND(E182*P182,5)</f>
        <v>0.64151999999999998</v>
      </c>
      <c r="R182" s="142"/>
      <c r="S182" s="142"/>
      <c r="T182" s="143">
        <v>5.016</v>
      </c>
      <c r="U182" s="142">
        <f>ROUND(E182*T182,2)</f>
        <v>1.79</v>
      </c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 t="s">
        <v>153</v>
      </c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</row>
    <row r="183" spans="1:60" ht="22.5" outlineLevel="1">
      <c r="A183" s="138"/>
      <c r="B183" s="138"/>
      <c r="C183" s="176" t="s">
        <v>455</v>
      </c>
      <c r="D183" s="175"/>
      <c r="E183" s="148">
        <v>0.35639999999999999</v>
      </c>
      <c r="F183" s="151"/>
      <c r="G183" s="151"/>
      <c r="H183" s="151"/>
      <c r="I183" s="151"/>
      <c r="J183" s="151"/>
      <c r="K183" s="151"/>
      <c r="L183" s="151"/>
      <c r="M183" s="151"/>
      <c r="N183" s="142"/>
      <c r="O183" s="142"/>
      <c r="P183" s="142"/>
      <c r="Q183" s="142"/>
      <c r="R183" s="142"/>
      <c r="S183" s="142"/>
      <c r="T183" s="143"/>
      <c r="U183" s="142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 t="s">
        <v>155</v>
      </c>
      <c r="AF183" s="137">
        <v>0</v>
      </c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</row>
    <row r="184" spans="1:60" outlineLevel="1">
      <c r="A184" s="138">
        <v>60</v>
      </c>
      <c r="B184" s="138" t="s">
        <v>456</v>
      </c>
      <c r="C184" s="173" t="s">
        <v>457</v>
      </c>
      <c r="D184" s="142" t="s">
        <v>152</v>
      </c>
      <c r="E184" s="147">
        <v>15.5</v>
      </c>
      <c r="F184" s="370"/>
      <c r="G184" s="151">
        <f>E184*F184</f>
        <v>0</v>
      </c>
      <c r="H184" s="151">
        <v>0</v>
      </c>
      <c r="I184" s="151">
        <f>ROUND(E184*H184,2)</f>
        <v>0</v>
      </c>
      <c r="J184" s="151">
        <v>139.5</v>
      </c>
      <c r="K184" s="151">
        <f>ROUND(E184*J184,2)</f>
        <v>2162.25</v>
      </c>
      <c r="L184" s="151">
        <v>21</v>
      </c>
      <c r="M184" s="151">
        <f>G184*(1+L184/100)</f>
        <v>0</v>
      </c>
      <c r="N184" s="142">
        <v>0</v>
      </c>
      <c r="O184" s="142">
        <f>ROUND(E184*N184,5)</f>
        <v>0</v>
      </c>
      <c r="P184" s="142">
        <v>8.8999999999999996E-2</v>
      </c>
      <c r="Q184" s="142">
        <f>ROUND(E184*P184,5)</f>
        <v>1.3794999999999999</v>
      </c>
      <c r="R184" s="142"/>
      <c r="S184" s="142"/>
      <c r="T184" s="143">
        <v>0.39</v>
      </c>
      <c r="U184" s="142">
        <f>ROUND(E184*T184,2)</f>
        <v>6.05</v>
      </c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 t="s">
        <v>153</v>
      </c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</row>
    <row r="185" spans="1:60" ht="22.5" outlineLevel="1">
      <c r="A185" s="138"/>
      <c r="B185" s="138"/>
      <c r="C185" s="176" t="s">
        <v>458</v>
      </c>
      <c r="D185" s="175"/>
      <c r="E185" s="148">
        <v>15.5</v>
      </c>
      <c r="F185" s="151"/>
      <c r="G185" s="151"/>
      <c r="H185" s="151"/>
      <c r="I185" s="151"/>
      <c r="J185" s="151"/>
      <c r="K185" s="151"/>
      <c r="L185" s="151"/>
      <c r="M185" s="151"/>
      <c r="N185" s="142"/>
      <c r="O185" s="142"/>
      <c r="P185" s="142"/>
      <c r="Q185" s="142"/>
      <c r="R185" s="142"/>
      <c r="S185" s="142"/>
      <c r="T185" s="143"/>
      <c r="U185" s="142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 t="s">
        <v>155</v>
      </c>
      <c r="AF185" s="137">
        <v>0</v>
      </c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</row>
    <row r="186" spans="1:60" outlineLevel="1">
      <c r="A186" s="138">
        <v>61</v>
      </c>
      <c r="B186" s="138" t="s">
        <v>459</v>
      </c>
      <c r="C186" s="173" t="s">
        <v>460</v>
      </c>
      <c r="D186" s="142" t="s">
        <v>197</v>
      </c>
      <c r="E186" s="147">
        <v>4</v>
      </c>
      <c r="F186" s="370"/>
      <c r="G186" s="151">
        <f t="shared" ref="G186:G187" si="6">E186*F186</f>
        <v>0</v>
      </c>
      <c r="H186" s="151">
        <v>0</v>
      </c>
      <c r="I186" s="151">
        <f>ROUND(E186*H186,2)</f>
        <v>0</v>
      </c>
      <c r="J186" s="151">
        <v>1850</v>
      </c>
      <c r="K186" s="151">
        <f>ROUND(E186*J186,2)</f>
        <v>7400</v>
      </c>
      <c r="L186" s="151">
        <v>21</v>
      </c>
      <c r="M186" s="151">
        <f>G186*(1+L186/100)</f>
        <v>0</v>
      </c>
      <c r="N186" s="142">
        <v>0</v>
      </c>
      <c r="O186" s="142">
        <f>ROUND(E186*N186,5)</f>
        <v>0</v>
      </c>
      <c r="P186" s="142">
        <v>0</v>
      </c>
      <c r="Q186" s="142">
        <f>ROUND(E186*P186,5)</f>
        <v>0</v>
      </c>
      <c r="R186" s="142"/>
      <c r="S186" s="142"/>
      <c r="T186" s="143">
        <v>0</v>
      </c>
      <c r="U186" s="142">
        <f>ROUND(E186*T186,2)</f>
        <v>0</v>
      </c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 t="s">
        <v>153</v>
      </c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</row>
    <row r="187" spans="1:60" outlineLevel="1">
      <c r="A187" s="138">
        <v>62</v>
      </c>
      <c r="B187" s="138" t="s">
        <v>461</v>
      </c>
      <c r="C187" s="173" t="s">
        <v>462</v>
      </c>
      <c r="D187" s="142" t="s">
        <v>181</v>
      </c>
      <c r="E187" s="147">
        <v>8</v>
      </c>
      <c r="F187" s="370"/>
      <c r="G187" s="151">
        <f t="shared" si="6"/>
        <v>0</v>
      </c>
      <c r="H187" s="151">
        <v>0</v>
      </c>
      <c r="I187" s="151">
        <f>ROUND(E187*H187,2)</f>
        <v>0</v>
      </c>
      <c r="J187" s="151">
        <v>178.5</v>
      </c>
      <c r="K187" s="151">
        <f>ROUND(E187*J187,2)</f>
        <v>1428</v>
      </c>
      <c r="L187" s="151">
        <v>21</v>
      </c>
      <c r="M187" s="151">
        <f>G187*(1+L187/100)</f>
        <v>0</v>
      </c>
      <c r="N187" s="142">
        <v>0</v>
      </c>
      <c r="O187" s="142">
        <f>ROUND(E187*N187,5)</f>
        <v>0</v>
      </c>
      <c r="P187" s="142">
        <v>0</v>
      </c>
      <c r="Q187" s="142">
        <f>ROUND(E187*P187,5)</f>
        <v>0</v>
      </c>
      <c r="R187" s="142"/>
      <c r="S187" s="142"/>
      <c r="T187" s="143">
        <v>0.55000000000000004</v>
      </c>
      <c r="U187" s="142">
        <f>ROUND(E187*T187,2)</f>
        <v>4.4000000000000004</v>
      </c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 t="s">
        <v>153</v>
      </c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</row>
    <row r="188" spans="1:60" outlineLevel="1">
      <c r="A188" s="138"/>
      <c r="B188" s="138"/>
      <c r="C188" s="176" t="s">
        <v>463</v>
      </c>
      <c r="D188" s="175"/>
      <c r="E188" s="148">
        <v>8</v>
      </c>
      <c r="F188" s="151"/>
      <c r="G188" s="151"/>
      <c r="H188" s="151"/>
      <c r="I188" s="151"/>
      <c r="J188" s="151"/>
      <c r="K188" s="151"/>
      <c r="L188" s="151"/>
      <c r="M188" s="151"/>
      <c r="N188" s="142"/>
      <c r="O188" s="142"/>
      <c r="P188" s="142"/>
      <c r="Q188" s="142"/>
      <c r="R188" s="142"/>
      <c r="S188" s="142"/>
      <c r="T188" s="143"/>
      <c r="U188" s="142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 t="s">
        <v>155</v>
      </c>
      <c r="AF188" s="137">
        <v>0</v>
      </c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</row>
    <row r="189" spans="1:60" outlineLevel="1">
      <c r="A189" s="138">
        <v>63</v>
      </c>
      <c r="B189" s="138" t="s">
        <v>464</v>
      </c>
      <c r="C189" s="173" t="s">
        <v>465</v>
      </c>
      <c r="D189" s="142" t="s">
        <v>152</v>
      </c>
      <c r="E189" s="147">
        <v>695</v>
      </c>
      <c r="F189" s="370"/>
      <c r="G189" s="151">
        <f>E189*F189</f>
        <v>0</v>
      </c>
      <c r="H189" s="151">
        <v>0</v>
      </c>
      <c r="I189" s="151">
        <f>ROUND(E189*H189,2)</f>
        <v>0</v>
      </c>
      <c r="J189" s="151">
        <v>16.2</v>
      </c>
      <c r="K189" s="151">
        <f>ROUND(E189*J189,2)</f>
        <v>11259</v>
      </c>
      <c r="L189" s="151">
        <v>21</v>
      </c>
      <c r="M189" s="151">
        <f>G189*(1+L189/100)</f>
        <v>0</v>
      </c>
      <c r="N189" s="142">
        <v>0</v>
      </c>
      <c r="O189" s="142">
        <f>ROUND(E189*N189,5)</f>
        <v>0</v>
      </c>
      <c r="P189" s="142">
        <v>0.01</v>
      </c>
      <c r="Q189" s="142">
        <f>ROUND(E189*P189,5)</f>
        <v>6.95</v>
      </c>
      <c r="R189" s="142"/>
      <c r="S189" s="142"/>
      <c r="T189" s="143">
        <v>0.05</v>
      </c>
      <c r="U189" s="142">
        <f>ROUND(E189*T189,2)</f>
        <v>34.75</v>
      </c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 t="s">
        <v>153</v>
      </c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</row>
    <row r="190" spans="1:60" outlineLevel="1">
      <c r="A190" s="138"/>
      <c r="B190" s="138"/>
      <c r="C190" s="176" t="s">
        <v>466</v>
      </c>
      <c r="D190" s="175"/>
      <c r="E190" s="148">
        <v>624</v>
      </c>
      <c r="F190" s="151"/>
      <c r="G190" s="151"/>
      <c r="H190" s="151"/>
      <c r="I190" s="151"/>
      <c r="J190" s="151"/>
      <c r="K190" s="151"/>
      <c r="L190" s="151"/>
      <c r="M190" s="151"/>
      <c r="N190" s="142"/>
      <c r="O190" s="142"/>
      <c r="P190" s="142"/>
      <c r="Q190" s="142"/>
      <c r="R190" s="142"/>
      <c r="S190" s="142"/>
      <c r="T190" s="143"/>
      <c r="U190" s="142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 t="s">
        <v>155</v>
      </c>
      <c r="AF190" s="137">
        <v>0</v>
      </c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</row>
    <row r="191" spans="1:60" outlineLevel="1">
      <c r="A191" s="138"/>
      <c r="B191" s="138"/>
      <c r="C191" s="176" t="s">
        <v>467</v>
      </c>
      <c r="D191" s="175"/>
      <c r="E191" s="148">
        <v>71</v>
      </c>
      <c r="F191" s="151"/>
      <c r="G191" s="151"/>
      <c r="H191" s="151"/>
      <c r="I191" s="151"/>
      <c r="J191" s="151"/>
      <c r="K191" s="151"/>
      <c r="L191" s="151"/>
      <c r="M191" s="151"/>
      <c r="N191" s="142"/>
      <c r="O191" s="142"/>
      <c r="P191" s="142"/>
      <c r="Q191" s="142"/>
      <c r="R191" s="142"/>
      <c r="S191" s="142"/>
      <c r="T191" s="143"/>
      <c r="U191" s="142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 t="s">
        <v>155</v>
      </c>
      <c r="AF191" s="137">
        <v>0</v>
      </c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</row>
    <row r="192" spans="1:60" outlineLevel="1">
      <c r="A192" s="138">
        <v>64</v>
      </c>
      <c r="B192" s="138" t="s">
        <v>468</v>
      </c>
      <c r="C192" s="173" t="s">
        <v>469</v>
      </c>
      <c r="D192" s="142" t="s">
        <v>152</v>
      </c>
      <c r="E192" s="147">
        <v>165.7</v>
      </c>
      <c r="F192" s="370"/>
      <c r="G192" s="151">
        <f>E192*F192</f>
        <v>0</v>
      </c>
      <c r="H192" s="151">
        <v>0</v>
      </c>
      <c r="I192" s="151">
        <f>ROUND(E192*H192,2)</f>
        <v>0</v>
      </c>
      <c r="J192" s="151">
        <v>48.6</v>
      </c>
      <c r="K192" s="151">
        <f>ROUND(E192*J192,2)</f>
        <v>8053.02</v>
      </c>
      <c r="L192" s="151">
        <v>21</v>
      </c>
      <c r="M192" s="151">
        <f>G192*(1+L192/100)</f>
        <v>0</v>
      </c>
      <c r="N192" s="142">
        <v>0</v>
      </c>
      <c r="O192" s="142">
        <f>ROUND(E192*N192,5)</f>
        <v>0</v>
      </c>
      <c r="P192" s="142">
        <v>3.6999999999999998E-2</v>
      </c>
      <c r="Q192" s="142">
        <f>ROUND(E192*P192,5)</f>
        <v>6.1308999999999996</v>
      </c>
      <c r="R192" s="142"/>
      <c r="S192" s="142"/>
      <c r="T192" s="143">
        <v>0.15</v>
      </c>
      <c r="U192" s="142">
        <f>ROUND(E192*T192,2)</f>
        <v>24.86</v>
      </c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 t="s">
        <v>153</v>
      </c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</row>
    <row r="193" spans="1:60" outlineLevel="1">
      <c r="A193" s="138"/>
      <c r="B193" s="138"/>
      <c r="C193" s="176" t="s">
        <v>329</v>
      </c>
      <c r="D193" s="175"/>
      <c r="E193" s="148">
        <v>165.7</v>
      </c>
      <c r="F193" s="151"/>
      <c r="G193" s="151"/>
      <c r="H193" s="151"/>
      <c r="I193" s="151"/>
      <c r="J193" s="151"/>
      <c r="K193" s="151"/>
      <c r="L193" s="151"/>
      <c r="M193" s="151"/>
      <c r="N193" s="142"/>
      <c r="O193" s="142"/>
      <c r="P193" s="142"/>
      <c r="Q193" s="142"/>
      <c r="R193" s="142"/>
      <c r="S193" s="142"/>
      <c r="T193" s="143"/>
      <c r="U193" s="142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 t="s">
        <v>155</v>
      </c>
      <c r="AF193" s="137">
        <v>0</v>
      </c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</row>
    <row r="194" spans="1:60" outlineLevel="1">
      <c r="A194" s="138">
        <v>65</v>
      </c>
      <c r="B194" s="138" t="s">
        <v>470</v>
      </c>
      <c r="C194" s="173" t="s">
        <v>471</v>
      </c>
      <c r="D194" s="142" t="s">
        <v>217</v>
      </c>
      <c r="E194" s="147">
        <v>1</v>
      </c>
      <c r="F194" s="370"/>
      <c r="G194" s="151">
        <f t="shared" ref="G194:G199" si="7">E194*F194</f>
        <v>0</v>
      </c>
      <c r="H194" s="151">
        <v>0</v>
      </c>
      <c r="I194" s="151">
        <f t="shared" ref="I194:I199" si="8">ROUND(E194*H194,2)</f>
        <v>0</v>
      </c>
      <c r="J194" s="151">
        <v>3535</v>
      </c>
      <c r="K194" s="151">
        <f t="shared" ref="K194:K199" si="9">ROUND(E194*J194,2)</f>
        <v>3535</v>
      </c>
      <c r="L194" s="151">
        <v>21</v>
      </c>
      <c r="M194" s="151">
        <f t="shared" ref="M194:M199" si="10">G194*(1+L194/100)</f>
        <v>0</v>
      </c>
      <c r="N194" s="142">
        <v>0</v>
      </c>
      <c r="O194" s="142">
        <f t="shared" ref="O194:O199" si="11">ROUND(E194*N194,5)</f>
        <v>0</v>
      </c>
      <c r="P194" s="142">
        <v>0</v>
      </c>
      <c r="Q194" s="142">
        <f t="shared" ref="Q194:Q199" si="12">ROUND(E194*P194,5)</f>
        <v>0</v>
      </c>
      <c r="R194" s="142"/>
      <c r="S194" s="142"/>
      <c r="T194" s="143">
        <v>8.84</v>
      </c>
      <c r="U194" s="142">
        <f t="shared" ref="U194:U199" si="13">ROUND(E194*T194,2)</f>
        <v>8.84</v>
      </c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 t="s">
        <v>153</v>
      </c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</row>
    <row r="195" spans="1:60" outlineLevel="1">
      <c r="A195" s="138">
        <v>66</v>
      </c>
      <c r="B195" s="138" t="s">
        <v>472</v>
      </c>
      <c r="C195" s="173" t="s">
        <v>473</v>
      </c>
      <c r="D195" s="142" t="s">
        <v>474</v>
      </c>
      <c r="E195" s="147">
        <v>2</v>
      </c>
      <c r="F195" s="370"/>
      <c r="G195" s="151">
        <f t="shared" si="7"/>
        <v>0</v>
      </c>
      <c r="H195" s="151">
        <v>0</v>
      </c>
      <c r="I195" s="151">
        <f t="shared" si="8"/>
        <v>0</v>
      </c>
      <c r="J195" s="151">
        <v>214</v>
      </c>
      <c r="K195" s="151">
        <f t="shared" si="9"/>
        <v>428</v>
      </c>
      <c r="L195" s="151">
        <v>21</v>
      </c>
      <c r="M195" s="151">
        <f t="shared" si="10"/>
        <v>0</v>
      </c>
      <c r="N195" s="142">
        <v>0</v>
      </c>
      <c r="O195" s="142">
        <f t="shared" si="11"/>
        <v>0</v>
      </c>
      <c r="P195" s="142">
        <v>0</v>
      </c>
      <c r="Q195" s="142">
        <f t="shared" si="12"/>
        <v>0</v>
      </c>
      <c r="R195" s="142"/>
      <c r="S195" s="142"/>
      <c r="T195" s="143">
        <v>0.53500000000000003</v>
      </c>
      <c r="U195" s="142">
        <f t="shared" si="13"/>
        <v>1.07</v>
      </c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 t="s">
        <v>153</v>
      </c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</row>
    <row r="196" spans="1:60" outlineLevel="1">
      <c r="A196" s="138">
        <v>67</v>
      </c>
      <c r="B196" s="138" t="s">
        <v>475</v>
      </c>
      <c r="C196" s="173" t="s">
        <v>476</v>
      </c>
      <c r="D196" s="142" t="s">
        <v>477</v>
      </c>
      <c r="E196" s="147">
        <v>5</v>
      </c>
      <c r="F196" s="370"/>
      <c r="G196" s="151">
        <f t="shared" si="7"/>
        <v>0</v>
      </c>
      <c r="H196" s="151">
        <v>0</v>
      </c>
      <c r="I196" s="151">
        <f t="shared" si="8"/>
        <v>0</v>
      </c>
      <c r="J196" s="151">
        <v>33.9</v>
      </c>
      <c r="K196" s="151">
        <f t="shared" si="9"/>
        <v>169.5</v>
      </c>
      <c r="L196" s="151">
        <v>21</v>
      </c>
      <c r="M196" s="151">
        <f t="shared" si="10"/>
        <v>0</v>
      </c>
      <c r="N196" s="142">
        <v>0</v>
      </c>
      <c r="O196" s="142">
        <f t="shared" si="11"/>
        <v>0</v>
      </c>
      <c r="P196" s="142">
        <v>0</v>
      </c>
      <c r="Q196" s="142">
        <f t="shared" si="12"/>
        <v>0</v>
      </c>
      <c r="R196" s="142"/>
      <c r="S196" s="142"/>
      <c r="T196" s="143">
        <v>0</v>
      </c>
      <c r="U196" s="142">
        <f t="shared" si="13"/>
        <v>0</v>
      </c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 t="s">
        <v>153</v>
      </c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</row>
    <row r="197" spans="1:60" outlineLevel="1">
      <c r="A197" s="138">
        <v>68</v>
      </c>
      <c r="B197" s="138" t="s">
        <v>478</v>
      </c>
      <c r="C197" s="173" t="s">
        <v>479</v>
      </c>
      <c r="D197" s="142" t="s">
        <v>477</v>
      </c>
      <c r="E197" s="147">
        <v>5</v>
      </c>
      <c r="F197" s="370"/>
      <c r="G197" s="151">
        <f t="shared" si="7"/>
        <v>0</v>
      </c>
      <c r="H197" s="151">
        <v>0</v>
      </c>
      <c r="I197" s="151">
        <f t="shared" si="8"/>
        <v>0</v>
      </c>
      <c r="J197" s="151">
        <v>53</v>
      </c>
      <c r="K197" s="151">
        <f t="shared" si="9"/>
        <v>265</v>
      </c>
      <c r="L197" s="151">
        <v>21</v>
      </c>
      <c r="M197" s="151">
        <f t="shared" si="10"/>
        <v>0</v>
      </c>
      <c r="N197" s="142">
        <v>0</v>
      </c>
      <c r="O197" s="142">
        <f t="shared" si="11"/>
        <v>0</v>
      </c>
      <c r="P197" s="142">
        <v>0</v>
      </c>
      <c r="Q197" s="142">
        <f t="shared" si="12"/>
        <v>0</v>
      </c>
      <c r="R197" s="142"/>
      <c r="S197" s="142"/>
      <c r="T197" s="143">
        <v>0</v>
      </c>
      <c r="U197" s="142">
        <f t="shared" si="13"/>
        <v>0</v>
      </c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 t="s">
        <v>153</v>
      </c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</row>
    <row r="198" spans="1:60" outlineLevel="1">
      <c r="A198" s="138">
        <v>69</v>
      </c>
      <c r="B198" s="138" t="s">
        <v>480</v>
      </c>
      <c r="C198" s="173" t="s">
        <v>481</v>
      </c>
      <c r="D198" s="142" t="s">
        <v>477</v>
      </c>
      <c r="E198" s="147">
        <v>5</v>
      </c>
      <c r="F198" s="370"/>
      <c r="G198" s="151">
        <f t="shared" si="7"/>
        <v>0</v>
      </c>
      <c r="H198" s="151">
        <v>0</v>
      </c>
      <c r="I198" s="151">
        <f t="shared" si="8"/>
        <v>0</v>
      </c>
      <c r="J198" s="151">
        <v>868</v>
      </c>
      <c r="K198" s="151">
        <f t="shared" si="9"/>
        <v>4340</v>
      </c>
      <c r="L198" s="151">
        <v>21</v>
      </c>
      <c r="M198" s="151">
        <f t="shared" si="10"/>
        <v>0</v>
      </c>
      <c r="N198" s="142">
        <v>0</v>
      </c>
      <c r="O198" s="142">
        <f t="shared" si="11"/>
        <v>0</v>
      </c>
      <c r="P198" s="142">
        <v>0</v>
      </c>
      <c r="Q198" s="142">
        <f t="shared" si="12"/>
        <v>0</v>
      </c>
      <c r="R198" s="142"/>
      <c r="S198" s="142"/>
      <c r="T198" s="143">
        <v>0</v>
      </c>
      <c r="U198" s="142">
        <f t="shared" si="13"/>
        <v>0</v>
      </c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 t="s">
        <v>153</v>
      </c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</row>
    <row r="199" spans="1:60" outlineLevel="1">
      <c r="A199" s="138">
        <v>70</v>
      </c>
      <c r="B199" s="138" t="s">
        <v>482</v>
      </c>
      <c r="C199" s="173" t="s">
        <v>483</v>
      </c>
      <c r="D199" s="142" t="s">
        <v>181</v>
      </c>
      <c r="E199" s="147">
        <v>79.97</v>
      </c>
      <c r="F199" s="370"/>
      <c r="G199" s="151">
        <f t="shared" si="7"/>
        <v>0</v>
      </c>
      <c r="H199" s="151">
        <v>0</v>
      </c>
      <c r="I199" s="151">
        <f t="shared" si="8"/>
        <v>0</v>
      </c>
      <c r="J199" s="151">
        <v>305.5</v>
      </c>
      <c r="K199" s="151">
        <f t="shared" si="9"/>
        <v>24430.84</v>
      </c>
      <c r="L199" s="151">
        <v>21</v>
      </c>
      <c r="M199" s="151">
        <f t="shared" si="10"/>
        <v>0</v>
      </c>
      <c r="N199" s="142">
        <v>0</v>
      </c>
      <c r="O199" s="142">
        <f t="shared" si="11"/>
        <v>0</v>
      </c>
      <c r="P199" s="142">
        <v>0</v>
      </c>
      <c r="Q199" s="142">
        <f t="shared" si="12"/>
        <v>0</v>
      </c>
      <c r="R199" s="142"/>
      <c r="S199" s="142"/>
      <c r="T199" s="143">
        <v>0.94199999999999995</v>
      </c>
      <c r="U199" s="142">
        <f t="shared" si="13"/>
        <v>75.33</v>
      </c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 t="s">
        <v>153</v>
      </c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</row>
    <row r="200" spans="1:60" outlineLevel="1">
      <c r="A200" s="138"/>
      <c r="B200" s="138"/>
      <c r="C200" s="176" t="s">
        <v>860</v>
      </c>
      <c r="D200" s="175"/>
      <c r="E200" s="148">
        <v>79.97</v>
      </c>
      <c r="F200" s="151"/>
      <c r="G200" s="151"/>
      <c r="H200" s="151"/>
      <c r="I200" s="151"/>
      <c r="J200" s="151"/>
      <c r="K200" s="151"/>
      <c r="L200" s="151"/>
      <c r="M200" s="151"/>
      <c r="N200" s="142"/>
      <c r="O200" s="142"/>
      <c r="P200" s="142"/>
      <c r="Q200" s="142"/>
      <c r="R200" s="142"/>
      <c r="S200" s="142"/>
      <c r="T200" s="143"/>
      <c r="U200" s="142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 t="s">
        <v>155</v>
      </c>
      <c r="AF200" s="137">
        <v>0</v>
      </c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</row>
    <row r="201" spans="1:60" outlineLevel="1">
      <c r="A201" s="138">
        <v>71</v>
      </c>
      <c r="B201" s="138" t="s">
        <v>484</v>
      </c>
      <c r="C201" s="173" t="s">
        <v>485</v>
      </c>
      <c r="D201" s="142" t="s">
        <v>181</v>
      </c>
      <c r="E201" s="147">
        <v>319.88</v>
      </c>
      <c r="F201" s="370"/>
      <c r="G201" s="151">
        <f>E201*F201</f>
        <v>0</v>
      </c>
      <c r="H201" s="151">
        <v>0</v>
      </c>
      <c r="I201" s="151">
        <f>ROUND(E201*H201,2)</f>
        <v>0</v>
      </c>
      <c r="J201" s="151">
        <v>34</v>
      </c>
      <c r="K201" s="151">
        <f>ROUND(E201*J201,2)</f>
        <v>10875.92</v>
      </c>
      <c r="L201" s="151">
        <v>21</v>
      </c>
      <c r="M201" s="151">
        <f>G201*(1+L201/100)</f>
        <v>0</v>
      </c>
      <c r="N201" s="142">
        <v>0</v>
      </c>
      <c r="O201" s="142">
        <f>ROUND(E201*N201,5)</f>
        <v>0</v>
      </c>
      <c r="P201" s="142">
        <v>0</v>
      </c>
      <c r="Q201" s="142">
        <f>ROUND(E201*P201,5)</f>
        <v>0</v>
      </c>
      <c r="R201" s="142"/>
      <c r="S201" s="142"/>
      <c r="T201" s="143">
        <v>0.105</v>
      </c>
      <c r="U201" s="142">
        <f>ROUND(E201*T201,2)</f>
        <v>33.590000000000003</v>
      </c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 t="s">
        <v>153</v>
      </c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</row>
    <row r="202" spans="1:60" outlineLevel="1">
      <c r="A202" s="138"/>
      <c r="B202" s="138"/>
      <c r="C202" s="176" t="s">
        <v>859</v>
      </c>
      <c r="D202" s="175"/>
      <c r="E202" s="148">
        <v>319.88</v>
      </c>
      <c r="F202" s="151"/>
      <c r="G202" s="151"/>
      <c r="H202" s="151"/>
      <c r="I202" s="151"/>
      <c r="J202" s="151"/>
      <c r="K202" s="151"/>
      <c r="L202" s="151"/>
      <c r="M202" s="151"/>
      <c r="N202" s="142"/>
      <c r="O202" s="142"/>
      <c r="P202" s="142"/>
      <c r="Q202" s="142"/>
      <c r="R202" s="142"/>
      <c r="S202" s="142"/>
      <c r="T202" s="143"/>
      <c r="U202" s="142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 t="s">
        <v>155</v>
      </c>
      <c r="AF202" s="137">
        <v>0</v>
      </c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</row>
    <row r="203" spans="1:60" outlineLevel="1">
      <c r="A203" s="138">
        <v>72</v>
      </c>
      <c r="B203" s="138" t="s">
        <v>486</v>
      </c>
      <c r="C203" s="173" t="s">
        <v>487</v>
      </c>
      <c r="D203" s="142" t="s">
        <v>181</v>
      </c>
      <c r="E203" s="147">
        <v>79.97</v>
      </c>
      <c r="F203" s="370"/>
      <c r="G203" s="151">
        <f t="shared" ref="G203:G204" si="14">E203*F203</f>
        <v>0</v>
      </c>
      <c r="H203" s="151">
        <v>0</v>
      </c>
      <c r="I203" s="151">
        <f>ROUND(E203*H203,2)</f>
        <v>0</v>
      </c>
      <c r="J203" s="151">
        <v>220</v>
      </c>
      <c r="K203" s="151">
        <f>ROUND(E203*J203,2)</f>
        <v>17593.400000000001</v>
      </c>
      <c r="L203" s="151">
        <v>21</v>
      </c>
      <c r="M203" s="151">
        <f>G203*(1+L203/100)</f>
        <v>0</v>
      </c>
      <c r="N203" s="142">
        <v>0</v>
      </c>
      <c r="O203" s="142">
        <f>ROUND(E203*N203,5)</f>
        <v>0</v>
      </c>
      <c r="P203" s="142">
        <v>0</v>
      </c>
      <c r="Q203" s="142">
        <f>ROUND(E203*P203,5)</f>
        <v>0</v>
      </c>
      <c r="R203" s="142"/>
      <c r="S203" s="142"/>
      <c r="T203" s="143">
        <v>0.49</v>
      </c>
      <c r="U203" s="142">
        <f>ROUND(E203*T203,2)</f>
        <v>39.19</v>
      </c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 t="s">
        <v>153</v>
      </c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</row>
    <row r="204" spans="1:60" outlineLevel="1">
      <c r="A204" s="138">
        <v>73</v>
      </c>
      <c r="B204" s="138" t="s">
        <v>488</v>
      </c>
      <c r="C204" s="173" t="s">
        <v>489</v>
      </c>
      <c r="D204" s="142" t="s">
        <v>181</v>
      </c>
      <c r="E204" s="147">
        <v>719.73</v>
      </c>
      <c r="F204" s="370"/>
      <c r="G204" s="151">
        <f t="shared" si="14"/>
        <v>0</v>
      </c>
      <c r="H204" s="151">
        <v>0</v>
      </c>
      <c r="I204" s="151">
        <f>ROUND(E204*H204,2)</f>
        <v>0</v>
      </c>
      <c r="J204" s="151">
        <v>15.7</v>
      </c>
      <c r="K204" s="151">
        <f>ROUND(E204*J204,2)</f>
        <v>11299.76</v>
      </c>
      <c r="L204" s="151">
        <v>21</v>
      </c>
      <c r="M204" s="151">
        <f>G204*(1+L204/100)</f>
        <v>0</v>
      </c>
      <c r="N204" s="142">
        <v>0</v>
      </c>
      <c r="O204" s="142">
        <f>ROUND(E204*N204,5)</f>
        <v>0</v>
      </c>
      <c r="P204" s="142">
        <v>0</v>
      </c>
      <c r="Q204" s="142">
        <f>ROUND(E204*P204,5)</f>
        <v>0</v>
      </c>
      <c r="R204" s="142"/>
      <c r="S204" s="142"/>
      <c r="T204" s="143">
        <v>0</v>
      </c>
      <c r="U204" s="142">
        <f>ROUND(E204*T204,2)</f>
        <v>0</v>
      </c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 t="s">
        <v>153</v>
      </c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</row>
    <row r="205" spans="1:60" outlineLevel="1">
      <c r="A205" s="138"/>
      <c r="B205" s="138"/>
      <c r="C205" s="176" t="s">
        <v>858</v>
      </c>
      <c r="D205" s="175"/>
      <c r="E205" s="148">
        <v>719.73</v>
      </c>
      <c r="F205" s="151"/>
      <c r="G205" s="151"/>
      <c r="H205" s="151"/>
      <c r="I205" s="151"/>
      <c r="J205" s="151"/>
      <c r="K205" s="151"/>
      <c r="L205" s="151"/>
      <c r="M205" s="151"/>
      <c r="N205" s="142"/>
      <c r="O205" s="142"/>
      <c r="P205" s="142"/>
      <c r="Q205" s="142"/>
      <c r="R205" s="142"/>
      <c r="S205" s="142"/>
      <c r="T205" s="143"/>
      <c r="U205" s="142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 t="s">
        <v>155</v>
      </c>
      <c r="AF205" s="137">
        <v>0</v>
      </c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</row>
    <row r="206" spans="1:60" outlineLevel="1">
      <c r="A206" s="138">
        <v>74</v>
      </c>
      <c r="B206" s="138" t="s">
        <v>490</v>
      </c>
      <c r="C206" s="173" t="s">
        <v>491</v>
      </c>
      <c r="D206" s="142" t="s">
        <v>181</v>
      </c>
      <c r="E206" s="147">
        <v>63.29</v>
      </c>
      <c r="F206" s="370"/>
      <c r="G206" s="151">
        <f>E206*F206</f>
        <v>0</v>
      </c>
      <c r="H206" s="151">
        <v>0</v>
      </c>
      <c r="I206" s="151">
        <f>ROUND(E206*H206,2)</f>
        <v>0</v>
      </c>
      <c r="J206" s="151">
        <v>300</v>
      </c>
      <c r="K206" s="151">
        <f>ROUND(E206*J206,2)</f>
        <v>18987</v>
      </c>
      <c r="L206" s="151">
        <v>21</v>
      </c>
      <c r="M206" s="151">
        <f>G206*(1+L206/100)</f>
        <v>0</v>
      </c>
      <c r="N206" s="142">
        <v>0</v>
      </c>
      <c r="O206" s="142">
        <f>ROUND(E206*N206,5)</f>
        <v>0</v>
      </c>
      <c r="P206" s="142">
        <v>0</v>
      </c>
      <c r="Q206" s="142">
        <f>ROUND(E206*P206,5)</f>
        <v>0</v>
      </c>
      <c r="R206" s="142"/>
      <c r="S206" s="142"/>
      <c r="T206" s="143">
        <v>0</v>
      </c>
      <c r="U206" s="142">
        <f>ROUND(E206*T206,2)</f>
        <v>0</v>
      </c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 t="s">
        <v>153</v>
      </c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</row>
    <row r="207" spans="1:60" outlineLevel="1">
      <c r="A207" s="138"/>
      <c r="B207" s="138"/>
      <c r="C207" s="176" t="s">
        <v>857</v>
      </c>
      <c r="D207" s="175"/>
      <c r="E207" s="148">
        <v>63.29</v>
      </c>
      <c r="F207" s="151"/>
      <c r="G207" s="151"/>
      <c r="H207" s="151"/>
      <c r="I207" s="151"/>
      <c r="J207" s="151"/>
      <c r="K207" s="151"/>
      <c r="L207" s="151"/>
      <c r="M207" s="151"/>
      <c r="N207" s="142"/>
      <c r="O207" s="142"/>
      <c r="P207" s="142"/>
      <c r="Q207" s="142"/>
      <c r="R207" s="142"/>
      <c r="S207" s="142"/>
      <c r="T207" s="143"/>
      <c r="U207" s="142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 t="s">
        <v>155</v>
      </c>
      <c r="AF207" s="137">
        <v>0</v>
      </c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</row>
    <row r="208" spans="1:60" outlineLevel="1">
      <c r="A208" s="138">
        <v>75</v>
      </c>
      <c r="B208" s="138" t="s">
        <v>492</v>
      </c>
      <c r="C208" s="173" t="s">
        <v>493</v>
      </c>
      <c r="D208" s="142" t="s">
        <v>181</v>
      </c>
      <c r="E208" s="147">
        <v>6.58</v>
      </c>
      <c r="F208" s="370"/>
      <c r="G208" s="151">
        <f t="shared" ref="G208:G210" si="15">E208*F208</f>
        <v>0</v>
      </c>
      <c r="H208" s="151">
        <v>0</v>
      </c>
      <c r="I208" s="151">
        <f>ROUND(E208*H208,2)</f>
        <v>0</v>
      </c>
      <c r="J208" s="151">
        <v>500</v>
      </c>
      <c r="K208" s="151">
        <f>ROUND(E208*J208,2)</f>
        <v>3290</v>
      </c>
      <c r="L208" s="151">
        <v>21</v>
      </c>
      <c r="M208" s="151">
        <f>G208*(1+L208/100)</f>
        <v>0</v>
      </c>
      <c r="N208" s="142">
        <v>0</v>
      </c>
      <c r="O208" s="142">
        <f>ROUND(E208*N208,5)</f>
        <v>0</v>
      </c>
      <c r="P208" s="142">
        <v>0</v>
      </c>
      <c r="Q208" s="142">
        <f>ROUND(E208*P208,5)</f>
        <v>0</v>
      </c>
      <c r="R208" s="142"/>
      <c r="S208" s="142"/>
      <c r="T208" s="143">
        <v>0</v>
      </c>
      <c r="U208" s="142">
        <f>ROUND(E208*T208,2)</f>
        <v>0</v>
      </c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 t="s">
        <v>153</v>
      </c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</row>
    <row r="209" spans="1:60" outlineLevel="1">
      <c r="A209" s="138">
        <v>76</v>
      </c>
      <c r="B209" s="138" t="s">
        <v>494</v>
      </c>
      <c r="C209" s="173" t="s">
        <v>495</v>
      </c>
      <c r="D209" s="142" t="s">
        <v>181</v>
      </c>
      <c r="E209" s="147">
        <v>6.02</v>
      </c>
      <c r="F209" s="370"/>
      <c r="G209" s="151">
        <f t="shared" si="15"/>
        <v>0</v>
      </c>
      <c r="H209" s="151">
        <v>0</v>
      </c>
      <c r="I209" s="151">
        <f>ROUND(E209*H209,2)</f>
        <v>0</v>
      </c>
      <c r="J209" s="151">
        <v>1435</v>
      </c>
      <c r="K209" s="151">
        <f>ROUND(E209*J209,2)</f>
        <v>8638.7000000000007</v>
      </c>
      <c r="L209" s="151">
        <v>21</v>
      </c>
      <c r="M209" s="151">
        <f>G209*(1+L209/100)</f>
        <v>0</v>
      </c>
      <c r="N209" s="142">
        <v>0</v>
      </c>
      <c r="O209" s="142">
        <f>ROUND(E209*N209,5)</f>
        <v>0</v>
      </c>
      <c r="P209" s="142">
        <v>0</v>
      </c>
      <c r="Q209" s="142">
        <f>ROUND(E209*P209,5)</f>
        <v>0</v>
      </c>
      <c r="R209" s="142"/>
      <c r="S209" s="142"/>
      <c r="T209" s="143">
        <v>0</v>
      </c>
      <c r="U209" s="142">
        <f>ROUND(E209*T209,2)</f>
        <v>0</v>
      </c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 t="s">
        <v>153</v>
      </c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</row>
    <row r="210" spans="1:60" outlineLevel="1">
      <c r="A210" s="138">
        <v>77</v>
      </c>
      <c r="B210" s="138" t="s">
        <v>496</v>
      </c>
      <c r="C210" s="173" t="s">
        <v>497</v>
      </c>
      <c r="D210" s="142" t="s">
        <v>181</v>
      </c>
      <c r="E210" s="147">
        <v>2.9</v>
      </c>
      <c r="F210" s="370"/>
      <c r="G210" s="151">
        <f t="shared" si="15"/>
        <v>0</v>
      </c>
      <c r="H210" s="151">
        <v>0</v>
      </c>
      <c r="I210" s="151">
        <f>ROUND(E210*H210,2)</f>
        <v>0</v>
      </c>
      <c r="J210" s="151">
        <v>1235</v>
      </c>
      <c r="K210" s="151">
        <f>ROUND(E210*J210,2)</f>
        <v>3581.5</v>
      </c>
      <c r="L210" s="151">
        <v>21</v>
      </c>
      <c r="M210" s="151">
        <f>G210*(1+L210/100)</f>
        <v>0</v>
      </c>
      <c r="N210" s="142">
        <v>0</v>
      </c>
      <c r="O210" s="142">
        <f>ROUND(E210*N210,5)</f>
        <v>0</v>
      </c>
      <c r="P210" s="142">
        <v>0</v>
      </c>
      <c r="Q210" s="142">
        <f>ROUND(E210*P210,5)</f>
        <v>0</v>
      </c>
      <c r="R210" s="142"/>
      <c r="S210" s="142"/>
      <c r="T210" s="143">
        <v>0</v>
      </c>
      <c r="U210" s="142">
        <f>ROUND(E210*T210,2)</f>
        <v>0</v>
      </c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 t="s">
        <v>153</v>
      </c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</row>
    <row r="211" spans="1:60" outlineLevel="1">
      <c r="A211" s="138"/>
      <c r="B211" s="138"/>
      <c r="C211" s="176" t="s">
        <v>498</v>
      </c>
      <c r="D211" s="175"/>
      <c r="E211" s="148">
        <v>2.9</v>
      </c>
      <c r="F211" s="151"/>
      <c r="G211" s="151"/>
      <c r="H211" s="151"/>
      <c r="I211" s="151"/>
      <c r="J211" s="151"/>
      <c r="K211" s="151"/>
      <c r="L211" s="151"/>
      <c r="M211" s="151"/>
      <c r="N211" s="142"/>
      <c r="O211" s="142"/>
      <c r="P211" s="142"/>
      <c r="Q211" s="142"/>
      <c r="R211" s="142"/>
      <c r="S211" s="142"/>
      <c r="T211" s="143"/>
      <c r="U211" s="142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 t="s">
        <v>155</v>
      </c>
      <c r="AF211" s="137">
        <v>0</v>
      </c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</row>
    <row r="212" spans="1:60">
      <c r="A212" s="139" t="s">
        <v>148</v>
      </c>
      <c r="B212" s="139" t="s">
        <v>83</v>
      </c>
      <c r="C212" s="174" t="s">
        <v>84</v>
      </c>
      <c r="D212" s="144"/>
      <c r="E212" s="149"/>
      <c r="F212" s="152"/>
      <c r="G212" s="152">
        <f>SUMIF(AE213:AE215,"&lt;&gt;NOR",G213:G215)</f>
        <v>0</v>
      </c>
      <c r="H212" s="152"/>
      <c r="I212" s="152">
        <f>SUM(I213:I215)</f>
        <v>0</v>
      </c>
      <c r="J212" s="152"/>
      <c r="K212" s="152">
        <f>SUM(K213:K215)</f>
        <v>32335.25</v>
      </c>
      <c r="L212" s="152"/>
      <c r="M212" s="152">
        <f>SUM(M213:M215)</f>
        <v>0</v>
      </c>
      <c r="N212" s="144"/>
      <c r="O212" s="144">
        <f>SUM(O213:O215)</f>
        <v>0</v>
      </c>
      <c r="P212" s="144"/>
      <c r="Q212" s="144">
        <f>SUM(Q213:Q215)</f>
        <v>0</v>
      </c>
      <c r="R212" s="144"/>
      <c r="S212" s="144"/>
      <c r="T212" s="145"/>
      <c r="U212" s="144">
        <f>SUM(U213:U215)</f>
        <v>38.36</v>
      </c>
      <c r="AE212" t="s">
        <v>149</v>
      </c>
    </row>
    <row r="213" spans="1:60" outlineLevel="1">
      <c r="A213" s="138">
        <v>78</v>
      </c>
      <c r="B213" s="138" t="s">
        <v>499</v>
      </c>
      <c r="C213" s="173" t="s">
        <v>500</v>
      </c>
      <c r="D213" s="142" t="s">
        <v>181</v>
      </c>
      <c r="E213" s="147">
        <v>102.43</v>
      </c>
      <c r="F213" s="370"/>
      <c r="G213" s="151">
        <f>E213*F213</f>
        <v>0</v>
      </c>
      <c r="H213" s="151">
        <v>0</v>
      </c>
      <c r="I213" s="151">
        <f>ROUND(E213*H213,2)</f>
        <v>0</v>
      </c>
      <c r="J213" s="151">
        <v>291.5</v>
      </c>
      <c r="K213" s="151">
        <f>ROUND(E213*J213,2)</f>
        <v>29858.35</v>
      </c>
      <c r="L213" s="151">
        <v>21</v>
      </c>
      <c r="M213" s="151">
        <f>G213*(1+L213/100)</f>
        <v>0</v>
      </c>
      <c r="N213" s="142">
        <v>0</v>
      </c>
      <c r="O213" s="142">
        <f>ROUND(E213*N213,5)</f>
        <v>0</v>
      </c>
      <c r="P213" s="142">
        <v>0</v>
      </c>
      <c r="Q213" s="142">
        <f>ROUND(E213*P213,5)</f>
        <v>0</v>
      </c>
      <c r="R213" s="142"/>
      <c r="S213" s="142"/>
      <c r="T213" s="143">
        <v>0.307</v>
      </c>
      <c r="U213" s="142">
        <f>ROUND(E213*T213,2)</f>
        <v>31.45</v>
      </c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 t="s">
        <v>153</v>
      </c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</row>
    <row r="214" spans="1:60" outlineLevel="1">
      <c r="A214" s="138"/>
      <c r="B214" s="138"/>
      <c r="C214" s="176" t="s">
        <v>856</v>
      </c>
      <c r="D214" s="175"/>
      <c r="E214" s="148">
        <v>102.43</v>
      </c>
      <c r="F214" s="151"/>
      <c r="G214" s="151"/>
      <c r="H214" s="151"/>
      <c r="I214" s="151"/>
      <c r="J214" s="151"/>
      <c r="K214" s="151"/>
      <c r="L214" s="151"/>
      <c r="M214" s="151"/>
      <c r="N214" s="142"/>
      <c r="O214" s="142"/>
      <c r="P214" s="142"/>
      <c r="Q214" s="142"/>
      <c r="R214" s="142"/>
      <c r="S214" s="142"/>
      <c r="T214" s="143"/>
      <c r="U214" s="142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 t="s">
        <v>155</v>
      </c>
      <c r="AF214" s="137">
        <v>0</v>
      </c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</row>
    <row r="215" spans="1:60" outlineLevel="1">
      <c r="A215" s="138">
        <v>79</v>
      </c>
      <c r="B215" s="138" t="s">
        <v>504</v>
      </c>
      <c r="C215" s="173" t="s">
        <v>505</v>
      </c>
      <c r="D215" s="142" t="s">
        <v>181</v>
      </c>
      <c r="E215" s="147">
        <v>0.94</v>
      </c>
      <c r="F215" s="370"/>
      <c r="G215" s="151">
        <f>E215*F215</f>
        <v>0</v>
      </c>
      <c r="H215" s="151">
        <v>0</v>
      </c>
      <c r="I215" s="151">
        <f>ROUND(E215*H215,2)</f>
        <v>0</v>
      </c>
      <c r="J215" s="151">
        <v>2635</v>
      </c>
      <c r="K215" s="151">
        <f>ROUND(E215*J215,2)</f>
        <v>2476.9</v>
      </c>
      <c r="L215" s="151">
        <v>21</v>
      </c>
      <c r="M215" s="151">
        <f>G215*(1+L215/100)</f>
        <v>0</v>
      </c>
      <c r="N215" s="142">
        <v>0</v>
      </c>
      <c r="O215" s="142">
        <f>ROUND(E215*N215,5)</f>
        <v>0</v>
      </c>
      <c r="P215" s="142">
        <v>0</v>
      </c>
      <c r="Q215" s="142">
        <f>ROUND(E215*P215,5)</f>
        <v>0</v>
      </c>
      <c r="R215" s="142"/>
      <c r="S215" s="142"/>
      <c r="T215" s="143">
        <v>7.3479999999999999</v>
      </c>
      <c r="U215" s="142">
        <f>ROUND(E215*T215,2)</f>
        <v>6.91</v>
      </c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 t="s">
        <v>153</v>
      </c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</row>
    <row r="216" spans="1:60">
      <c r="A216" s="139" t="s">
        <v>148</v>
      </c>
      <c r="B216" s="139" t="s">
        <v>85</v>
      </c>
      <c r="C216" s="174" t="s">
        <v>86</v>
      </c>
      <c r="D216" s="144"/>
      <c r="E216" s="149"/>
      <c r="F216" s="152"/>
      <c r="G216" s="152">
        <f>SUMIF(AE217:AE240,"&lt;&gt;NOR",G217:G240)</f>
        <v>0</v>
      </c>
      <c r="H216" s="152"/>
      <c r="I216" s="152">
        <f>SUM(I217:I240)</f>
        <v>28426.059999999998</v>
      </c>
      <c r="J216" s="152"/>
      <c r="K216" s="152">
        <f>SUM(K217:K240)</f>
        <v>16178.650000000001</v>
      </c>
      <c r="L216" s="152"/>
      <c r="M216" s="152">
        <f>SUM(M217:M240)</f>
        <v>0</v>
      </c>
      <c r="N216" s="144"/>
      <c r="O216" s="144">
        <f>SUM(O217:O240)</f>
        <v>0.5529099999999999</v>
      </c>
      <c r="P216" s="144"/>
      <c r="Q216" s="144">
        <f>SUM(Q217:Q240)</f>
        <v>0</v>
      </c>
      <c r="R216" s="144"/>
      <c r="S216" s="144"/>
      <c r="T216" s="145"/>
      <c r="U216" s="144">
        <f>SUM(U217:U240)</f>
        <v>35.950000000000003</v>
      </c>
      <c r="AE216" t="s">
        <v>149</v>
      </c>
    </row>
    <row r="217" spans="1:60" ht="22.5" outlineLevel="1">
      <c r="A217" s="138">
        <v>80</v>
      </c>
      <c r="B217" s="138" t="s">
        <v>509</v>
      </c>
      <c r="C217" s="173" t="s">
        <v>510</v>
      </c>
      <c r="D217" s="142" t="s">
        <v>152</v>
      </c>
      <c r="E217" s="147">
        <v>81</v>
      </c>
      <c r="F217" s="370"/>
      <c r="G217" s="151">
        <f>E217*F217</f>
        <v>0</v>
      </c>
      <c r="H217" s="151">
        <v>20.23</v>
      </c>
      <c r="I217" s="151">
        <f>ROUND(E217*H217,2)</f>
        <v>1638.63</v>
      </c>
      <c r="J217" s="151">
        <v>20.970000000000002</v>
      </c>
      <c r="K217" s="151">
        <f>ROUND(E217*J217,2)</f>
        <v>1698.57</v>
      </c>
      <c r="L217" s="151">
        <v>21</v>
      </c>
      <c r="M217" s="151">
        <f>G217*(1+L217/100)</f>
        <v>0</v>
      </c>
      <c r="N217" s="142">
        <v>5.1999999999999995E-4</v>
      </c>
      <c r="O217" s="142">
        <f>ROUND(E217*N217,5)</f>
        <v>4.2119999999999998E-2</v>
      </c>
      <c r="P217" s="142">
        <v>0</v>
      </c>
      <c r="Q217" s="142">
        <f>ROUND(E217*P217,5)</f>
        <v>0</v>
      </c>
      <c r="R217" s="142"/>
      <c r="S217" s="142"/>
      <c r="T217" s="143">
        <v>4.9000000000000002E-2</v>
      </c>
      <c r="U217" s="142">
        <f>ROUND(E217*T217,2)</f>
        <v>3.97</v>
      </c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 t="s">
        <v>153</v>
      </c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</row>
    <row r="218" spans="1:60" outlineLevel="1">
      <c r="A218" s="138"/>
      <c r="B218" s="138"/>
      <c r="C218" s="176" t="s">
        <v>316</v>
      </c>
      <c r="D218" s="175"/>
      <c r="E218" s="148">
        <v>58.5</v>
      </c>
      <c r="F218" s="151"/>
      <c r="G218" s="151"/>
      <c r="H218" s="151"/>
      <c r="I218" s="151"/>
      <c r="J218" s="151"/>
      <c r="K218" s="151"/>
      <c r="L218" s="151"/>
      <c r="M218" s="151"/>
      <c r="N218" s="142"/>
      <c r="O218" s="142"/>
      <c r="P218" s="142"/>
      <c r="Q218" s="142"/>
      <c r="R218" s="142"/>
      <c r="S218" s="142"/>
      <c r="T218" s="143"/>
      <c r="U218" s="142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 t="s">
        <v>155</v>
      </c>
      <c r="AF218" s="137">
        <v>0</v>
      </c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</row>
    <row r="219" spans="1:60" outlineLevel="1">
      <c r="A219" s="138"/>
      <c r="B219" s="138"/>
      <c r="C219" s="176" t="s">
        <v>317</v>
      </c>
      <c r="D219" s="175"/>
      <c r="E219" s="148">
        <v>22.5</v>
      </c>
      <c r="F219" s="151"/>
      <c r="G219" s="151"/>
      <c r="H219" s="151"/>
      <c r="I219" s="151"/>
      <c r="J219" s="151"/>
      <c r="K219" s="151"/>
      <c r="L219" s="151"/>
      <c r="M219" s="151"/>
      <c r="N219" s="142"/>
      <c r="O219" s="142"/>
      <c r="P219" s="142"/>
      <c r="Q219" s="142"/>
      <c r="R219" s="142"/>
      <c r="S219" s="142"/>
      <c r="T219" s="143"/>
      <c r="U219" s="142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 t="s">
        <v>155</v>
      </c>
      <c r="AF219" s="137">
        <v>0</v>
      </c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</row>
    <row r="220" spans="1:60" ht="22.5" outlineLevel="1">
      <c r="A220" s="138">
        <v>81</v>
      </c>
      <c r="B220" s="138" t="s">
        <v>513</v>
      </c>
      <c r="C220" s="173" t="s">
        <v>514</v>
      </c>
      <c r="D220" s="142" t="s">
        <v>152</v>
      </c>
      <c r="E220" s="147">
        <v>81</v>
      </c>
      <c r="F220" s="370"/>
      <c r="G220" s="151">
        <f>E220*F220</f>
        <v>0</v>
      </c>
      <c r="H220" s="151">
        <v>11.48</v>
      </c>
      <c r="I220" s="151">
        <f>ROUND(E220*H220,2)</f>
        <v>929.88</v>
      </c>
      <c r="J220" s="151">
        <v>115.52</v>
      </c>
      <c r="K220" s="151">
        <f>ROUND(E220*J220,2)</f>
        <v>9357.1200000000008</v>
      </c>
      <c r="L220" s="151">
        <v>21</v>
      </c>
      <c r="M220" s="151">
        <f>G220*(1+L220/100)</f>
        <v>0</v>
      </c>
      <c r="N220" s="142">
        <v>5.8E-4</v>
      </c>
      <c r="O220" s="142">
        <f>ROUND(E220*N220,5)</f>
        <v>4.6980000000000001E-2</v>
      </c>
      <c r="P220" s="142">
        <v>0</v>
      </c>
      <c r="Q220" s="142">
        <f>ROUND(E220*P220,5)</f>
        <v>0</v>
      </c>
      <c r="R220" s="142"/>
      <c r="S220" s="142"/>
      <c r="T220" s="143">
        <v>0.26600000000000001</v>
      </c>
      <c r="U220" s="142">
        <f>ROUND(E220*T220,2)</f>
        <v>21.55</v>
      </c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 t="s">
        <v>153</v>
      </c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</row>
    <row r="221" spans="1:60" outlineLevel="1">
      <c r="A221" s="138"/>
      <c r="B221" s="138"/>
      <c r="C221" s="176" t="s">
        <v>316</v>
      </c>
      <c r="D221" s="175"/>
      <c r="E221" s="148">
        <v>58.5</v>
      </c>
      <c r="F221" s="151"/>
      <c r="G221" s="151"/>
      <c r="H221" s="151"/>
      <c r="I221" s="151"/>
      <c r="J221" s="151"/>
      <c r="K221" s="151"/>
      <c r="L221" s="151"/>
      <c r="M221" s="151"/>
      <c r="N221" s="142"/>
      <c r="O221" s="142"/>
      <c r="P221" s="142"/>
      <c r="Q221" s="142"/>
      <c r="R221" s="142"/>
      <c r="S221" s="142"/>
      <c r="T221" s="143"/>
      <c r="U221" s="142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 t="s">
        <v>155</v>
      </c>
      <c r="AF221" s="137">
        <v>0</v>
      </c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</row>
    <row r="222" spans="1:60" outlineLevel="1">
      <c r="A222" s="138"/>
      <c r="B222" s="138"/>
      <c r="C222" s="176" t="s">
        <v>317</v>
      </c>
      <c r="D222" s="175"/>
      <c r="E222" s="148">
        <v>22.5</v>
      </c>
      <c r="F222" s="151"/>
      <c r="G222" s="151"/>
      <c r="H222" s="151"/>
      <c r="I222" s="151"/>
      <c r="J222" s="151"/>
      <c r="K222" s="151"/>
      <c r="L222" s="151"/>
      <c r="M222" s="151"/>
      <c r="N222" s="142"/>
      <c r="O222" s="142"/>
      <c r="P222" s="142"/>
      <c r="Q222" s="142"/>
      <c r="R222" s="142"/>
      <c r="S222" s="142"/>
      <c r="T222" s="143"/>
      <c r="U222" s="142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 t="s">
        <v>155</v>
      </c>
      <c r="AF222" s="137">
        <v>0</v>
      </c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</row>
    <row r="223" spans="1:60" outlineLevel="1">
      <c r="A223" s="138">
        <v>82</v>
      </c>
      <c r="B223" s="138" t="s">
        <v>515</v>
      </c>
      <c r="C223" s="173" t="s">
        <v>516</v>
      </c>
      <c r="D223" s="142" t="s">
        <v>152</v>
      </c>
      <c r="E223" s="147">
        <v>101.25</v>
      </c>
      <c r="F223" s="370"/>
      <c r="G223" s="151">
        <f>E223*F223</f>
        <v>0</v>
      </c>
      <c r="H223" s="151">
        <v>168.5</v>
      </c>
      <c r="I223" s="151">
        <f>ROUND(E223*H223,2)</f>
        <v>17060.63</v>
      </c>
      <c r="J223" s="151">
        <v>0</v>
      </c>
      <c r="K223" s="151">
        <f>ROUND(E223*J223,2)</f>
        <v>0</v>
      </c>
      <c r="L223" s="151">
        <v>21</v>
      </c>
      <c r="M223" s="151">
        <f>G223*(1+L223/100)</f>
        <v>0</v>
      </c>
      <c r="N223" s="142">
        <v>4.4999999999999997E-3</v>
      </c>
      <c r="O223" s="142">
        <f>ROUND(E223*N223,5)</f>
        <v>0.45562999999999998</v>
      </c>
      <c r="P223" s="142">
        <v>0</v>
      </c>
      <c r="Q223" s="142">
        <f>ROUND(E223*P223,5)</f>
        <v>0</v>
      </c>
      <c r="R223" s="142"/>
      <c r="S223" s="142"/>
      <c r="T223" s="143">
        <v>0</v>
      </c>
      <c r="U223" s="142">
        <f>ROUND(E223*T223,2)</f>
        <v>0</v>
      </c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 t="s">
        <v>188</v>
      </c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</row>
    <row r="224" spans="1:60" ht="22.5" outlineLevel="1">
      <c r="A224" s="138"/>
      <c r="B224" s="138"/>
      <c r="C224" s="330" t="s">
        <v>517</v>
      </c>
      <c r="D224" s="331"/>
      <c r="E224" s="332"/>
      <c r="F224" s="333"/>
      <c r="G224" s="334"/>
      <c r="H224" s="151"/>
      <c r="I224" s="151"/>
      <c r="J224" s="151"/>
      <c r="K224" s="151"/>
      <c r="L224" s="151"/>
      <c r="M224" s="151"/>
      <c r="N224" s="142"/>
      <c r="O224" s="142"/>
      <c r="P224" s="142"/>
      <c r="Q224" s="142"/>
      <c r="R224" s="142"/>
      <c r="S224" s="142"/>
      <c r="T224" s="143"/>
      <c r="U224" s="142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 t="s">
        <v>160</v>
      </c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40" t="str">
        <f>C224</f>
        <v>hydroizolační elastomerbitumenový pás (SBS) s vložkou polyesterové rohože</v>
      </c>
      <c r="BB224" s="137"/>
      <c r="BC224" s="137"/>
      <c r="BD224" s="137"/>
      <c r="BE224" s="137"/>
      <c r="BF224" s="137"/>
      <c r="BG224" s="137"/>
      <c r="BH224" s="137"/>
    </row>
    <row r="225" spans="1:60" outlineLevel="1">
      <c r="A225" s="138"/>
      <c r="B225" s="138"/>
      <c r="C225" s="176" t="s">
        <v>518</v>
      </c>
      <c r="D225" s="175"/>
      <c r="E225" s="148">
        <v>73.125</v>
      </c>
      <c r="F225" s="151"/>
      <c r="G225" s="151"/>
      <c r="H225" s="151"/>
      <c r="I225" s="151"/>
      <c r="J225" s="151"/>
      <c r="K225" s="151"/>
      <c r="L225" s="151"/>
      <c r="M225" s="151"/>
      <c r="N225" s="142"/>
      <c r="O225" s="142"/>
      <c r="P225" s="142"/>
      <c r="Q225" s="142"/>
      <c r="R225" s="142"/>
      <c r="S225" s="142"/>
      <c r="T225" s="143"/>
      <c r="U225" s="142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 t="s">
        <v>155</v>
      </c>
      <c r="AF225" s="137">
        <v>0</v>
      </c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</row>
    <row r="226" spans="1:60" outlineLevel="1">
      <c r="A226" s="138"/>
      <c r="B226" s="138"/>
      <c r="C226" s="176" t="s">
        <v>519</v>
      </c>
      <c r="D226" s="175"/>
      <c r="E226" s="148">
        <v>28.125</v>
      </c>
      <c r="F226" s="151"/>
      <c r="G226" s="151"/>
      <c r="H226" s="151"/>
      <c r="I226" s="151"/>
      <c r="J226" s="151"/>
      <c r="K226" s="151"/>
      <c r="L226" s="151"/>
      <c r="M226" s="151"/>
      <c r="N226" s="142"/>
      <c r="O226" s="142"/>
      <c r="P226" s="142"/>
      <c r="Q226" s="142"/>
      <c r="R226" s="142"/>
      <c r="S226" s="142"/>
      <c r="T226" s="143"/>
      <c r="U226" s="142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 t="s">
        <v>155</v>
      </c>
      <c r="AF226" s="137">
        <v>0</v>
      </c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</row>
    <row r="227" spans="1:60" outlineLevel="1">
      <c r="A227" s="138">
        <v>83</v>
      </c>
      <c r="B227" s="138" t="s">
        <v>521</v>
      </c>
      <c r="C227" s="173" t="s">
        <v>522</v>
      </c>
      <c r="D227" s="142" t="s">
        <v>152</v>
      </c>
      <c r="E227" s="147">
        <v>22.5</v>
      </c>
      <c r="F227" s="370"/>
      <c r="G227" s="151">
        <f>E227*F227</f>
        <v>0</v>
      </c>
      <c r="H227" s="151">
        <v>0</v>
      </c>
      <c r="I227" s="151">
        <f>ROUND(E227*H227,2)</f>
        <v>0</v>
      </c>
      <c r="J227" s="151">
        <v>76.599999999999994</v>
      </c>
      <c r="K227" s="151">
        <f>ROUND(E227*J227,2)</f>
        <v>1723.5</v>
      </c>
      <c r="L227" s="151">
        <v>21</v>
      </c>
      <c r="M227" s="151">
        <f>G227*(1+L227/100)</f>
        <v>0</v>
      </c>
      <c r="N227" s="142">
        <v>0</v>
      </c>
      <c r="O227" s="142">
        <f>ROUND(E227*N227,5)</f>
        <v>0</v>
      </c>
      <c r="P227" s="142">
        <v>0</v>
      </c>
      <c r="Q227" s="142">
        <f>ROUND(E227*P227,5)</f>
        <v>0</v>
      </c>
      <c r="R227" s="142"/>
      <c r="S227" s="142"/>
      <c r="T227" s="143">
        <v>0.16</v>
      </c>
      <c r="U227" s="142">
        <f>ROUND(E227*T227,2)</f>
        <v>3.6</v>
      </c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 t="s">
        <v>153</v>
      </c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</row>
    <row r="228" spans="1:60" outlineLevel="1">
      <c r="A228" s="138"/>
      <c r="B228" s="138"/>
      <c r="C228" s="176" t="s">
        <v>523</v>
      </c>
      <c r="D228" s="175"/>
      <c r="E228" s="148">
        <v>18.5</v>
      </c>
      <c r="F228" s="151"/>
      <c r="G228" s="151"/>
      <c r="H228" s="151"/>
      <c r="I228" s="151"/>
      <c r="J228" s="151"/>
      <c r="K228" s="151"/>
      <c r="L228" s="151"/>
      <c r="M228" s="151"/>
      <c r="N228" s="142"/>
      <c r="O228" s="142"/>
      <c r="P228" s="142"/>
      <c r="Q228" s="142"/>
      <c r="R228" s="142"/>
      <c r="S228" s="142"/>
      <c r="T228" s="143"/>
      <c r="U228" s="142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 t="s">
        <v>155</v>
      </c>
      <c r="AF228" s="137">
        <v>0</v>
      </c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</row>
    <row r="229" spans="1:60" outlineLevel="1">
      <c r="A229" s="138"/>
      <c r="B229" s="138"/>
      <c r="C229" s="176" t="s">
        <v>524</v>
      </c>
      <c r="D229" s="175"/>
      <c r="E229" s="148">
        <v>4</v>
      </c>
      <c r="F229" s="151"/>
      <c r="G229" s="151"/>
      <c r="H229" s="151"/>
      <c r="I229" s="151"/>
      <c r="J229" s="151"/>
      <c r="K229" s="151"/>
      <c r="L229" s="151"/>
      <c r="M229" s="151"/>
      <c r="N229" s="142"/>
      <c r="O229" s="142"/>
      <c r="P229" s="142"/>
      <c r="Q229" s="142"/>
      <c r="R229" s="142"/>
      <c r="S229" s="142"/>
      <c r="T229" s="143"/>
      <c r="U229" s="142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 t="s">
        <v>155</v>
      </c>
      <c r="AF229" s="137">
        <v>0</v>
      </c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</row>
    <row r="230" spans="1:60" outlineLevel="1">
      <c r="A230" s="138">
        <v>84</v>
      </c>
      <c r="B230" s="138" t="s">
        <v>525</v>
      </c>
      <c r="C230" s="173" t="s">
        <v>526</v>
      </c>
      <c r="D230" s="142" t="s">
        <v>152</v>
      </c>
      <c r="E230" s="147">
        <v>25.875</v>
      </c>
      <c r="F230" s="370"/>
      <c r="G230" s="151">
        <f>E230*F230</f>
        <v>0</v>
      </c>
      <c r="H230" s="151">
        <v>104.5</v>
      </c>
      <c r="I230" s="151">
        <f>ROUND(E230*H230,2)</f>
        <v>2703.94</v>
      </c>
      <c r="J230" s="151">
        <v>0</v>
      </c>
      <c r="K230" s="151">
        <f>ROUND(E230*J230,2)</f>
        <v>0</v>
      </c>
      <c r="L230" s="151">
        <v>21</v>
      </c>
      <c r="M230" s="151">
        <f>G230*(1+L230/100)</f>
        <v>0</v>
      </c>
      <c r="N230" s="142">
        <v>2.0000000000000001E-4</v>
      </c>
      <c r="O230" s="142">
        <f>ROUND(E230*N230,5)</f>
        <v>5.1799999999999997E-3</v>
      </c>
      <c r="P230" s="142">
        <v>0</v>
      </c>
      <c r="Q230" s="142">
        <f>ROUND(E230*P230,5)</f>
        <v>0</v>
      </c>
      <c r="R230" s="142"/>
      <c r="S230" s="142"/>
      <c r="T230" s="143">
        <v>0</v>
      </c>
      <c r="U230" s="142">
        <f>ROUND(E230*T230,2)</f>
        <v>0</v>
      </c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 t="s">
        <v>188</v>
      </c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</row>
    <row r="231" spans="1:60" ht="22.5" outlineLevel="1">
      <c r="A231" s="138"/>
      <c r="B231" s="138"/>
      <c r="C231" s="330" t="s">
        <v>527</v>
      </c>
      <c r="D231" s="331"/>
      <c r="E231" s="332"/>
      <c r="F231" s="333"/>
      <c r="G231" s="334"/>
      <c r="H231" s="151"/>
      <c r="I231" s="151"/>
      <c r="J231" s="151"/>
      <c r="K231" s="151"/>
      <c r="L231" s="151"/>
      <c r="M231" s="151"/>
      <c r="N231" s="142"/>
      <c r="O231" s="142"/>
      <c r="P231" s="142"/>
      <c r="Q231" s="142"/>
      <c r="R231" s="142"/>
      <c r="S231" s="142"/>
      <c r="T231" s="143"/>
      <c r="U231" s="142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 t="s">
        <v>160</v>
      </c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40" t="str">
        <f>C231</f>
        <v>Ochrana nopovou fólií s nakašírovanou filtrační textilií</v>
      </c>
      <c r="BB231" s="137"/>
      <c r="BC231" s="137"/>
      <c r="BD231" s="137"/>
      <c r="BE231" s="137"/>
      <c r="BF231" s="137"/>
      <c r="BG231" s="137"/>
      <c r="BH231" s="137"/>
    </row>
    <row r="232" spans="1:60" outlineLevel="1">
      <c r="A232" s="138"/>
      <c r="B232" s="138"/>
      <c r="C232" s="176" t="s">
        <v>528</v>
      </c>
      <c r="D232" s="175"/>
      <c r="E232" s="148">
        <v>21.274999999999999</v>
      </c>
      <c r="F232" s="151"/>
      <c r="G232" s="151"/>
      <c r="H232" s="151"/>
      <c r="I232" s="151"/>
      <c r="J232" s="151"/>
      <c r="K232" s="151"/>
      <c r="L232" s="151"/>
      <c r="M232" s="151"/>
      <c r="N232" s="142"/>
      <c r="O232" s="142"/>
      <c r="P232" s="142"/>
      <c r="Q232" s="142"/>
      <c r="R232" s="142"/>
      <c r="S232" s="142"/>
      <c r="T232" s="143"/>
      <c r="U232" s="142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 t="s">
        <v>155</v>
      </c>
      <c r="AF232" s="137">
        <v>0</v>
      </c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</row>
    <row r="233" spans="1:60" outlineLevel="1">
      <c r="A233" s="138"/>
      <c r="B233" s="138"/>
      <c r="C233" s="176" t="s">
        <v>529</v>
      </c>
      <c r="D233" s="175"/>
      <c r="E233" s="148">
        <v>4.5999999999999996</v>
      </c>
      <c r="F233" s="151"/>
      <c r="G233" s="151"/>
      <c r="H233" s="151"/>
      <c r="I233" s="151"/>
      <c r="J233" s="151"/>
      <c r="K233" s="151"/>
      <c r="L233" s="151"/>
      <c r="M233" s="151"/>
      <c r="N233" s="142"/>
      <c r="O233" s="142"/>
      <c r="P233" s="142"/>
      <c r="Q233" s="142"/>
      <c r="R233" s="142"/>
      <c r="S233" s="142"/>
      <c r="T233" s="143"/>
      <c r="U233" s="142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 t="s">
        <v>155</v>
      </c>
      <c r="AF233" s="137">
        <v>0</v>
      </c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</row>
    <row r="234" spans="1:60" ht="22.5" outlineLevel="1">
      <c r="A234" s="138">
        <v>85</v>
      </c>
      <c r="B234" s="138" t="s">
        <v>530</v>
      </c>
      <c r="C234" s="173" t="s">
        <v>531</v>
      </c>
      <c r="D234" s="142" t="s">
        <v>185</v>
      </c>
      <c r="E234" s="147">
        <v>59.5</v>
      </c>
      <c r="F234" s="370"/>
      <c r="G234" s="151">
        <f>E234*F234</f>
        <v>0</v>
      </c>
      <c r="H234" s="151">
        <v>34.840000000000003</v>
      </c>
      <c r="I234" s="151">
        <f>ROUND(E234*H234,2)</f>
        <v>2072.98</v>
      </c>
      <c r="J234" s="151">
        <v>47.86</v>
      </c>
      <c r="K234" s="151">
        <f>ROUND(E234*J234,2)</f>
        <v>2847.67</v>
      </c>
      <c r="L234" s="151">
        <v>21</v>
      </c>
      <c r="M234" s="151">
        <f>G234*(1+L234/100)</f>
        <v>0</v>
      </c>
      <c r="N234" s="142">
        <v>0</v>
      </c>
      <c r="O234" s="142">
        <f>ROUND(E234*N234,5)</f>
        <v>0</v>
      </c>
      <c r="P234" s="142">
        <v>0</v>
      </c>
      <c r="Q234" s="142">
        <f>ROUND(E234*P234,5)</f>
        <v>0</v>
      </c>
      <c r="R234" s="142"/>
      <c r="S234" s="142"/>
      <c r="T234" s="143">
        <v>0.1</v>
      </c>
      <c r="U234" s="142">
        <f>ROUND(E234*T234,2)</f>
        <v>5.95</v>
      </c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 t="s">
        <v>153</v>
      </c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</row>
    <row r="235" spans="1:60" outlineLevel="1">
      <c r="A235" s="138"/>
      <c r="B235" s="138"/>
      <c r="C235" s="176" t="s">
        <v>532</v>
      </c>
      <c r="D235" s="175"/>
      <c r="E235" s="148">
        <v>46</v>
      </c>
      <c r="F235" s="151"/>
      <c r="G235" s="151"/>
      <c r="H235" s="151"/>
      <c r="I235" s="151"/>
      <c r="J235" s="151"/>
      <c r="K235" s="151"/>
      <c r="L235" s="151"/>
      <c r="M235" s="151"/>
      <c r="N235" s="142"/>
      <c r="O235" s="142"/>
      <c r="P235" s="142"/>
      <c r="Q235" s="142"/>
      <c r="R235" s="142"/>
      <c r="S235" s="142"/>
      <c r="T235" s="143"/>
      <c r="U235" s="142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 t="s">
        <v>155</v>
      </c>
      <c r="AF235" s="137">
        <v>0</v>
      </c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</row>
    <row r="236" spans="1:60" outlineLevel="1">
      <c r="A236" s="138"/>
      <c r="B236" s="138"/>
      <c r="C236" s="176" t="s">
        <v>533</v>
      </c>
      <c r="D236" s="175"/>
      <c r="E236" s="148">
        <v>13.5</v>
      </c>
      <c r="F236" s="151"/>
      <c r="G236" s="151"/>
      <c r="H236" s="151"/>
      <c r="I236" s="151"/>
      <c r="J236" s="151"/>
      <c r="K236" s="151"/>
      <c r="L236" s="151"/>
      <c r="M236" s="151"/>
      <c r="N236" s="142"/>
      <c r="O236" s="142"/>
      <c r="P236" s="142"/>
      <c r="Q236" s="142"/>
      <c r="R236" s="142"/>
      <c r="S236" s="142"/>
      <c r="T236" s="143"/>
      <c r="U236" s="142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 t="s">
        <v>155</v>
      </c>
      <c r="AF236" s="137">
        <v>0</v>
      </c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</row>
    <row r="237" spans="1:60" outlineLevel="1">
      <c r="A237" s="138">
        <v>86</v>
      </c>
      <c r="B237" s="138" t="s">
        <v>534</v>
      </c>
      <c r="C237" s="173" t="s">
        <v>535</v>
      </c>
      <c r="D237" s="142" t="s">
        <v>217</v>
      </c>
      <c r="E237" s="147">
        <v>30</v>
      </c>
      <c r="F237" s="370"/>
      <c r="G237" s="151">
        <f>E237*F237</f>
        <v>0</v>
      </c>
      <c r="H237" s="151">
        <v>134</v>
      </c>
      <c r="I237" s="151">
        <f>ROUND(E237*H237,2)</f>
        <v>4020</v>
      </c>
      <c r="J237" s="151">
        <v>0</v>
      </c>
      <c r="K237" s="151">
        <f>ROUND(E237*J237,2)</f>
        <v>0</v>
      </c>
      <c r="L237" s="151">
        <v>21</v>
      </c>
      <c r="M237" s="151">
        <f>G237*(1+L237/100)</f>
        <v>0</v>
      </c>
      <c r="N237" s="142">
        <v>1E-4</v>
      </c>
      <c r="O237" s="142">
        <f>ROUND(E237*N237,5)</f>
        <v>3.0000000000000001E-3</v>
      </c>
      <c r="P237" s="142">
        <v>0</v>
      </c>
      <c r="Q237" s="142">
        <f>ROUND(E237*P237,5)</f>
        <v>0</v>
      </c>
      <c r="R237" s="142"/>
      <c r="S237" s="142"/>
      <c r="T237" s="143">
        <v>0</v>
      </c>
      <c r="U237" s="142">
        <f>ROUND(E237*T237,2)</f>
        <v>0</v>
      </c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 t="s">
        <v>188</v>
      </c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</row>
    <row r="238" spans="1:60" outlineLevel="1">
      <c r="A238" s="138"/>
      <c r="B238" s="138"/>
      <c r="C238" s="176" t="s">
        <v>536</v>
      </c>
      <c r="D238" s="175"/>
      <c r="E238" s="148">
        <v>23</v>
      </c>
      <c r="F238" s="151"/>
      <c r="G238" s="151"/>
      <c r="H238" s="151"/>
      <c r="I238" s="151"/>
      <c r="J238" s="151"/>
      <c r="K238" s="151"/>
      <c r="L238" s="151"/>
      <c r="M238" s="151"/>
      <c r="N238" s="142"/>
      <c r="O238" s="142"/>
      <c r="P238" s="142"/>
      <c r="Q238" s="142"/>
      <c r="R238" s="142"/>
      <c r="S238" s="142"/>
      <c r="T238" s="143"/>
      <c r="U238" s="142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 t="s">
        <v>155</v>
      </c>
      <c r="AF238" s="137">
        <v>0</v>
      </c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</row>
    <row r="239" spans="1:60" outlineLevel="1">
      <c r="A239" s="138"/>
      <c r="B239" s="138"/>
      <c r="C239" s="176" t="s">
        <v>537</v>
      </c>
      <c r="D239" s="175"/>
      <c r="E239" s="148">
        <v>7</v>
      </c>
      <c r="F239" s="151"/>
      <c r="G239" s="151"/>
      <c r="H239" s="151"/>
      <c r="I239" s="151"/>
      <c r="J239" s="151"/>
      <c r="K239" s="151"/>
      <c r="L239" s="151"/>
      <c r="M239" s="151"/>
      <c r="N239" s="142"/>
      <c r="O239" s="142"/>
      <c r="P239" s="142"/>
      <c r="Q239" s="142"/>
      <c r="R239" s="142"/>
      <c r="S239" s="142"/>
      <c r="T239" s="143"/>
      <c r="U239" s="142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 t="s">
        <v>155</v>
      </c>
      <c r="AF239" s="137">
        <v>0</v>
      </c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</row>
    <row r="240" spans="1:60" outlineLevel="1">
      <c r="A240" s="138">
        <v>87</v>
      </c>
      <c r="B240" s="138" t="s">
        <v>538</v>
      </c>
      <c r="C240" s="173" t="s">
        <v>539</v>
      </c>
      <c r="D240" s="142" t="s">
        <v>181</v>
      </c>
      <c r="E240" s="147">
        <v>0.55289999999999995</v>
      </c>
      <c r="F240" s="370"/>
      <c r="G240" s="151">
        <f>E240*F240</f>
        <v>0</v>
      </c>
      <c r="H240" s="151">
        <v>0</v>
      </c>
      <c r="I240" s="151">
        <f>ROUND(E240*H240,2)</f>
        <v>0</v>
      </c>
      <c r="J240" s="151">
        <v>998</v>
      </c>
      <c r="K240" s="151">
        <f>ROUND(E240*J240,2)</f>
        <v>551.79</v>
      </c>
      <c r="L240" s="151">
        <v>21</v>
      </c>
      <c r="M240" s="151">
        <f>G240*(1+L240/100)</f>
        <v>0</v>
      </c>
      <c r="N240" s="142">
        <v>0</v>
      </c>
      <c r="O240" s="142">
        <f>ROUND(E240*N240,5)</f>
        <v>0</v>
      </c>
      <c r="P240" s="142">
        <v>0</v>
      </c>
      <c r="Q240" s="142">
        <f>ROUND(E240*P240,5)</f>
        <v>0</v>
      </c>
      <c r="R240" s="142"/>
      <c r="S240" s="142"/>
      <c r="T240" s="143">
        <v>1.5980000000000001</v>
      </c>
      <c r="U240" s="142">
        <f>ROUND(E240*T240,2)</f>
        <v>0.88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 t="s">
        <v>153</v>
      </c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</row>
    <row r="241" spans="1:60">
      <c r="A241" s="139" t="s">
        <v>148</v>
      </c>
      <c r="B241" s="139" t="s">
        <v>87</v>
      </c>
      <c r="C241" s="174" t="s">
        <v>88</v>
      </c>
      <c r="D241" s="144"/>
      <c r="E241" s="149"/>
      <c r="F241" s="152"/>
      <c r="G241" s="152">
        <f>SUMIF(AE242:AE311,"&lt;&gt;NOR",G242:G311)</f>
        <v>0</v>
      </c>
      <c r="H241" s="152"/>
      <c r="I241" s="152">
        <f>SUM(I242:I311)</f>
        <v>259004.02</v>
      </c>
      <c r="J241" s="152"/>
      <c r="K241" s="152">
        <f>SUM(K242:K311)</f>
        <v>138947.41999999998</v>
      </c>
      <c r="L241" s="152"/>
      <c r="M241" s="152">
        <f>SUM(M242:M311)</f>
        <v>0</v>
      </c>
      <c r="N241" s="144"/>
      <c r="O241" s="144">
        <f>SUM(O242:O311)</f>
        <v>6.3364599999999998</v>
      </c>
      <c r="P241" s="144"/>
      <c r="Q241" s="144">
        <f>SUM(Q242:Q311)</f>
        <v>6.0269999999999992</v>
      </c>
      <c r="R241" s="144"/>
      <c r="S241" s="144"/>
      <c r="T241" s="145"/>
      <c r="U241" s="144">
        <f>SUM(U242:U311)</f>
        <v>309.13</v>
      </c>
      <c r="AE241" t="s">
        <v>149</v>
      </c>
    </row>
    <row r="242" spans="1:60" ht="22.5" outlineLevel="1">
      <c r="A242" s="138">
        <v>88</v>
      </c>
      <c r="B242" s="138" t="s">
        <v>540</v>
      </c>
      <c r="C242" s="173" t="s">
        <v>541</v>
      </c>
      <c r="D242" s="142" t="s">
        <v>152</v>
      </c>
      <c r="E242" s="147">
        <v>301.35000000000002</v>
      </c>
      <c r="F242" s="370"/>
      <c r="G242" s="151">
        <f>E242*F242</f>
        <v>0</v>
      </c>
      <c r="H242" s="151">
        <v>0</v>
      </c>
      <c r="I242" s="151">
        <f>ROUND(E242*H242,2)</f>
        <v>0</v>
      </c>
      <c r="J242" s="151">
        <v>19.2</v>
      </c>
      <c r="K242" s="151">
        <f>ROUND(E242*J242,2)</f>
        <v>5785.92</v>
      </c>
      <c r="L242" s="151">
        <v>21</v>
      </c>
      <c r="M242" s="151">
        <f>G242*(1+L242/100)</f>
        <v>0</v>
      </c>
      <c r="N242" s="142">
        <v>0</v>
      </c>
      <c r="O242" s="142">
        <f>ROUND(E242*N242,5)</f>
        <v>0</v>
      </c>
      <c r="P242" s="142">
        <v>6.0000000000000001E-3</v>
      </c>
      <c r="Q242" s="142">
        <f>ROUND(E242*P242,5)</f>
        <v>1.8081</v>
      </c>
      <c r="R242" s="142"/>
      <c r="S242" s="142"/>
      <c r="T242" s="143">
        <v>5.1999999999999998E-2</v>
      </c>
      <c r="U242" s="142">
        <f>ROUND(E242*T242,2)</f>
        <v>15.67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 t="s">
        <v>153</v>
      </c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</row>
    <row r="243" spans="1:60" ht="22.5" outlineLevel="1">
      <c r="A243" s="138"/>
      <c r="B243" s="138"/>
      <c r="C243" s="176" t="s">
        <v>542</v>
      </c>
      <c r="D243" s="175"/>
      <c r="E243" s="148">
        <v>231</v>
      </c>
      <c r="F243" s="151"/>
      <c r="G243" s="151"/>
      <c r="H243" s="151"/>
      <c r="I243" s="151"/>
      <c r="J243" s="151"/>
      <c r="K243" s="151"/>
      <c r="L243" s="151"/>
      <c r="M243" s="151"/>
      <c r="N243" s="142"/>
      <c r="O243" s="142"/>
      <c r="P243" s="142"/>
      <c r="Q243" s="142"/>
      <c r="R243" s="142"/>
      <c r="S243" s="142"/>
      <c r="T243" s="143"/>
      <c r="U243" s="142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 t="s">
        <v>155</v>
      </c>
      <c r="AF243" s="137">
        <v>0</v>
      </c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</row>
    <row r="244" spans="1:60" outlineLevel="1">
      <c r="A244" s="138"/>
      <c r="B244" s="138"/>
      <c r="C244" s="176" t="s">
        <v>543</v>
      </c>
      <c r="D244" s="175"/>
      <c r="E244" s="148">
        <v>21</v>
      </c>
      <c r="F244" s="151"/>
      <c r="G244" s="151"/>
      <c r="H244" s="151"/>
      <c r="I244" s="151"/>
      <c r="J244" s="151"/>
      <c r="K244" s="151"/>
      <c r="L244" s="151"/>
      <c r="M244" s="151"/>
      <c r="N244" s="142"/>
      <c r="O244" s="142"/>
      <c r="P244" s="142"/>
      <c r="Q244" s="142"/>
      <c r="R244" s="142"/>
      <c r="S244" s="142"/>
      <c r="T244" s="143"/>
      <c r="U244" s="142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 t="s">
        <v>155</v>
      </c>
      <c r="AF244" s="137">
        <v>0</v>
      </c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</row>
    <row r="245" spans="1:60" ht="22.5" outlineLevel="1">
      <c r="A245" s="138"/>
      <c r="B245" s="138"/>
      <c r="C245" s="176" t="s">
        <v>544</v>
      </c>
      <c r="D245" s="175"/>
      <c r="E245" s="148">
        <v>41</v>
      </c>
      <c r="F245" s="151"/>
      <c r="G245" s="151"/>
      <c r="H245" s="151"/>
      <c r="I245" s="151"/>
      <c r="J245" s="151"/>
      <c r="K245" s="151"/>
      <c r="L245" s="151"/>
      <c r="M245" s="151"/>
      <c r="N245" s="142"/>
      <c r="O245" s="142"/>
      <c r="P245" s="142"/>
      <c r="Q245" s="142"/>
      <c r="R245" s="142"/>
      <c r="S245" s="142"/>
      <c r="T245" s="143"/>
      <c r="U245" s="142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 t="s">
        <v>155</v>
      </c>
      <c r="AF245" s="137">
        <v>0</v>
      </c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</row>
    <row r="246" spans="1:60" outlineLevel="1">
      <c r="A246" s="138"/>
      <c r="B246" s="138"/>
      <c r="C246" s="176" t="s">
        <v>545</v>
      </c>
      <c r="D246" s="175"/>
      <c r="E246" s="148">
        <v>8.35</v>
      </c>
      <c r="F246" s="151"/>
      <c r="G246" s="151"/>
      <c r="H246" s="151"/>
      <c r="I246" s="151"/>
      <c r="J246" s="151"/>
      <c r="K246" s="151"/>
      <c r="L246" s="151"/>
      <c r="M246" s="151"/>
      <c r="N246" s="142"/>
      <c r="O246" s="142"/>
      <c r="P246" s="142"/>
      <c r="Q246" s="142"/>
      <c r="R246" s="142"/>
      <c r="S246" s="142"/>
      <c r="T246" s="143"/>
      <c r="U246" s="142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 t="s">
        <v>155</v>
      </c>
      <c r="AF246" s="137">
        <v>0</v>
      </c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</row>
    <row r="247" spans="1:60" ht="22.5" outlineLevel="1">
      <c r="A247" s="138">
        <v>89</v>
      </c>
      <c r="B247" s="138" t="s">
        <v>546</v>
      </c>
      <c r="C247" s="173" t="s">
        <v>547</v>
      </c>
      <c r="D247" s="142" t="s">
        <v>152</v>
      </c>
      <c r="E247" s="147">
        <v>301.35000000000002</v>
      </c>
      <c r="F247" s="370"/>
      <c r="G247" s="151">
        <f>E247*F247</f>
        <v>0</v>
      </c>
      <c r="H247" s="151">
        <v>0</v>
      </c>
      <c r="I247" s="151">
        <f>ROUND(E247*H247,2)</f>
        <v>0</v>
      </c>
      <c r="J247" s="151">
        <v>24</v>
      </c>
      <c r="K247" s="151">
        <f>ROUND(E247*J247,2)</f>
        <v>7232.4</v>
      </c>
      <c r="L247" s="151">
        <v>21</v>
      </c>
      <c r="M247" s="151">
        <f>G247*(1+L247/100)</f>
        <v>0</v>
      </c>
      <c r="N247" s="142">
        <v>0</v>
      </c>
      <c r="O247" s="142">
        <f>ROUND(E247*N247,5)</f>
        <v>0</v>
      </c>
      <c r="P247" s="142">
        <v>1.4E-2</v>
      </c>
      <c r="Q247" s="142">
        <f>ROUND(E247*P247,5)</f>
        <v>4.2188999999999997</v>
      </c>
      <c r="R247" s="142"/>
      <c r="S247" s="142"/>
      <c r="T247" s="143">
        <v>6.5000000000000002E-2</v>
      </c>
      <c r="U247" s="142">
        <f>ROUND(E247*T247,2)</f>
        <v>19.59</v>
      </c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 t="s">
        <v>153</v>
      </c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</row>
    <row r="248" spans="1:60" outlineLevel="1">
      <c r="A248" s="138"/>
      <c r="B248" s="138"/>
      <c r="C248" s="176" t="s">
        <v>548</v>
      </c>
      <c r="D248" s="175"/>
      <c r="E248" s="148">
        <v>231</v>
      </c>
      <c r="F248" s="151"/>
      <c r="G248" s="151"/>
      <c r="H248" s="151"/>
      <c r="I248" s="151"/>
      <c r="J248" s="151"/>
      <c r="K248" s="151"/>
      <c r="L248" s="151"/>
      <c r="M248" s="151"/>
      <c r="N248" s="142"/>
      <c r="O248" s="142"/>
      <c r="P248" s="142"/>
      <c r="Q248" s="142"/>
      <c r="R248" s="142"/>
      <c r="S248" s="142"/>
      <c r="T248" s="143"/>
      <c r="U248" s="142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 t="s">
        <v>155</v>
      </c>
      <c r="AF248" s="137">
        <v>0</v>
      </c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</row>
    <row r="249" spans="1:60" outlineLevel="1">
      <c r="A249" s="138"/>
      <c r="B249" s="138"/>
      <c r="C249" s="176" t="s">
        <v>543</v>
      </c>
      <c r="D249" s="175"/>
      <c r="E249" s="148">
        <v>21</v>
      </c>
      <c r="F249" s="151"/>
      <c r="G249" s="151"/>
      <c r="H249" s="151"/>
      <c r="I249" s="151"/>
      <c r="J249" s="151"/>
      <c r="K249" s="151"/>
      <c r="L249" s="151"/>
      <c r="M249" s="151"/>
      <c r="N249" s="142"/>
      <c r="O249" s="142"/>
      <c r="P249" s="142"/>
      <c r="Q249" s="142"/>
      <c r="R249" s="142"/>
      <c r="S249" s="142"/>
      <c r="T249" s="143"/>
      <c r="U249" s="142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 t="s">
        <v>155</v>
      </c>
      <c r="AF249" s="137">
        <v>0</v>
      </c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</row>
    <row r="250" spans="1:60" outlineLevel="1">
      <c r="A250" s="138"/>
      <c r="B250" s="138"/>
      <c r="C250" s="176" t="s">
        <v>549</v>
      </c>
      <c r="D250" s="175"/>
      <c r="E250" s="148">
        <v>41</v>
      </c>
      <c r="F250" s="151"/>
      <c r="G250" s="151"/>
      <c r="H250" s="151"/>
      <c r="I250" s="151"/>
      <c r="J250" s="151"/>
      <c r="K250" s="151"/>
      <c r="L250" s="151"/>
      <c r="M250" s="151"/>
      <c r="N250" s="142"/>
      <c r="O250" s="142"/>
      <c r="P250" s="142"/>
      <c r="Q250" s="142"/>
      <c r="R250" s="142"/>
      <c r="S250" s="142"/>
      <c r="T250" s="143"/>
      <c r="U250" s="142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 t="s">
        <v>155</v>
      </c>
      <c r="AF250" s="137">
        <v>0</v>
      </c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</row>
    <row r="251" spans="1:60" outlineLevel="1">
      <c r="A251" s="138"/>
      <c r="B251" s="138"/>
      <c r="C251" s="176" t="s">
        <v>545</v>
      </c>
      <c r="D251" s="175"/>
      <c r="E251" s="148">
        <v>8.35</v>
      </c>
      <c r="F251" s="151"/>
      <c r="G251" s="151"/>
      <c r="H251" s="151"/>
      <c r="I251" s="151"/>
      <c r="J251" s="151"/>
      <c r="K251" s="151"/>
      <c r="L251" s="151"/>
      <c r="M251" s="151"/>
      <c r="N251" s="142"/>
      <c r="O251" s="142"/>
      <c r="P251" s="142"/>
      <c r="Q251" s="142"/>
      <c r="R251" s="142"/>
      <c r="S251" s="142"/>
      <c r="T251" s="143"/>
      <c r="U251" s="142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 t="s">
        <v>155</v>
      </c>
      <c r="AF251" s="137">
        <v>0</v>
      </c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</row>
    <row r="252" spans="1:60" outlineLevel="1">
      <c r="A252" s="138">
        <v>90</v>
      </c>
      <c r="B252" s="138" t="s">
        <v>550</v>
      </c>
      <c r="C252" s="173" t="s">
        <v>551</v>
      </c>
      <c r="D252" s="142" t="s">
        <v>181</v>
      </c>
      <c r="E252" s="147">
        <v>6.03</v>
      </c>
      <c r="F252" s="370"/>
      <c r="G252" s="151">
        <f t="shared" ref="G252:G254" si="16">E252*F252</f>
        <v>0</v>
      </c>
      <c r="H252" s="151">
        <v>0</v>
      </c>
      <c r="I252" s="151">
        <f>ROUND(E252*H252,2)</f>
        <v>0</v>
      </c>
      <c r="J252" s="151">
        <v>651</v>
      </c>
      <c r="K252" s="151">
        <f>ROUND(E252*J252,2)</f>
        <v>3925.53</v>
      </c>
      <c r="L252" s="151">
        <v>21</v>
      </c>
      <c r="M252" s="151">
        <f>G252*(1+L252/100)</f>
        <v>0</v>
      </c>
      <c r="N252" s="142">
        <v>0</v>
      </c>
      <c r="O252" s="142">
        <f>ROUND(E252*N252,5)</f>
        <v>0</v>
      </c>
      <c r="P252" s="142">
        <v>0</v>
      </c>
      <c r="Q252" s="142">
        <f>ROUND(E252*P252,5)</f>
        <v>0</v>
      </c>
      <c r="R252" s="142"/>
      <c r="S252" s="142"/>
      <c r="T252" s="143">
        <v>2.0089999999999999</v>
      </c>
      <c r="U252" s="142">
        <f>ROUND(E252*T252,2)</f>
        <v>12.11</v>
      </c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 t="s">
        <v>153</v>
      </c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</row>
    <row r="253" spans="1:60" outlineLevel="1">
      <c r="A253" s="138">
        <v>91</v>
      </c>
      <c r="B253" s="138" t="s">
        <v>552</v>
      </c>
      <c r="C253" s="173" t="s">
        <v>553</v>
      </c>
      <c r="D253" s="142" t="s">
        <v>181</v>
      </c>
      <c r="E253" s="147">
        <v>12.06</v>
      </c>
      <c r="F253" s="370"/>
      <c r="G253" s="151">
        <f t="shared" si="16"/>
        <v>0</v>
      </c>
      <c r="H253" s="151">
        <v>0</v>
      </c>
      <c r="I253" s="151">
        <f>ROUND(E253*H253,2)</f>
        <v>0</v>
      </c>
      <c r="J253" s="151">
        <v>311</v>
      </c>
      <c r="K253" s="151">
        <f>ROUND(E253*J253,2)</f>
        <v>3750.66</v>
      </c>
      <c r="L253" s="151">
        <v>21</v>
      </c>
      <c r="M253" s="151">
        <f>G253*(1+L253/100)</f>
        <v>0</v>
      </c>
      <c r="N253" s="142">
        <v>0</v>
      </c>
      <c r="O253" s="142">
        <f>ROUND(E253*N253,5)</f>
        <v>0</v>
      </c>
      <c r="P253" s="142">
        <v>0</v>
      </c>
      <c r="Q253" s="142">
        <f>ROUND(E253*P253,5)</f>
        <v>0</v>
      </c>
      <c r="R253" s="142"/>
      <c r="S253" s="142"/>
      <c r="T253" s="143">
        <v>0.95899999999999996</v>
      </c>
      <c r="U253" s="142">
        <f>ROUND(E253*T253,2)</f>
        <v>11.57</v>
      </c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 t="s">
        <v>153</v>
      </c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</row>
    <row r="254" spans="1:60" ht="22.5" outlineLevel="1">
      <c r="A254" s="138">
        <v>92</v>
      </c>
      <c r="B254" s="138" t="s">
        <v>554</v>
      </c>
      <c r="C254" s="173" t="s">
        <v>555</v>
      </c>
      <c r="D254" s="142" t="s">
        <v>152</v>
      </c>
      <c r="E254" s="147">
        <v>379.9</v>
      </c>
      <c r="F254" s="370"/>
      <c r="G254" s="151">
        <f t="shared" si="16"/>
        <v>0</v>
      </c>
      <c r="H254" s="151">
        <v>15.33</v>
      </c>
      <c r="I254" s="151">
        <f>ROUND(E254*H254,2)</f>
        <v>5823.87</v>
      </c>
      <c r="J254" s="151">
        <v>11.97</v>
      </c>
      <c r="K254" s="151">
        <f>ROUND(E254*J254,2)</f>
        <v>4547.3999999999996</v>
      </c>
      <c r="L254" s="151">
        <v>21</v>
      </c>
      <c r="M254" s="151">
        <f>G254*(1+L254/100)</f>
        <v>0</v>
      </c>
      <c r="N254" s="142">
        <v>3.3E-4</v>
      </c>
      <c r="O254" s="142">
        <f>ROUND(E254*N254,5)</f>
        <v>0.12537000000000001</v>
      </c>
      <c r="P254" s="142">
        <v>0</v>
      </c>
      <c r="Q254" s="142">
        <f>ROUND(E254*P254,5)</f>
        <v>0</v>
      </c>
      <c r="R254" s="142"/>
      <c r="S254" s="142"/>
      <c r="T254" s="143">
        <v>2.75E-2</v>
      </c>
      <c r="U254" s="142">
        <f>ROUND(E254*T254,2)</f>
        <v>10.45</v>
      </c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 t="s">
        <v>153</v>
      </c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</row>
    <row r="255" spans="1:60" outlineLevel="1">
      <c r="A255" s="138"/>
      <c r="B255" s="138"/>
      <c r="C255" s="176" t="s">
        <v>556</v>
      </c>
      <c r="D255" s="175"/>
      <c r="E255" s="148"/>
      <c r="F255" s="151"/>
      <c r="G255" s="151"/>
      <c r="H255" s="151"/>
      <c r="I255" s="151"/>
      <c r="J255" s="151"/>
      <c r="K255" s="151"/>
      <c r="L255" s="151"/>
      <c r="M255" s="151"/>
      <c r="N255" s="142"/>
      <c r="O255" s="142"/>
      <c r="P255" s="142"/>
      <c r="Q255" s="142"/>
      <c r="R255" s="142"/>
      <c r="S255" s="142"/>
      <c r="T255" s="143"/>
      <c r="U255" s="142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 t="s">
        <v>155</v>
      </c>
      <c r="AF255" s="137">
        <v>0</v>
      </c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</row>
    <row r="256" spans="1:60" outlineLevel="1">
      <c r="A256" s="138"/>
      <c r="B256" s="138"/>
      <c r="C256" s="176" t="s">
        <v>557</v>
      </c>
      <c r="D256" s="175"/>
      <c r="E256" s="148">
        <v>237</v>
      </c>
      <c r="F256" s="151"/>
      <c r="G256" s="151"/>
      <c r="H256" s="151"/>
      <c r="I256" s="151"/>
      <c r="J256" s="151"/>
      <c r="K256" s="151"/>
      <c r="L256" s="151"/>
      <c r="M256" s="151"/>
      <c r="N256" s="142"/>
      <c r="O256" s="142"/>
      <c r="P256" s="142"/>
      <c r="Q256" s="142"/>
      <c r="R256" s="142"/>
      <c r="S256" s="142"/>
      <c r="T256" s="143"/>
      <c r="U256" s="142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 t="s">
        <v>155</v>
      </c>
      <c r="AF256" s="137">
        <v>0</v>
      </c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</row>
    <row r="257" spans="1:60" outlineLevel="1">
      <c r="A257" s="138"/>
      <c r="B257" s="138"/>
      <c r="C257" s="176" t="s">
        <v>558</v>
      </c>
      <c r="D257" s="175"/>
      <c r="E257" s="148">
        <v>73.5</v>
      </c>
      <c r="F257" s="151"/>
      <c r="G257" s="151"/>
      <c r="H257" s="151"/>
      <c r="I257" s="151"/>
      <c r="J257" s="151"/>
      <c r="K257" s="151"/>
      <c r="L257" s="151"/>
      <c r="M257" s="151"/>
      <c r="N257" s="142"/>
      <c r="O257" s="142"/>
      <c r="P257" s="142"/>
      <c r="Q257" s="142"/>
      <c r="R257" s="142"/>
      <c r="S257" s="142"/>
      <c r="T257" s="143"/>
      <c r="U257" s="142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 t="s">
        <v>155</v>
      </c>
      <c r="AF257" s="137">
        <v>0</v>
      </c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</row>
    <row r="258" spans="1:60" outlineLevel="1">
      <c r="A258" s="138"/>
      <c r="B258" s="138"/>
      <c r="C258" s="176" t="s">
        <v>559</v>
      </c>
      <c r="D258" s="175"/>
      <c r="E258" s="148"/>
      <c r="F258" s="151"/>
      <c r="G258" s="151"/>
      <c r="H258" s="151"/>
      <c r="I258" s="151"/>
      <c r="J258" s="151"/>
      <c r="K258" s="151"/>
      <c r="L258" s="151"/>
      <c r="M258" s="151"/>
      <c r="N258" s="142"/>
      <c r="O258" s="142"/>
      <c r="P258" s="142"/>
      <c r="Q258" s="142"/>
      <c r="R258" s="142"/>
      <c r="S258" s="142"/>
      <c r="T258" s="143"/>
      <c r="U258" s="142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 t="s">
        <v>155</v>
      </c>
      <c r="AF258" s="137">
        <v>0</v>
      </c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</row>
    <row r="259" spans="1:60" outlineLevel="1">
      <c r="A259" s="138"/>
      <c r="B259" s="138"/>
      <c r="C259" s="176" t="s">
        <v>560</v>
      </c>
      <c r="D259" s="175"/>
      <c r="E259" s="148">
        <v>41</v>
      </c>
      <c r="F259" s="151"/>
      <c r="G259" s="151"/>
      <c r="H259" s="151"/>
      <c r="I259" s="151"/>
      <c r="J259" s="151"/>
      <c r="K259" s="151"/>
      <c r="L259" s="151"/>
      <c r="M259" s="151"/>
      <c r="N259" s="142"/>
      <c r="O259" s="142"/>
      <c r="P259" s="142"/>
      <c r="Q259" s="142"/>
      <c r="R259" s="142"/>
      <c r="S259" s="142"/>
      <c r="T259" s="143"/>
      <c r="U259" s="142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 t="s">
        <v>155</v>
      </c>
      <c r="AF259" s="137">
        <v>0</v>
      </c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</row>
    <row r="260" spans="1:60" outlineLevel="1">
      <c r="A260" s="138"/>
      <c r="B260" s="138"/>
      <c r="C260" s="176" t="s">
        <v>561</v>
      </c>
      <c r="D260" s="175"/>
      <c r="E260" s="148">
        <v>22</v>
      </c>
      <c r="F260" s="151"/>
      <c r="G260" s="151"/>
      <c r="H260" s="151"/>
      <c r="I260" s="151"/>
      <c r="J260" s="151"/>
      <c r="K260" s="151"/>
      <c r="L260" s="151"/>
      <c r="M260" s="151"/>
      <c r="N260" s="142"/>
      <c r="O260" s="142"/>
      <c r="P260" s="142"/>
      <c r="Q260" s="142"/>
      <c r="R260" s="142"/>
      <c r="S260" s="142"/>
      <c r="T260" s="143"/>
      <c r="U260" s="142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 t="s">
        <v>155</v>
      </c>
      <c r="AF260" s="137">
        <v>0</v>
      </c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</row>
    <row r="261" spans="1:60" outlineLevel="1">
      <c r="A261" s="138"/>
      <c r="B261" s="138"/>
      <c r="C261" s="176" t="s">
        <v>562</v>
      </c>
      <c r="D261" s="175"/>
      <c r="E261" s="148">
        <v>6.4</v>
      </c>
      <c r="F261" s="151"/>
      <c r="G261" s="151"/>
      <c r="H261" s="151"/>
      <c r="I261" s="151"/>
      <c r="J261" s="151"/>
      <c r="K261" s="151"/>
      <c r="L261" s="151"/>
      <c r="M261" s="151"/>
      <c r="N261" s="142"/>
      <c r="O261" s="142"/>
      <c r="P261" s="142"/>
      <c r="Q261" s="142"/>
      <c r="R261" s="142"/>
      <c r="S261" s="142"/>
      <c r="T261" s="143"/>
      <c r="U261" s="142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 t="s">
        <v>155</v>
      </c>
      <c r="AF261" s="137">
        <v>0</v>
      </c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</row>
    <row r="262" spans="1:60" ht="22.5" outlineLevel="1">
      <c r="A262" s="138">
        <v>93</v>
      </c>
      <c r="B262" s="138" t="s">
        <v>563</v>
      </c>
      <c r="C262" s="173" t="s">
        <v>564</v>
      </c>
      <c r="D262" s="142" t="s">
        <v>152</v>
      </c>
      <c r="E262" s="147">
        <v>753.4</v>
      </c>
      <c r="F262" s="370"/>
      <c r="G262" s="151">
        <f>E262*F262</f>
        <v>0</v>
      </c>
      <c r="H262" s="151">
        <v>9.57</v>
      </c>
      <c r="I262" s="151">
        <f>ROUND(E262*H262,2)</f>
        <v>7210.04</v>
      </c>
      <c r="J262" s="151">
        <v>95.93</v>
      </c>
      <c r="K262" s="151">
        <f>ROUND(E262*J262,2)</f>
        <v>72273.66</v>
      </c>
      <c r="L262" s="151">
        <v>21</v>
      </c>
      <c r="M262" s="151">
        <f>G262*(1+L262/100)</f>
        <v>0</v>
      </c>
      <c r="N262" s="142">
        <v>3.5E-4</v>
      </c>
      <c r="O262" s="142">
        <f>ROUND(E262*N262,5)</f>
        <v>0.26368999999999998</v>
      </c>
      <c r="P262" s="142">
        <v>0</v>
      </c>
      <c r="Q262" s="142">
        <f>ROUND(E262*P262,5)</f>
        <v>0</v>
      </c>
      <c r="R262" s="142"/>
      <c r="S262" s="142"/>
      <c r="T262" s="143">
        <v>0.2</v>
      </c>
      <c r="U262" s="142">
        <f>ROUND(E262*T262,2)</f>
        <v>150.68</v>
      </c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 t="s">
        <v>153</v>
      </c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</row>
    <row r="263" spans="1:60" ht="22.5" outlineLevel="1">
      <c r="A263" s="138"/>
      <c r="B263" s="138"/>
      <c r="C263" s="176" t="s">
        <v>565</v>
      </c>
      <c r="D263" s="175"/>
      <c r="E263" s="148"/>
      <c r="F263" s="151"/>
      <c r="G263" s="151"/>
      <c r="H263" s="151"/>
      <c r="I263" s="151"/>
      <c r="J263" s="151"/>
      <c r="K263" s="151"/>
      <c r="L263" s="151"/>
      <c r="M263" s="151"/>
      <c r="N263" s="142"/>
      <c r="O263" s="142"/>
      <c r="P263" s="142"/>
      <c r="Q263" s="142"/>
      <c r="R263" s="142"/>
      <c r="S263" s="142"/>
      <c r="T263" s="143"/>
      <c r="U263" s="142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 t="s">
        <v>155</v>
      </c>
      <c r="AF263" s="137">
        <v>0</v>
      </c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</row>
    <row r="264" spans="1:60" outlineLevel="1">
      <c r="A264" s="138"/>
      <c r="B264" s="138"/>
      <c r="C264" s="176" t="s">
        <v>557</v>
      </c>
      <c r="D264" s="175"/>
      <c r="E264" s="148">
        <v>237</v>
      </c>
      <c r="F264" s="151"/>
      <c r="G264" s="151"/>
      <c r="H264" s="151"/>
      <c r="I264" s="151"/>
      <c r="J264" s="151"/>
      <c r="K264" s="151"/>
      <c r="L264" s="151"/>
      <c r="M264" s="151"/>
      <c r="N264" s="142"/>
      <c r="O264" s="142"/>
      <c r="P264" s="142"/>
      <c r="Q264" s="142"/>
      <c r="R264" s="142"/>
      <c r="S264" s="142"/>
      <c r="T264" s="143"/>
      <c r="U264" s="142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 t="s">
        <v>155</v>
      </c>
      <c r="AF264" s="137">
        <v>0</v>
      </c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</row>
    <row r="265" spans="1:60" outlineLevel="1">
      <c r="A265" s="138"/>
      <c r="B265" s="138"/>
      <c r="C265" s="176" t="s">
        <v>558</v>
      </c>
      <c r="D265" s="175"/>
      <c r="E265" s="148">
        <v>73.5</v>
      </c>
      <c r="F265" s="151"/>
      <c r="G265" s="151"/>
      <c r="H265" s="151"/>
      <c r="I265" s="151"/>
      <c r="J265" s="151"/>
      <c r="K265" s="151"/>
      <c r="L265" s="151"/>
      <c r="M265" s="151"/>
      <c r="N265" s="142"/>
      <c r="O265" s="142"/>
      <c r="P265" s="142"/>
      <c r="Q265" s="142"/>
      <c r="R265" s="142"/>
      <c r="S265" s="142"/>
      <c r="T265" s="143"/>
      <c r="U265" s="142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 t="s">
        <v>155</v>
      </c>
      <c r="AF265" s="137">
        <v>0</v>
      </c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</row>
    <row r="266" spans="1:60" ht="22.5" outlineLevel="1">
      <c r="A266" s="138"/>
      <c r="B266" s="138"/>
      <c r="C266" s="176" t="s">
        <v>566</v>
      </c>
      <c r="D266" s="175"/>
      <c r="E266" s="148"/>
      <c r="F266" s="151"/>
      <c r="G266" s="151"/>
      <c r="H266" s="151"/>
      <c r="I266" s="151"/>
      <c r="J266" s="151"/>
      <c r="K266" s="151"/>
      <c r="L266" s="151"/>
      <c r="M266" s="151"/>
      <c r="N266" s="142"/>
      <c r="O266" s="142"/>
      <c r="P266" s="142"/>
      <c r="Q266" s="142"/>
      <c r="R266" s="142"/>
      <c r="S266" s="142"/>
      <c r="T266" s="143"/>
      <c r="U266" s="142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 t="s">
        <v>155</v>
      </c>
      <c r="AF266" s="137">
        <v>0</v>
      </c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</row>
    <row r="267" spans="1:60" outlineLevel="1">
      <c r="A267" s="138"/>
      <c r="B267" s="138"/>
      <c r="C267" s="176" t="s">
        <v>560</v>
      </c>
      <c r="D267" s="175"/>
      <c r="E267" s="148">
        <v>41</v>
      </c>
      <c r="F267" s="151"/>
      <c r="G267" s="151"/>
      <c r="H267" s="151"/>
      <c r="I267" s="151"/>
      <c r="J267" s="151"/>
      <c r="K267" s="151"/>
      <c r="L267" s="151"/>
      <c r="M267" s="151"/>
      <c r="N267" s="142"/>
      <c r="O267" s="142"/>
      <c r="P267" s="142"/>
      <c r="Q267" s="142"/>
      <c r="R267" s="142"/>
      <c r="S267" s="142"/>
      <c r="T267" s="143"/>
      <c r="U267" s="142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 t="s">
        <v>155</v>
      </c>
      <c r="AF267" s="137">
        <v>0</v>
      </c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</row>
    <row r="268" spans="1:60" outlineLevel="1">
      <c r="A268" s="138"/>
      <c r="B268" s="138"/>
      <c r="C268" s="176" t="s">
        <v>561</v>
      </c>
      <c r="D268" s="175"/>
      <c r="E268" s="148">
        <v>22</v>
      </c>
      <c r="F268" s="151"/>
      <c r="G268" s="151"/>
      <c r="H268" s="151"/>
      <c r="I268" s="151"/>
      <c r="J268" s="151"/>
      <c r="K268" s="151"/>
      <c r="L268" s="151"/>
      <c r="M268" s="151"/>
      <c r="N268" s="142"/>
      <c r="O268" s="142"/>
      <c r="P268" s="142"/>
      <c r="Q268" s="142"/>
      <c r="R268" s="142"/>
      <c r="S268" s="142"/>
      <c r="T268" s="143"/>
      <c r="U268" s="142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 t="s">
        <v>155</v>
      </c>
      <c r="AF268" s="137">
        <v>0</v>
      </c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</row>
    <row r="269" spans="1:60" outlineLevel="1">
      <c r="A269" s="138"/>
      <c r="B269" s="138"/>
      <c r="C269" s="176" t="s">
        <v>567</v>
      </c>
      <c r="D269" s="175"/>
      <c r="E269" s="148"/>
      <c r="F269" s="151"/>
      <c r="G269" s="151"/>
      <c r="H269" s="151"/>
      <c r="I269" s="151"/>
      <c r="J269" s="151"/>
      <c r="K269" s="151"/>
      <c r="L269" s="151"/>
      <c r="M269" s="151"/>
      <c r="N269" s="142"/>
      <c r="O269" s="142"/>
      <c r="P269" s="142"/>
      <c r="Q269" s="142"/>
      <c r="R269" s="142"/>
      <c r="S269" s="142"/>
      <c r="T269" s="143"/>
      <c r="U269" s="142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 t="s">
        <v>155</v>
      </c>
      <c r="AF269" s="137">
        <v>0</v>
      </c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</row>
    <row r="270" spans="1:60" outlineLevel="1">
      <c r="A270" s="138"/>
      <c r="B270" s="138"/>
      <c r="C270" s="176" t="s">
        <v>568</v>
      </c>
      <c r="D270" s="175"/>
      <c r="E270" s="148">
        <v>237</v>
      </c>
      <c r="F270" s="151"/>
      <c r="G270" s="151"/>
      <c r="H270" s="151"/>
      <c r="I270" s="151"/>
      <c r="J270" s="151"/>
      <c r="K270" s="151"/>
      <c r="L270" s="151"/>
      <c r="M270" s="151"/>
      <c r="N270" s="142"/>
      <c r="O270" s="142"/>
      <c r="P270" s="142"/>
      <c r="Q270" s="142"/>
      <c r="R270" s="142"/>
      <c r="S270" s="142"/>
      <c r="T270" s="143"/>
      <c r="U270" s="142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 t="s">
        <v>155</v>
      </c>
      <c r="AF270" s="137">
        <v>0</v>
      </c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</row>
    <row r="271" spans="1:60" outlineLevel="1">
      <c r="A271" s="138"/>
      <c r="B271" s="138"/>
      <c r="C271" s="176" t="s">
        <v>569</v>
      </c>
      <c r="D271" s="175"/>
      <c r="E271" s="148">
        <v>73.5</v>
      </c>
      <c r="F271" s="151"/>
      <c r="G271" s="151"/>
      <c r="H271" s="151"/>
      <c r="I271" s="151"/>
      <c r="J271" s="151"/>
      <c r="K271" s="151"/>
      <c r="L271" s="151"/>
      <c r="M271" s="151"/>
      <c r="N271" s="142"/>
      <c r="O271" s="142"/>
      <c r="P271" s="142"/>
      <c r="Q271" s="142"/>
      <c r="R271" s="142"/>
      <c r="S271" s="142"/>
      <c r="T271" s="143"/>
      <c r="U271" s="142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 t="s">
        <v>155</v>
      </c>
      <c r="AF271" s="137">
        <v>0</v>
      </c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</row>
    <row r="272" spans="1:60" outlineLevel="1">
      <c r="A272" s="138"/>
      <c r="B272" s="138"/>
      <c r="C272" s="176" t="s">
        <v>570</v>
      </c>
      <c r="D272" s="175"/>
      <c r="E272" s="148"/>
      <c r="F272" s="151"/>
      <c r="G272" s="151"/>
      <c r="H272" s="151"/>
      <c r="I272" s="151"/>
      <c r="J272" s="151"/>
      <c r="K272" s="151"/>
      <c r="L272" s="151"/>
      <c r="M272" s="151"/>
      <c r="N272" s="142"/>
      <c r="O272" s="142"/>
      <c r="P272" s="142"/>
      <c r="Q272" s="142"/>
      <c r="R272" s="142"/>
      <c r="S272" s="142"/>
      <c r="T272" s="143"/>
      <c r="U272" s="142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 t="s">
        <v>155</v>
      </c>
      <c r="AF272" s="137">
        <v>0</v>
      </c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</row>
    <row r="273" spans="1:60" outlineLevel="1">
      <c r="A273" s="138"/>
      <c r="B273" s="138"/>
      <c r="C273" s="176" t="s">
        <v>571</v>
      </c>
      <c r="D273" s="175"/>
      <c r="E273" s="148">
        <v>41</v>
      </c>
      <c r="F273" s="151"/>
      <c r="G273" s="151"/>
      <c r="H273" s="151"/>
      <c r="I273" s="151"/>
      <c r="J273" s="151"/>
      <c r="K273" s="151"/>
      <c r="L273" s="151"/>
      <c r="M273" s="151"/>
      <c r="N273" s="142"/>
      <c r="O273" s="142"/>
      <c r="P273" s="142"/>
      <c r="Q273" s="142"/>
      <c r="R273" s="142"/>
      <c r="S273" s="142"/>
      <c r="T273" s="143"/>
      <c r="U273" s="142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 t="s">
        <v>155</v>
      </c>
      <c r="AF273" s="137">
        <v>0</v>
      </c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</row>
    <row r="274" spans="1:60" outlineLevel="1">
      <c r="A274" s="138"/>
      <c r="B274" s="138"/>
      <c r="C274" s="176" t="s">
        <v>572</v>
      </c>
      <c r="D274" s="175"/>
      <c r="E274" s="148">
        <v>22</v>
      </c>
      <c r="F274" s="151"/>
      <c r="G274" s="151"/>
      <c r="H274" s="151"/>
      <c r="I274" s="151"/>
      <c r="J274" s="151"/>
      <c r="K274" s="151"/>
      <c r="L274" s="151"/>
      <c r="M274" s="151"/>
      <c r="N274" s="142"/>
      <c r="O274" s="142"/>
      <c r="P274" s="142"/>
      <c r="Q274" s="142"/>
      <c r="R274" s="142"/>
      <c r="S274" s="142"/>
      <c r="T274" s="143"/>
      <c r="U274" s="142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 t="s">
        <v>155</v>
      </c>
      <c r="AF274" s="137">
        <v>0</v>
      </c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</row>
    <row r="275" spans="1:60" outlineLevel="1">
      <c r="A275" s="138"/>
      <c r="B275" s="138"/>
      <c r="C275" s="176" t="s">
        <v>573</v>
      </c>
      <c r="D275" s="175"/>
      <c r="E275" s="148">
        <v>6.4</v>
      </c>
      <c r="F275" s="151"/>
      <c r="G275" s="151"/>
      <c r="H275" s="151"/>
      <c r="I275" s="151"/>
      <c r="J275" s="151"/>
      <c r="K275" s="151"/>
      <c r="L275" s="151"/>
      <c r="M275" s="151"/>
      <c r="N275" s="142"/>
      <c r="O275" s="142"/>
      <c r="P275" s="142"/>
      <c r="Q275" s="142"/>
      <c r="R275" s="142"/>
      <c r="S275" s="142"/>
      <c r="T275" s="143"/>
      <c r="U275" s="142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 t="s">
        <v>155</v>
      </c>
      <c r="AF275" s="137">
        <v>0</v>
      </c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</row>
    <row r="276" spans="1:60" outlineLevel="1">
      <c r="A276" s="138">
        <v>94</v>
      </c>
      <c r="B276" s="138" t="s">
        <v>574</v>
      </c>
      <c r="C276" s="173" t="s">
        <v>575</v>
      </c>
      <c r="D276" s="142" t="s">
        <v>152</v>
      </c>
      <c r="E276" s="147">
        <v>436.88499999999999</v>
      </c>
      <c r="F276" s="370"/>
      <c r="G276" s="151">
        <f>E276*F276</f>
        <v>0</v>
      </c>
      <c r="H276" s="151">
        <v>169.5</v>
      </c>
      <c r="I276" s="151">
        <f>ROUND(E276*H276,2)</f>
        <v>74052.009999999995</v>
      </c>
      <c r="J276" s="151">
        <v>0</v>
      </c>
      <c r="K276" s="151">
        <f>ROUND(E276*J276,2)</f>
        <v>0</v>
      </c>
      <c r="L276" s="151">
        <v>21</v>
      </c>
      <c r="M276" s="151">
        <f>G276*(1+L276/100)</f>
        <v>0</v>
      </c>
      <c r="N276" s="142">
        <v>4.4999999999999997E-3</v>
      </c>
      <c r="O276" s="142">
        <f>ROUND(E276*N276,5)</f>
        <v>1.9659800000000001</v>
      </c>
      <c r="P276" s="142">
        <v>0</v>
      </c>
      <c r="Q276" s="142">
        <f>ROUND(E276*P276,5)</f>
        <v>0</v>
      </c>
      <c r="R276" s="142"/>
      <c r="S276" s="142"/>
      <c r="T276" s="143">
        <v>0</v>
      </c>
      <c r="U276" s="142">
        <f>ROUND(E276*T276,2)</f>
        <v>0</v>
      </c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 t="s">
        <v>188</v>
      </c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</row>
    <row r="277" spans="1:60" outlineLevel="1">
      <c r="A277" s="138"/>
      <c r="B277" s="138"/>
      <c r="C277" s="330" t="s">
        <v>576</v>
      </c>
      <c r="D277" s="331"/>
      <c r="E277" s="332"/>
      <c r="F277" s="333"/>
      <c r="G277" s="334"/>
      <c r="H277" s="151"/>
      <c r="I277" s="151"/>
      <c r="J277" s="151"/>
      <c r="K277" s="151"/>
      <c r="L277" s="151"/>
      <c r="M277" s="151"/>
      <c r="N277" s="142"/>
      <c r="O277" s="142"/>
      <c r="P277" s="142"/>
      <c r="Q277" s="142"/>
      <c r="R277" s="142"/>
      <c r="S277" s="142"/>
      <c r="T277" s="143"/>
      <c r="U277" s="142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 t="s">
        <v>160</v>
      </c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40" t="str">
        <f>C277</f>
        <v>parozábrana - asfaltový pás (µ = 375.000), 4 mm</v>
      </c>
      <c r="BB277" s="137"/>
      <c r="BC277" s="137"/>
      <c r="BD277" s="137"/>
      <c r="BE277" s="137"/>
      <c r="BF277" s="137"/>
      <c r="BG277" s="137"/>
      <c r="BH277" s="137"/>
    </row>
    <row r="278" spans="1:60" ht="33.75" outlineLevel="1">
      <c r="A278" s="138"/>
      <c r="B278" s="138"/>
      <c r="C278" s="330" t="s">
        <v>577</v>
      </c>
      <c r="D278" s="331"/>
      <c r="E278" s="332"/>
      <c r="F278" s="333"/>
      <c r="G278" s="334"/>
      <c r="H278" s="151"/>
      <c r="I278" s="151"/>
      <c r="J278" s="151"/>
      <c r="K278" s="151"/>
      <c r="L278" s="151"/>
      <c r="M278" s="151"/>
      <c r="N278" s="142"/>
      <c r="O278" s="142"/>
      <c r="P278" s="142"/>
      <c r="Q278" s="142"/>
      <c r="R278" s="142"/>
      <c r="S278" s="142"/>
      <c r="T278" s="143"/>
      <c r="U278" s="142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 t="s">
        <v>160</v>
      </c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40" t="str">
        <f>C278</f>
        <v>Pás z SBS modifikovaného asfaltu s hliníkovou vložkou a jemnozrnným posypem, parotěsnící, vzduchotěsnící a provizorní hydroizolační vrstva</v>
      </c>
      <c r="BB278" s="137"/>
      <c r="BC278" s="137"/>
      <c r="BD278" s="137"/>
      <c r="BE278" s="137"/>
      <c r="BF278" s="137"/>
      <c r="BG278" s="137"/>
      <c r="BH278" s="137"/>
    </row>
    <row r="279" spans="1:60" ht="22.5" outlineLevel="1">
      <c r="A279" s="138"/>
      <c r="B279" s="138"/>
      <c r="C279" s="176" t="s">
        <v>565</v>
      </c>
      <c r="D279" s="175"/>
      <c r="E279" s="148"/>
      <c r="F279" s="151"/>
      <c r="G279" s="151"/>
      <c r="H279" s="151"/>
      <c r="I279" s="151"/>
      <c r="J279" s="151"/>
      <c r="K279" s="151"/>
      <c r="L279" s="151"/>
      <c r="M279" s="151"/>
      <c r="N279" s="142"/>
      <c r="O279" s="142"/>
      <c r="P279" s="142"/>
      <c r="Q279" s="142"/>
      <c r="R279" s="142"/>
      <c r="S279" s="142"/>
      <c r="T279" s="143"/>
      <c r="U279" s="142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 t="s">
        <v>155</v>
      </c>
      <c r="AF279" s="137">
        <v>0</v>
      </c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</row>
    <row r="280" spans="1:60" outlineLevel="1">
      <c r="A280" s="138"/>
      <c r="B280" s="138"/>
      <c r="C280" s="176" t="s">
        <v>578</v>
      </c>
      <c r="D280" s="175"/>
      <c r="E280" s="148">
        <v>272.55</v>
      </c>
      <c r="F280" s="151"/>
      <c r="G280" s="151"/>
      <c r="H280" s="151"/>
      <c r="I280" s="151"/>
      <c r="J280" s="151"/>
      <c r="K280" s="151"/>
      <c r="L280" s="151"/>
      <c r="M280" s="151"/>
      <c r="N280" s="142"/>
      <c r="O280" s="142"/>
      <c r="P280" s="142"/>
      <c r="Q280" s="142"/>
      <c r="R280" s="142"/>
      <c r="S280" s="142"/>
      <c r="T280" s="143"/>
      <c r="U280" s="142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 t="s">
        <v>155</v>
      </c>
      <c r="AF280" s="137">
        <v>0</v>
      </c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</row>
    <row r="281" spans="1:60" outlineLevel="1">
      <c r="A281" s="138"/>
      <c r="B281" s="138"/>
      <c r="C281" s="176" t="s">
        <v>579</v>
      </c>
      <c r="D281" s="175"/>
      <c r="E281" s="148">
        <v>84.525000000000006</v>
      </c>
      <c r="F281" s="151"/>
      <c r="G281" s="151"/>
      <c r="H281" s="151"/>
      <c r="I281" s="151"/>
      <c r="J281" s="151"/>
      <c r="K281" s="151"/>
      <c r="L281" s="151"/>
      <c r="M281" s="151"/>
      <c r="N281" s="142"/>
      <c r="O281" s="142"/>
      <c r="P281" s="142"/>
      <c r="Q281" s="142"/>
      <c r="R281" s="142"/>
      <c r="S281" s="142"/>
      <c r="T281" s="143"/>
      <c r="U281" s="142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 t="s">
        <v>155</v>
      </c>
      <c r="AF281" s="137">
        <v>0</v>
      </c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</row>
    <row r="282" spans="1:60" ht="22.5" outlineLevel="1">
      <c r="A282" s="138"/>
      <c r="B282" s="138"/>
      <c r="C282" s="176" t="s">
        <v>566</v>
      </c>
      <c r="D282" s="175"/>
      <c r="E282" s="148"/>
      <c r="F282" s="151"/>
      <c r="G282" s="151"/>
      <c r="H282" s="151"/>
      <c r="I282" s="151"/>
      <c r="J282" s="151"/>
      <c r="K282" s="151"/>
      <c r="L282" s="151"/>
      <c r="M282" s="151"/>
      <c r="N282" s="142"/>
      <c r="O282" s="142"/>
      <c r="P282" s="142"/>
      <c r="Q282" s="142"/>
      <c r="R282" s="142"/>
      <c r="S282" s="142"/>
      <c r="T282" s="143"/>
      <c r="U282" s="142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 t="s">
        <v>155</v>
      </c>
      <c r="AF282" s="137">
        <v>0</v>
      </c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</row>
    <row r="283" spans="1:60" outlineLevel="1">
      <c r="A283" s="138"/>
      <c r="B283" s="138"/>
      <c r="C283" s="176" t="s">
        <v>580</v>
      </c>
      <c r="D283" s="175"/>
      <c r="E283" s="148">
        <v>47.15</v>
      </c>
      <c r="F283" s="151"/>
      <c r="G283" s="151"/>
      <c r="H283" s="151"/>
      <c r="I283" s="151"/>
      <c r="J283" s="151"/>
      <c r="K283" s="151"/>
      <c r="L283" s="151"/>
      <c r="M283" s="151"/>
      <c r="N283" s="142"/>
      <c r="O283" s="142"/>
      <c r="P283" s="142"/>
      <c r="Q283" s="142"/>
      <c r="R283" s="142"/>
      <c r="S283" s="142"/>
      <c r="T283" s="143"/>
      <c r="U283" s="142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 t="s">
        <v>155</v>
      </c>
      <c r="AF283" s="137">
        <v>0</v>
      </c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</row>
    <row r="284" spans="1:60" outlineLevel="1">
      <c r="A284" s="138"/>
      <c r="B284" s="138"/>
      <c r="C284" s="176" t="s">
        <v>581</v>
      </c>
      <c r="D284" s="175"/>
      <c r="E284" s="148">
        <v>25.3</v>
      </c>
      <c r="F284" s="151"/>
      <c r="G284" s="151"/>
      <c r="H284" s="151"/>
      <c r="I284" s="151"/>
      <c r="J284" s="151"/>
      <c r="K284" s="151"/>
      <c r="L284" s="151"/>
      <c r="M284" s="151"/>
      <c r="N284" s="142"/>
      <c r="O284" s="142"/>
      <c r="P284" s="142"/>
      <c r="Q284" s="142"/>
      <c r="R284" s="142"/>
      <c r="S284" s="142"/>
      <c r="T284" s="143"/>
      <c r="U284" s="142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 t="s">
        <v>155</v>
      </c>
      <c r="AF284" s="137">
        <v>0</v>
      </c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</row>
    <row r="285" spans="1:60" outlineLevel="1">
      <c r="A285" s="138"/>
      <c r="B285" s="138"/>
      <c r="C285" s="176" t="s">
        <v>582</v>
      </c>
      <c r="D285" s="175"/>
      <c r="E285" s="148">
        <v>7.36</v>
      </c>
      <c r="F285" s="151"/>
      <c r="G285" s="151"/>
      <c r="H285" s="151"/>
      <c r="I285" s="151"/>
      <c r="J285" s="151"/>
      <c r="K285" s="151"/>
      <c r="L285" s="151"/>
      <c r="M285" s="151"/>
      <c r="N285" s="142"/>
      <c r="O285" s="142"/>
      <c r="P285" s="142"/>
      <c r="Q285" s="142"/>
      <c r="R285" s="142"/>
      <c r="S285" s="142"/>
      <c r="T285" s="143"/>
      <c r="U285" s="142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 t="s">
        <v>155</v>
      </c>
      <c r="AF285" s="137">
        <v>0</v>
      </c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</row>
    <row r="286" spans="1:60" ht="22.5" outlineLevel="1">
      <c r="A286" s="138">
        <v>95</v>
      </c>
      <c r="B286" s="138" t="s">
        <v>583</v>
      </c>
      <c r="C286" s="173" t="s">
        <v>584</v>
      </c>
      <c r="D286" s="142" t="s">
        <v>152</v>
      </c>
      <c r="E286" s="147">
        <v>380.5</v>
      </c>
      <c r="F286" s="370"/>
      <c r="G286" s="151">
        <f>E286*F286</f>
        <v>0</v>
      </c>
      <c r="H286" s="151">
        <v>0</v>
      </c>
      <c r="I286" s="151">
        <f>ROUND(E286*H286,2)</f>
        <v>0</v>
      </c>
      <c r="J286" s="151">
        <v>90.1</v>
      </c>
      <c r="K286" s="151">
        <f>ROUND(E286*J286,2)</f>
        <v>34283.050000000003</v>
      </c>
      <c r="L286" s="151">
        <v>21</v>
      </c>
      <c r="M286" s="151">
        <f>G286*(1+L286/100)</f>
        <v>0</v>
      </c>
      <c r="N286" s="142">
        <v>0</v>
      </c>
      <c r="O286" s="142">
        <f>ROUND(E286*N286,5)</f>
        <v>0</v>
      </c>
      <c r="P286" s="142">
        <v>0</v>
      </c>
      <c r="Q286" s="142">
        <f>ROUND(E286*P286,5)</f>
        <v>0</v>
      </c>
      <c r="R286" s="142"/>
      <c r="S286" s="142"/>
      <c r="T286" s="143">
        <v>0.20699999999999999</v>
      </c>
      <c r="U286" s="142">
        <f>ROUND(E286*T286,2)</f>
        <v>78.760000000000005</v>
      </c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 t="s">
        <v>153</v>
      </c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</row>
    <row r="287" spans="1:60" outlineLevel="1">
      <c r="A287" s="138"/>
      <c r="B287" s="138"/>
      <c r="C287" s="176" t="s">
        <v>585</v>
      </c>
      <c r="D287" s="175"/>
      <c r="E287" s="148"/>
      <c r="F287" s="151"/>
      <c r="G287" s="151"/>
      <c r="H287" s="151"/>
      <c r="I287" s="151"/>
      <c r="J287" s="151"/>
      <c r="K287" s="151"/>
      <c r="L287" s="151"/>
      <c r="M287" s="151"/>
      <c r="N287" s="142"/>
      <c r="O287" s="142"/>
      <c r="P287" s="142"/>
      <c r="Q287" s="142"/>
      <c r="R287" s="142"/>
      <c r="S287" s="142"/>
      <c r="T287" s="143"/>
      <c r="U287" s="142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 t="s">
        <v>155</v>
      </c>
      <c r="AF287" s="137">
        <v>0</v>
      </c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</row>
    <row r="288" spans="1:60" outlineLevel="1">
      <c r="A288" s="138"/>
      <c r="B288" s="138"/>
      <c r="C288" s="176" t="s">
        <v>568</v>
      </c>
      <c r="D288" s="175"/>
      <c r="E288" s="148">
        <v>237</v>
      </c>
      <c r="F288" s="151"/>
      <c r="G288" s="151"/>
      <c r="H288" s="151"/>
      <c r="I288" s="151"/>
      <c r="J288" s="151"/>
      <c r="K288" s="151"/>
      <c r="L288" s="151"/>
      <c r="M288" s="151"/>
      <c r="N288" s="142"/>
      <c r="O288" s="142"/>
      <c r="P288" s="142"/>
      <c r="Q288" s="142"/>
      <c r="R288" s="142"/>
      <c r="S288" s="142"/>
      <c r="T288" s="143"/>
      <c r="U288" s="142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 t="s">
        <v>155</v>
      </c>
      <c r="AF288" s="137">
        <v>0</v>
      </c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</row>
    <row r="289" spans="1:60" outlineLevel="1">
      <c r="A289" s="138"/>
      <c r="B289" s="138"/>
      <c r="C289" s="176" t="s">
        <v>586</v>
      </c>
      <c r="D289" s="175"/>
      <c r="E289" s="148">
        <v>73.5</v>
      </c>
      <c r="F289" s="151"/>
      <c r="G289" s="151"/>
      <c r="H289" s="151"/>
      <c r="I289" s="151"/>
      <c r="J289" s="151"/>
      <c r="K289" s="151"/>
      <c r="L289" s="151"/>
      <c r="M289" s="151"/>
      <c r="N289" s="142"/>
      <c r="O289" s="142"/>
      <c r="P289" s="142"/>
      <c r="Q289" s="142"/>
      <c r="R289" s="142"/>
      <c r="S289" s="142"/>
      <c r="T289" s="143"/>
      <c r="U289" s="142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 t="s">
        <v>155</v>
      </c>
      <c r="AF289" s="137">
        <v>0</v>
      </c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</row>
    <row r="290" spans="1:60" outlineLevel="1">
      <c r="A290" s="138"/>
      <c r="B290" s="138"/>
      <c r="C290" s="176" t="s">
        <v>587</v>
      </c>
      <c r="D290" s="175"/>
      <c r="E290" s="148"/>
      <c r="F290" s="151"/>
      <c r="G290" s="151"/>
      <c r="H290" s="151"/>
      <c r="I290" s="151"/>
      <c r="J290" s="151"/>
      <c r="K290" s="151"/>
      <c r="L290" s="151"/>
      <c r="M290" s="151"/>
      <c r="N290" s="142"/>
      <c r="O290" s="142"/>
      <c r="P290" s="142"/>
      <c r="Q290" s="142"/>
      <c r="R290" s="142"/>
      <c r="S290" s="142"/>
      <c r="T290" s="143"/>
      <c r="U290" s="142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 t="s">
        <v>155</v>
      </c>
      <c r="AF290" s="137">
        <v>0</v>
      </c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</row>
    <row r="291" spans="1:60" outlineLevel="1">
      <c r="A291" s="138"/>
      <c r="B291" s="138"/>
      <c r="C291" s="176" t="s">
        <v>571</v>
      </c>
      <c r="D291" s="175"/>
      <c r="E291" s="148">
        <v>41</v>
      </c>
      <c r="F291" s="151"/>
      <c r="G291" s="151"/>
      <c r="H291" s="151"/>
      <c r="I291" s="151"/>
      <c r="J291" s="151"/>
      <c r="K291" s="151"/>
      <c r="L291" s="151"/>
      <c r="M291" s="151"/>
      <c r="N291" s="142"/>
      <c r="O291" s="142"/>
      <c r="P291" s="142"/>
      <c r="Q291" s="142"/>
      <c r="R291" s="142"/>
      <c r="S291" s="142"/>
      <c r="T291" s="143"/>
      <c r="U291" s="142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 t="s">
        <v>155</v>
      </c>
      <c r="AF291" s="137">
        <v>0</v>
      </c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</row>
    <row r="292" spans="1:60" outlineLevel="1">
      <c r="A292" s="138"/>
      <c r="B292" s="138"/>
      <c r="C292" s="176" t="s">
        <v>572</v>
      </c>
      <c r="D292" s="175"/>
      <c r="E292" s="148">
        <v>22</v>
      </c>
      <c r="F292" s="151"/>
      <c r="G292" s="151"/>
      <c r="H292" s="151"/>
      <c r="I292" s="151"/>
      <c r="J292" s="151"/>
      <c r="K292" s="151"/>
      <c r="L292" s="151"/>
      <c r="M292" s="151"/>
      <c r="N292" s="142"/>
      <c r="O292" s="142"/>
      <c r="P292" s="142"/>
      <c r="Q292" s="142"/>
      <c r="R292" s="142"/>
      <c r="S292" s="142"/>
      <c r="T292" s="143"/>
      <c r="U292" s="142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 t="s">
        <v>155</v>
      </c>
      <c r="AF292" s="137">
        <v>0</v>
      </c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</row>
    <row r="293" spans="1:60" outlineLevel="1">
      <c r="A293" s="138"/>
      <c r="B293" s="138"/>
      <c r="C293" s="176" t="s">
        <v>588</v>
      </c>
      <c r="D293" s="175"/>
      <c r="E293" s="148">
        <v>7</v>
      </c>
      <c r="F293" s="151"/>
      <c r="G293" s="151"/>
      <c r="H293" s="151"/>
      <c r="I293" s="151"/>
      <c r="J293" s="151"/>
      <c r="K293" s="151"/>
      <c r="L293" s="151"/>
      <c r="M293" s="151"/>
      <c r="N293" s="142"/>
      <c r="O293" s="142"/>
      <c r="P293" s="142"/>
      <c r="Q293" s="142"/>
      <c r="R293" s="142"/>
      <c r="S293" s="142"/>
      <c r="T293" s="143"/>
      <c r="U293" s="142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 t="s">
        <v>155</v>
      </c>
      <c r="AF293" s="137">
        <v>0</v>
      </c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</row>
    <row r="294" spans="1:60" ht="22.5" outlineLevel="1">
      <c r="A294" s="138">
        <v>96</v>
      </c>
      <c r="B294" s="138" t="s">
        <v>589</v>
      </c>
      <c r="C294" s="173" t="s">
        <v>590</v>
      </c>
      <c r="D294" s="142" t="s">
        <v>152</v>
      </c>
      <c r="E294" s="147">
        <v>437.57499999999999</v>
      </c>
      <c r="F294" s="370"/>
      <c r="G294" s="151">
        <f>E294*F294</f>
        <v>0</v>
      </c>
      <c r="H294" s="151">
        <v>173.5</v>
      </c>
      <c r="I294" s="151">
        <f>ROUND(E294*H294,2)</f>
        <v>75919.259999999995</v>
      </c>
      <c r="J294" s="151">
        <v>0</v>
      </c>
      <c r="K294" s="151">
        <f>ROUND(E294*J294,2)</f>
        <v>0</v>
      </c>
      <c r="L294" s="151">
        <v>21</v>
      </c>
      <c r="M294" s="151">
        <f>G294*(1+L294/100)</f>
        <v>0</v>
      </c>
      <c r="N294" s="142">
        <v>3.7000000000000002E-3</v>
      </c>
      <c r="O294" s="142">
        <f>ROUND(E294*N294,5)</f>
        <v>1.61903</v>
      </c>
      <c r="P294" s="142">
        <v>0</v>
      </c>
      <c r="Q294" s="142">
        <f>ROUND(E294*P294,5)</f>
        <v>0</v>
      </c>
      <c r="R294" s="142"/>
      <c r="S294" s="142"/>
      <c r="T294" s="143">
        <v>0</v>
      </c>
      <c r="U294" s="142">
        <f>ROUND(E294*T294,2)</f>
        <v>0</v>
      </c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 t="s">
        <v>188</v>
      </c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</row>
    <row r="295" spans="1:60" ht="22.5" outlineLevel="1">
      <c r="A295" s="138"/>
      <c r="B295" s="138"/>
      <c r="C295" s="330" t="s">
        <v>591</v>
      </c>
      <c r="D295" s="331"/>
      <c r="E295" s="332"/>
      <c r="F295" s="333"/>
      <c r="G295" s="334"/>
      <c r="H295" s="151"/>
      <c r="I295" s="151"/>
      <c r="J295" s="151"/>
      <c r="K295" s="151"/>
      <c r="L295" s="151"/>
      <c r="M295" s="151"/>
      <c r="N295" s="142"/>
      <c r="O295" s="142"/>
      <c r="P295" s="142"/>
      <c r="Q295" s="142"/>
      <c r="R295" s="142"/>
      <c r="S295" s="142"/>
      <c r="T295" s="143"/>
      <c r="U295" s="142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 t="s">
        <v>160</v>
      </c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40" t="str">
        <f>C295</f>
        <v>1x samolepící pás z SBS modifikovaného asfaltu s jemnozrnným posypem asfaltový pás tl. 3 mm</v>
      </c>
      <c r="BB295" s="137"/>
      <c r="BC295" s="137"/>
      <c r="BD295" s="137"/>
      <c r="BE295" s="137"/>
      <c r="BF295" s="137"/>
      <c r="BG295" s="137"/>
      <c r="BH295" s="137"/>
    </row>
    <row r="296" spans="1:60" outlineLevel="1">
      <c r="A296" s="138"/>
      <c r="B296" s="138"/>
      <c r="C296" s="176" t="s">
        <v>585</v>
      </c>
      <c r="D296" s="175"/>
      <c r="E296" s="148"/>
      <c r="F296" s="151"/>
      <c r="G296" s="151"/>
      <c r="H296" s="151"/>
      <c r="I296" s="151"/>
      <c r="J296" s="151"/>
      <c r="K296" s="151"/>
      <c r="L296" s="151"/>
      <c r="M296" s="151"/>
      <c r="N296" s="142"/>
      <c r="O296" s="142"/>
      <c r="P296" s="142"/>
      <c r="Q296" s="142"/>
      <c r="R296" s="142"/>
      <c r="S296" s="142"/>
      <c r="T296" s="143"/>
      <c r="U296" s="142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 t="s">
        <v>155</v>
      </c>
      <c r="AF296" s="137">
        <v>0</v>
      </c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</row>
    <row r="297" spans="1:60" outlineLevel="1">
      <c r="A297" s="138"/>
      <c r="B297" s="138"/>
      <c r="C297" s="176" t="s">
        <v>592</v>
      </c>
      <c r="D297" s="175"/>
      <c r="E297" s="148">
        <v>272.55</v>
      </c>
      <c r="F297" s="151"/>
      <c r="G297" s="151"/>
      <c r="H297" s="151"/>
      <c r="I297" s="151"/>
      <c r="J297" s="151"/>
      <c r="K297" s="151"/>
      <c r="L297" s="151"/>
      <c r="M297" s="151"/>
      <c r="N297" s="142"/>
      <c r="O297" s="142"/>
      <c r="P297" s="142"/>
      <c r="Q297" s="142"/>
      <c r="R297" s="142"/>
      <c r="S297" s="142"/>
      <c r="T297" s="143"/>
      <c r="U297" s="142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 t="s">
        <v>155</v>
      </c>
      <c r="AF297" s="137">
        <v>0</v>
      </c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</row>
    <row r="298" spans="1:60" outlineLevel="1">
      <c r="A298" s="138"/>
      <c r="B298" s="138"/>
      <c r="C298" s="176" t="s">
        <v>593</v>
      </c>
      <c r="D298" s="175"/>
      <c r="E298" s="148">
        <v>84.525000000000006</v>
      </c>
      <c r="F298" s="151"/>
      <c r="G298" s="151"/>
      <c r="H298" s="151"/>
      <c r="I298" s="151"/>
      <c r="J298" s="151"/>
      <c r="K298" s="151"/>
      <c r="L298" s="151"/>
      <c r="M298" s="151"/>
      <c r="N298" s="142"/>
      <c r="O298" s="142"/>
      <c r="P298" s="142"/>
      <c r="Q298" s="142"/>
      <c r="R298" s="142"/>
      <c r="S298" s="142"/>
      <c r="T298" s="143"/>
      <c r="U298" s="142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 t="s">
        <v>155</v>
      </c>
      <c r="AF298" s="137">
        <v>0</v>
      </c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</row>
    <row r="299" spans="1:60" outlineLevel="1">
      <c r="A299" s="138"/>
      <c r="B299" s="138"/>
      <c r="C299" s="176" t="s">
        <v>587</v>
      </c>
      <c r="D299" s="175"/>
      <c r="E299" s="148"/>
      <c r="F299" s="151"/>
      <c r="G299" s="151"/>
      <c r="H299" s="151"/>
      <c r="I299" s="151"/>
      <c r="J299" s="151"/>
      <c r="K299" s="151"/>
      <c r="L299" s="151"/>
      <c r="M299" s="151"/>
      <c r="N299" s="142"/>
      <c r="O299" s="142"/>
      <c r="P299" s="142"/>
      <c r="Q299" s="142"/>
      <c r="R299" s="142"/>
      <c r="S299" s="142"/>
      <c r="T299" s="143"/>
      <c r="U299" s="142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 t="s">
        <v>155</v>
      </c>
      <c r="AF299" s="137">
        <v>0</v>
      </c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</row>
    <row r="300" spans="1:60" outlineLevel="1">
      <c r="A300" s="138"/>
      <c r="B300" s="138"/>
      <c r="C300" s="176" t="s">
        <v>594</v>
      </c>
      <c r="D300" s="175"/>
      <c r="E300" s="148">
        <v>47.15</v>
      </c>
      <c r="F300" s="151"/>
      <c r="G300" s="151"/>
      <c r="H300" s="151"/>
      <c r="I300" s="151"/>
      <c r="J300" s="151"/>
      <c r="K300" s="151"/>
      <c r="L300" s="151"/>
      <c r="M300" s="151"/>
      <c r="N300" s="142"/>
      <c r="O300" s="142"/>
      <c r="P300" s="142"/>
      <c r="Q300" s="142"/>
      <c r="R300" s="142"/>
      <c r="S300" s="142"/>
      <c r="T300" s="143"/>
      <c r="U300" s="142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 t="s">
        <v>155</v>
      </c>
      <c r="AF300" s="137">
        <v>0</v>
      </c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</row>
    <row r="301" spans="1:60" outlineLevel="1">
      <c r="A301" s="138"/>
      <c r="B301" s="138"/>
      <c r="C301" s="176" t="s">
        <v>595</v>
      </c>
      <c r="D301" s="175"/>
      <c r="E301" s="148">
        <v>25.3</v>
      </c>
      <c r="F301" s="151"/>
      <c r="G301" s="151"/>
      <c r="H301" s="151"/>
      <c r="I301" s="151"/>
      <c r="J301" s="151"/>
      <c r="K301" s="151"/>
      <c r="L301" s="151"/>
      <c r="M301" s="151"/>
      <c r="N301" s="142"/>
      <c r="O301" s="142"/>
      <c r="P301" s="142"/>
      <c r="Q301" s="142"/>
      <c r="R301" s="142"/>
      <c r="S301" s="142"/>
      <c r="T301" s="143"/>
      <c r="U301" s="142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 t="s">
        <v>155</v>
      </c>
      <c r="AF301" s="137">
        <v>0</v>
      </c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</row>
    <row r="302" spans="1:60" outlineLevel="1">
      <c r="A302" s="138"/>
      <c r="B302" s="138"/>
      <c r="C302" s="176" t="s">
        <v>596</v>
      </c>
      <c r="D302" s="175"/>
      <c r="E302" s="148">
        <v>8.0500000000000007</v>
      </c>
      <c r="F302" s="151"/>
      <c r="G302" s="151"/>
      <c r="H302" s="151"/>
      <c r="I302" s="151"/>
      <c r="J302" s="151"/>
      <c r="K302" s="151"/>
      <c r="L302" s="151"/>
      <c r="M302" s="151"/>
      <c r="N302" s="142"/>
      <c r="O302" s="142"/>
      <c r="P302" s="142"/>
      <c r="Q302" s="142"/>
      <c r="R302" s="142"/>
      <c r="S302" s="142"/>
      <c r="T302" s="143"/>
      <c r="U302" s="142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 t="s">
        <v>155</v>
      </c>
      <c r="AF302" s="137">
        <v>0</v>
      </c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</row>
    <row r="303" spans="1:60" outlineLevel="1">
      <c r="A303" s="138">
        <v>97</v>
      </c>
      <c r="B303" s="138" t="s">
        <v>597</v>
      </c>
      <c r="C303" s="173" t="s">
        <v>598</v>
      </c>
      <c r="D303" s="142" t="s">
        <v>152</v>
      </c>
      <c r="E303" s="147">
        <v>429.52499999999998</v>
      </c>
      <c r="F303" s="370"/>
      <c r="G303" s="151">
        <f>E303*F303</f>
        <v>0</v>
      </c>
      <c r="H303" s="151">
        <v>223.5</v>
      </c>
      <c r="I303" s="151">
        <f>ROUND(E303*H303,2)</f>
        <v>95998.84</v>
      </c>
      <c r="J303" s="151">
        <v>0</v>
      </c>
      <c r="K303" s="151">
        <f>ROUND(E303*J303,2)</f>
        <v>0</v>
      </c>
      <c r="L303" s="151">
        <v>21</v>
      </c>
      <c r="M303" s="151">
        <f>G303*(1+L303/100)</f>
        <v>0</v>
      </c>
      <c r="N303" s="142">
        <v>5.4999999999999997E-3</v>
      </c>
      <c r="O303" s="142">
        <f>ROUND(E303*N303,5)</f>
        <v>2.36239</v>
      </c>
      <c r="P303" s="142">
        <v>0</v>
      </c>
      <c r="Q303" s="142">
        <f>ROUND(E303*P303,5)</f>
        <v>0</v>
      </c>
      <c r="R303" s="142"/>
      <c r="S303" s="142"/>
      <c r="T303" s="143">
        <v>0</v>
      </c>
      <c r="U303" s="142">
        <f>ROUND(E303*T303,2)</f>
        <v>0</v>
      </c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 t="s">
        <v>188</v>
      </c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</row>
    <row r="304" spans="1:60" ht="33.75" outlineLevel="1">
      <c r="A304" s="138"/>
      <c r="B304" s="138"/>
      <c r="C304" s="330" t="s">
        <v>599</v>
      </c>
      <c r="D304" s="331"/>
      <c r="E304" s="332"/>
      <c r="F304" s="333"/>
      <c r="G304" s="334"/>
      <c r="H304" s="151"/>
      <c r="I304" s="151"/>
      <c r="J304" s="151"/>
      <c r="K304" s="151"/>
      <c r="L304" s="151"/>
      <c r="M304" s="151"/>
      <c r="N304" s="142"/>
      <c r="O304" s="142"/>
      <c r="P304" s="142"/>
      <c r="Q304" s="142"/>
      <c r="R304" s="142"/>
      <c r="S304" s="142"/>
      <c r="T304" s="143"/>
      <c r="U304" s="142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 t="s">
        <v>160</v>
      </c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40" t="str">
        <f>C304</f>
        <v>hydroizolace - 1 x hydroizolační asfaltový pás z SBS modifikovaného asfaltu s retardéry hoření a břidličným posypem, tl. 5,2 mm</v>
      </c>
      <c r="BB304" s="137"/>
      <c r="BC304" s="137"/>
      <c r="BD304" s="137"/>
      <c r="BE304" s="137"/>
      <c r="BF304" s="137"/>
      <c r="BG304" s="137"/>
      <c r="BH304" s="137"/>
    </row>
    <row r="305" spans="1:60" outlineLevel="1">
      <c r="A305" s="138"/>
      <c r="B305" s="138"/>
      <c r="C305" s="176" t="s">
        <v>567</v>
      </c>
      <c r="D305" s="175"/>
      <c r="E305" s="148"/>
      <c r="F305" s="151"/>
      <c r="G305" s="151"/>
      <c r="H305" s="151"/>
      <c r="I305" s="151"/>
      <c r="J305" s="151"/>
      <c r="K305" s="151"/>
      <c r="L305" s="151"/>
      <c r="M305" s="151"/>
      <c r="N305" s="142"/>
      <c r="O305" s="142"/>
      <c r="P305" s="142"/>
      <c r="Q305" s="142"/>
      <c r="R305" s="142"/>
      <c r="S305" s="142"/>
      <c r="T305" s="143"/>
      <c r="U305" s="142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 t="s">
        <v>155</v>
      </c>
      <c r="AF305" s="137">
        <v>0</v>
      </c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</row>
    <row r="306" spans="1:60" outlineLevel="1">
      <c r="A306" s="138"/>
      <c r="B306" s="138"/>
      <c r="C306" s="176" t="s">
        <v>592</v>
      </c>
      <c r="D306" s="175"/>
      <c r="E306" s="148">
        <v>272.55</v>
      </c>
      <c r="F306" s="151"/>
      <c r="G306" s="151"/>
      <c r="H306" s="151"/>
      <c r="I306" s="151"/>
      <c r="J306" s="151"/>
      <c r="K306" s="151"/>
      <c r="L306" s="151"/>
      <c r="M306" s="151"/>
      <c r="N306" s="142"/>
      <c r="O306" s="142"/>
      <c r="P306" s="142"/>
      <c r="Q306" s="142"/>
      <c r="R306" s="142"/>
      <c r="S306" s="142"/>
      <c r="T306" s="143"/>
      <c r="U306" s="142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 t="s">
        <v>155</v>
      </c>
      <c r="AF306" s="137">
        <v>0</v>
      </c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</row>
    <row r="307" spans="1:60" outlineLevel="1">
      <c r="A307" s="138"/>
      <c r="B307" s="138"/>
      <c r="C307" s="176" t="s">
        <v>600</v>
      </c>
      <c r="D307" s="175"/>
      <c r="E307" s="148">
        <v>84.525000000000006</v>
      </c>
      <c r="F307" s="151"/>
      <c r="G307" s="151"/>
      <c r="H307" s="151"/>
      <c r="I307" s="151"/>
      <c r="J307" s="151"/>
      <c r="K307" s="151"/>
      <c r="L307" s="151"/>
      <c r="M307" s="151"/>
      <c r="N307" s="142"/>
      <c r="O307" s="142"/>
      <c r="P307" s="142"/>
      <c r="Q307" s="142"/>
      <c r="R307" s="142"/>
      <c r="S307" s="142"/>
      <c r="T307" s="143"/>
      <c r="U307" s="142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 t="s">
        <v>155</v>
      </c>
      <c r="AF307" s="137">
        <v>0</v>
      </c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</row>
    <row r="308" spans="1:60" outlineLevel="1">
      <c r="A308" s="138"/>
      <c r="B308" s="138"/>
      <c r="C308" s="176" t="s">
        <v>570</v>
      </c>
      <c r="D308" s="175"/>
      <c r="E308" s="148"/>
      <c r="F308" s="151"/>
      <c r="G308" s="151"/>
      <c r="H308" s="151"/>
      <c r="I308" s="151"/>
      <c r="J308" s="151"/>
      <c r="K308" s="151"/>
      <c r="L308" s="151"/>
      <c r="M308" s="151"/>
      <c r="N308" s="142"/>
      <c r="O308" s="142"/>
      <c r="P308" s="142"/>
      <c r="Q308" s="142"/>
      <c r="R308" s="142"/>
      <c r="S308" s="142"/>
      <c r="T308" s="143"/>
      <c r="U308" s="142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 t="s">
        <v>155</v>
      </c>
      <c r="AF308" s="137">
        <v>0</v>
      </c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</row>
    <row r="309" spans="1:60" outlineLevel="1">
      <c r="A309" s="138"/>
      <c r="B309" s="138"/>
      <c r="C309" s="176" t="s">
        <v>594</v>
      </c>
      <c r="D309" s="175"/>
      <c r="E309" s="148">
        <v>47.15</v>
      </c>
      <c r="F309" s="151"/>
      <c r="G309" s="151"/>
      <c r="H309" s="151"/>
      <c r="I309" s="151"/>
      <c r="J309" s="151"/>
      <c r="K309" s="151"/>
      <c r="L309" s="151"/>
      <c r="M309" s="151"/>
      <c r="N309" s="142"/>
      <c r="O309" s="142"/>
      <c r="P309" s="142"/>
      <c r="Q309" s="142"/>
      <c r="R309" s="142"/>
      <c r="S309" s="142"/>
      <c r="T309" s="143"/>
      <c r="U309" s="142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 t="s">
        <v>155</v>
      </c>
      <c r="AF309" s="137">
        <v>0</v>
      </c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</row>
    <row r="310" spans="1:60" outlineLevel="1">
      <c r="A310" s="138"/>
      <c r="B310" s="138"/>
      <c r="C310" s="176" t="s">
        <v>595</v>
      </c>
      <c r="D310" s="175"/>
      <c r="E310" s="148">
        <v>25.3</v>
      </c>
      <c r="F310" s="151"/>
      <c r="G310" s="151"/>
      <c r="H310" s="151"/>
      <c r="I310" s="151"/>
      <c r="J310" s="151"/>
      <c r="K310" s="151"/>
      <c r="L310" s="151"/>
      <c r="M310" s="151"/>
      <c r="N310" s="142"/>
      <c r="O310" s="142"/>
      <c r="P310" s="142"/>
      <c r="Q310" s="142"/>
      <c r="R310" s="142"/>
      <c r="S310" s="142"/>
      <c r="T310" s="143"/>
      <c r="U310" s="142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 t="s">
        <v>155</v>
      </c>
      <c r="AF310" s="137">
        <v>0</v>
      </c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</row>
    <row r="311" spans="1:60" outlineLevel="1">
      <c r="A311" s="138">
        <v>98</v>
      </c>
      <c r="B311" s="138" t="s">
        <v>601</v>
      </c>
      <c r="C311" s="173" t="s">
        <v>602</v>
      </c>
      <c r="D311" s="142" t="s">
        <v>181</v>
      </c>
      <c r="E311" s="147">
        <v>6.4</v>
      </c>
      <c r="F311" s="370"/>
      <c r="G311" s="151">
        <f>E311*F311</f>
        <v>0</v>
      </c>
      <c r="H311" s="151">
        <v>0</v>
      </c>
      <c r="I311" s="151">
        <f>ROUND(E311*H311,2)</f>
        <v>0</v>
      </c>
      <c r="J311" s="151">
        <v>1117</v>
      </c>
      <c r="K311" s="151">
        <f>ROUND(E311*J311,2)</f>
        <v>7148.8</v>
      </c>
      <c r="L311" s="151">
        <v>21</v>
      </c>
      <c r="M311" s="151">
        <f>G311*(1+L311/100)</f>
        <v>0</v>
      </c>
      <c r="N311" s="142">
        <v>0</v>
      </c>
      <c r="O311" s="142">
        <f>ROUND(E311*N311,5)</f>
        <v>0</v>
      </c>
      <c r="P311" s="142">
        <v>0</v>
      </c>
      <c r="Q311" s="142">
        <f>ROUND(E311*P311,5)</f>
        <v>0</v>
      </c>
      <c r="R311" s="142"/>
      <c r="S311" s="142"/>
      <c r="T311" s="143">
        <v>1.609</v>
      </c>
      <c r="U311" s="142">
        <f>ROUND(E311*T311,2)</f>
        <v>10.3</v>
      </c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 t="s">
        <v>153</v>
      </c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</row>
    <row r="312" spans="1:60">
      <c r="A312" s="139" t="s">
        <v>148</v>
      </c>
      <c r="B312" s="139" t="s">
        <v>89</v>
      </c>
      <c r="C312" s="174" t="s">
        <v>90</v>
      </c>
      <c r="D312" s="144"/>
      <c r="E312" s="149"/>
      <c r="F312" s="152"/>
      <c r="G312" s="152">
        <f>SUMIF(AE313:AE353,"&lt;&gt;NOR",G313:G353)</f>
        <v>0</v>
      </c>
      <c r="H312" s="152"/>
      <c r="I312" s="152">
        <f>SUM(I313:I353)</f>
        <v>444117.43000000005</v>
      </c>
      <c r="J312" s="152"/>
      <c r="K312" s="152">
        <f>SUM(K313:K353)</f>
        <v>204560.59</v>
      </c>
      <c r="L312" s="152"/>
      <c r="M312" s="152">
        <f>SUM(M313:M353)</f>
        <v>0</v>
      </c>
      <c r="N312" s="144"/>
      <c r="O312" s="144">
        <f>SUM(O313:O353)</f>
        <v>5.3442800000000004</v>
      </c>
      <c r="P312" s="144"/>
      <c r="Q312" s="144">
        <f>SUM(Q313:Q353)</f>
        <v>2.8875000000000002</v>
      </c>
      <c r="R312" s="144"/>
      <c r="S312" s="144"/>
      <c r="T312" s="145"/>
      <c r="U312" s="144">
        <f>SUM(U313:U353)</f>
        <v>370.4</v>
      </c>
      <c r="AE312" t="s">
        <v>149</v>
      </c>
    </row>
    <row r="313" spans="1:60" outlineLevel="1">
      <c r="A313" s="138">
        <v>99</v>
      </c>
      <c r="B313" s="138" t="s">
        <v>603</v>
      </c>
      <c r="C313" s="173" t="s">
        <v>604</v>
      </c>
      <c r="D313" s="142" t="s">
        <v>152</v>
      </c>
      <c r="E313" s="147">
        <v>231</v>
      </c>
      <c r="F313" s="370"/>
      <c r="G313" s="151">
        <f>E313*F313</f>
        <v>0</v>
      </c>
      <c r="H313" s="151">
        <v>0</v>
      </c>
      <c r="I313" s="151">
        <f>ROUND(E313*H313,2)</f>
        <v>0</v>
      </c>
      <c r="J313" s="151">
        <v>86.4</v>
      </c>
      <c r="K313" s="151">
        <f>ROUND(E313*J313,2)</f>
        <v>19958.400000000001</v>
      </c>
      <c r="L313" s="151">
        <v>21</v>
      </c>
      <c r="M313" s="151">
        <f>G313*(1+L313/100)</f>
        <v>0</v>
      </c>
      <c r="N313" s="142">
        <v>0</v>
      </c>
      <c r="O313" s="142">
        <f>ROUND(E313*N313,5)</f>
        <v>0</v>
      </c>
      <c r="P313" s="142">
        <v>1.2500000000000001E-2</v>
      </c>
      <c r="Q313" s="142">
        <f>ROUND(E313*P313,5)</f>
        <v>2.8875000000000002</v>
      </c>
      <c r="R313" s="142"/>
      <c r="S313" s="142"/>
      <c r="T313" s="143">
        <v>0.20899999999999999</v>
      </c>
      <c r="U313" s="142">
        <f>ROUND(E313*T313,2)</f>
        <v>48.28</v>
      </c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 t="s">
        <v>153</v>
      </c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</row>
    <row r="314" spans="1:60" outlineLevel="1">
      <c r="A314" s="138"/>
      <c r="B314" s="138"/>
      <c r="C314" s="176" t="s">
        <v>605</v>
      </c>
      <c r="D314" s="175"/>
      <c r="E314" s="148">
        <v>231</v>
      </c>
      <c r="F314" s="151"/>
      <c r="G314" s="151"/>
      <c r="H314" s="151"/>
      <c r="I314" s="151"/>
      <c r="J314" s="151"/>
      <c r="K314" s="151"/>
      <c r="L314" s="151"/>
      <c r="M314" s="151"/>
      <c r="N314" s="142"/>
      <c r="O314" s="142"/>
      <c r="P314" s="142"/>
      <c r="Q314" s="142"/>
      <c r="R314" s="142"/>
      <c r="S314" s="142"/>
      <c r="T314" s="143"/>
      <c r="U314" s="142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 t="s">
        <v>155</v>
      </c>
      <c r="AF314" s="137">
        <v>0</v>
      </c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</row>
    <row r="315" spans="1:60" outlineLevel="1">
      <c r="A315" s="138">
        <v>100</v>
      </c>
      <c r="B315" s="138" t="s">
        <v>550</v>
      </c>
      <c r="C315" s="173" t="s">
        <v>551</v>
      </c>
      <c r="D315" s="142" t="s">
        <v>181</v>
      </c>
      <c r="E315" s="147">
        <v>2.9</v>
      </c>
      <c r="F315" s="370"/>
      <c r="G315" s="151">
        <f t="shared" ref="G315:G317" si="17">E315*F315</f>
        <v>0</v>
      </c>
      <c r="H315" s="151">
        <v>0</v>
      </c>
      <c r="I315" s="151">
        <f>ROUND(E315*H315,2)</f>
        <v>0</v>
      </c>
      <c r="J315" s="151">
        <v>651</v>
      </c>
      <c r="K315" s="151">
        <f>ROUND(E315*J315,2)</f>
        <v>1887.9</v>
      </c>
      <c r="L315" s="151">
        <v>21</v>
      </c>
      <c r="M315" s="151">
        <f>G315*(1+L315/100)</f>
        <v>0</v>
      </c>
      <c r="N315" s="142">
        <v>0</v>
      </c>
      <c r="O315" s="142">
        <f>ROUND(E315*N315,5)</f>
        <v>0</v>
      </c>
      <c r="P315" s="142">
        <v>0</v>
      </c>
      <c r="Q315" s="142">
        <f>ROUND(E315*P315,5)</f>
        <v>0</v>
      </c>
      <c r="R315" s="142"/>
      <c r="S315" s="142"/>
      <c r="T315" s="143">
        <v>2.0089999999999999</v>
      </c>
      <c r="U315" s="142">
        <f>ROUND(E315*T315,2)</f>
        <v>5.83</v>
      </c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 t="s">
        <v>153</v>
      </c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</row>
    <row r="316" spans="1:60" outlineLevel="1">
      <c r="A316" s="138">
        <v>101</v>
      </c>
      <c r="B316" s="138" t="s">
        <v>552</v>
      </c>
      <c r="C316" s="173" t="s">
        <v>553</v>
      </c>
      <c r="D316" s="142" t="s">
        <v>181</v>
      </c>
      <c r="E316" s="147">
        <v>5.8</v>
      </c>
      <c r="F316" s="370"/>
      <c r="G316" s="151">
        <f t="shared" si="17"/>
        <v>0</v>
      </c>
      <c r="H316" s="151">
        <v>0</v>
      </c>
      <c r="I316" s="151">
        <f>ROUND(E316*H316,2)</f>
        <v>0</v>
      </c>
      <c r="J316" s="151">
        <v>311</v>
      </c>
      <c r="K316" s="151">
        <f>ROUND(E316*J316,2)</f>
        <v>1803.8</v>
      </c>
      <c r="L316" s="151">
        <v>21</v>
      </c>
      <c r="M316" s="151">
        <f>G316*(1+L316/100)</f>
        <v>0</v>
      </c>
      <c r="N316" s="142">
        <v>0</v>
      </c>
      <c r="O316" s="142">
        <f>ROUND(E316*N316,5)</f>
        <v>0</v>
      </c>
      <c r="P316" s="142">
        <v>0</v>
      </c>
      <c r="Q316" s="142">
        <f>ROUND(E316*P316,5)</f>
        <v>0</v>
      </c>
      <c r="R316" s="142"/>
      <c r="S316" s="142"/>
      <c r="T316" s="143">
        <v>0.95899999999999996</v>
      </c>
      <c r="U316" s="142">
        <f>ROUND(E316*T316,2)</f>
        <v>5.56</v>
      </c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 t="s">
        <v>153</v>
      </c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</row>
    <row r="317" spans="1:60" outlineLevel="1">
      <c r="A317" s="138">
        <v>102</v>
      </c>
      <c r="B317" s="138" t="s">
        <v>606</v>
      </c>
      <c r="C317" s="173" t="s">
        <v>607</v>
      </c>
      <c r="D317" s="142" t="s">
        <v>152</v>
      </c>
      <c r="E317" s="147">
        <v>107.4</v>
      </c>
      <c r="F317" s="370"/>
      <c r="G317" s="151">
        <f t="shared" si="17"/>
        <v>0</v>
      </c>
      <c r="H317" s="151">
        <v>32.549999999999997</v>
      </c>
      <c r="I317" s="151">
        <f>ROUND(E317*H317,2)</f>
        <v>3495.87</v>
      </c>
      <c r="J317" s="151">
        <v>133.94999999999999</v>
      </c>
      <c r="K317" s="151">
        <f>ROUND(E317*J317,2)</f>
        <v>14386.23</v>
      </c>
      <c r="L317" s="151">
        <v>21</v>
      </c>
      <c r="M317" s="151">
        <f>G317*(1+L317/100)</f>
        <v>0</v>
      </c>
      <c r="N317" s="142">
        <v>3.0000000000000001E-3</v>
      </c>
      <c r="O317" s="142">
        <f>ROUND(E317*N317,5)</f>
        <v>0.32219999999999999</v>
      </c>
      <c r="P317" s="142">
        <v>0</v>
      </c>
      <c r="Q317" s="142">
        <f>ROUND(E317*P317,5)</f>
        <v>0</v>
      </c>
      <c r="R317" s="142"/>
      <c r="S317" s="142"/>
      <c r="T317" s="143">
        <v>0.28000000000000003</v>
      </c>
      <c r="U317" s="142">
        <f>ROUND(E317*T317,2)</f>
        <v>30.07</v>
      </c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 t="s">
        <v>153</v>
      </c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</row>
    <row r="318" spans="1:60" outlineLevel="1">
      <c r="A318" s="138"/>
      <c r="B318" s="138"/>
      <c r="C318" s="176" t="s">
        <v>608</v>
      </c>
      <c r="D318" s="175"/>
      <c r="E318" s="148">
        <v>58.8</v>
      </c>
      <c r="F318" s="151"/>
      <c r="G318" s="151"/>
      <c r="H318" s="151"/>
      <c r="I318" s="151"/>
      <c r="J318" s="151"/>
      <c r="K318" s="151"/>
      <c r="L318" s="151"/>
      <c r="M318" s="151"/>
      <c r="N318" s="142"/>
      <c r="O318" s="142"/>
      <c r="P318" s="142"/>
      <c r="Q318" s="142"/>
      <c r="R318" s="142"/>
      <c r="S318" s="142"/>
      <c r="T318" s="143"/>
      <c r="U318" s="142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 t="s">
        <v>155</v>
      </c>
      <c r="AF318" s="137">
        <v>0</v>
      </c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</row>
    <row r="319" spans="1:60" outlineLevel="1">
      <c r="A319" s="138"/>
      <c r="B319" s="138"/>
      <c r="C319" s="176" t="s">
        <v>609</v>
      </c>
      <c r="D319" s="175"/>
      <c r="E319" s="148">
        <v>16.5</v>
      </c>
      <c r="F319" s="151"/>
      <c r="G319" s="151"/>
      <c r="H319" s="151"/>
      <c r="I319" s="151"/>
      <c r="J319" s="151"/>
      <c r="K319" s="151"/>
      <c r="L319" s="151"/>
      <c r="M319" s="151"/>
      <c r="N319" s="142"/>
      <c r="O319" s="142"/>
      <c r="P319" s="142"/>
      <c r="Q319" s="142"/>
      <c r="R319" s="142"/>
      <c r="S319" s="142"/>
      <c r="T319" s="143"/>
      <c r="U319" s="142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 t="s">
        <v>155</v>
      </c>
      <c r="AF319" s="137">
        <v>0</v>
      </c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</row>
    <row r="320" spans="1:60" outlineLevel="1">
      <c r="A320" s="138"/>
      <c r="B320" s="138"/>
      <c r="C320" s="176" t="s">
        <v>610</v>
      </c>
      <c r="D320" s="175"/>
      <c r="E320" s="148">
        <v>14.7</v>
      </c>
      <c r="F320" s="151"/>
      <c r="G320" s="151"/>
      <c r="H320" s="151"/>
      <c r="I320" s="151"/>
      <c r="J320" s="151"/>
      <c r="K320" s="151"/>
      <c r="L320" s="151"/>
      <c r="M320" s="151"/>
      <c r="N320" s="142"/>
      <c r="O320" s="142"/>
      <c r="P320" s="142"/>
      <c r="Q320" s="142"/>
      <c r="R320" s="142"/>
      <c r="S320" s="142"/>
      <c r="T320" s="143"/>
      <c r="U320" s="142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 t="s">
        <v>155</v>
      </c>
      <c r="AF320" s="137">
        <v>0</v>
      </c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</row>
    <row r="321" spans="1:60" outlineLevel="1">
      <c r="A321" s="138"/>
      <c r="B321" s="138"/>
      <c r="C321" s="176" t="s">
        <v>611</v>
      </c>
      <c r="D321" s="175"/>
      <c r="E321" s="148">
        <v>6.6</v>
      </c>
      <c r="F321" s="151"/>
      <c r="G321" s="151"/>
      <c r="H321" s="151"/>
      <c r="I321" s="151"/>
      <c r="J321" s="151"/>
      <c r="K321" s="151"/>
      <c r="L321" s="151"/>
      <c r="M321" s="151"/>
      <c r="N321" s="142"/>
      <c r="O321" s="142"/>
      <c r="P321" s="142"/>
      <c r="Q321" s="142"/>
      <c r="R321" s="142"/>
      <c r="S321" s="142"/>
      <c r="T321" s="143"/>
      <c r="U321" s="142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 t="s">
        <v>155</v>
      </c>
      <c r="AF321" s="137">
        <v>0</v>
      </c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</row>
    <row r="322" spans="1:60" outlineLevel="1">
      <c r="A322" s="138"/>
      <c r="B322" s="138"/>
      <c r="C322" s="176" t="s">
        <v>612</v>
      </c>
      <c r="D322" s="175"/>
      <c r="E322" s="148">
        <v>10.8</v>
      </c>
      <c r="F322" s="151"/>
      <c r="G322" s="151"/>
      <c r="H322" s="151"/>
      <c r="I322" s="151"/>
      <c r="J322" s="151"/>
      <c r="K322" s="151"/>
      <c r="L322" s="151"/>
      <c r="M322" s="151"/>
      <c r="N322" s="142"/>
      <c r="O322" s="142"/>
      <c r="P322" s="142"/>
      <c r="Q322" s="142"/>
      <c r="R322" s="142"/>
      <c r="S322" s="142"/>
      <c r="T322" s="143"/>
      <c r="U322" s="142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 t="s">
        <v>155</v>
      </c>
      <c r="AF322" s="137">
        <v>0</v>
      </c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</row>
    <row r="323" spans="1:60" outlineLevel="1">
      <c r="A323" s="138">
        <v>103</v>
      </c>
      <c r="B323" s="138" t="s">
        <v>613</v>
      </c>
      <c r="C323" s="173" t="s">
        <v>614</v>
      </c>
      <c r="D323" s="142" t="s">
        <v>152</v>
      </c>
      <c r="E323" s="147">
        <v>840.4</v>
      </c>
      <c r="F323" s="370"/>
      <c r="G323" s="151">
        <f>E323*F323</f>
        <v>0</v>
      </c>
      <c r="H323" s="151">
        <v>69.63</v>
      </c>
      <c r="I323" s="151">
        <f>ROUND(E323*H323,2)</f>
        <v>58517.05</v>
      </c>
      <c r="J323" s="151">
        <v>189.87</v>
      </c>
      <c r="K323" s="151">
        <f>ROUND(E323*J323,2)</f>
        <v>159566.75</v>
      </c>
      <c r="L323" s="151">
        <v>21</v>
      </c>
      <c r="M323" s="151">
        <f>G323*(1+L323/100)</f>
        <v>0</v>
      </c>
      <c r="N323" s="142">
        <v>2.5500000000000002E-3</v>
      </c>
      <c r="O323" s="142">
        <f>ROUND(E323*N323,5)</f>
        <v>2.1430199999999999</v>
      </c>
      <c r="P323" s="142">
        <v>0</v>
      </c>
      <c r="Q323" s="142">
        <f>ROUND(E323*P323,5)</f>
        <v>0</v>
      </c>
      <c r="R323" s="142"/>
      <c r="S323" s="142"/>
      <c r="T323" s="143">
        <v>0.31809999999999999</v>
      </c>
      <c r="U323" s="142">
        <f>ROUND(E323*T323,2)</f>
        <v>267.33</v>
      </c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 t="s">
        <v>153</v>
      </c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</row>
    <row r="324" spans="1:60" outlineLevel="1">
      <c r="A324" s="138"/>
      <c r="B324" s="138"/>
      <c r="C324" s="176" t="s">
        <v>615</v>
      </c>
      <c r="D324" s="175"/>
      <c r="E324" s="148">
        <v>237</v>
      </c>
      <c r="F324" s="151"/>
      <c r="G324" s="151"/>
      <c r="H324" s="151"/>
      <c r="I324" s="151"/>
      <c r="J324" s="151"/>
      <c r="K324" s="151"/>
      <c r="L324" s="151"/>
      <c r="M324" s="151"/>
      <c r="N324" s="142"/>
      <c r="O324" s="142"/>
      <c r="P324" s="142"/>
      <c r="Q324" s="142"/>
      <c r="R324" s="142"/>
      <c r="S324" s="142"/>
      <c r="T324" s="143"/>
      <c r="U324" s="142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 t="s">
        <v>155</v>
      </c>
      <c r="AF324" s="137">
        <v>0</v>
      </c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</row>
    <row r="325" spans="1:60" outlineLevel="1">
      <c r="A325" s="138"/>
      <c r="B325" s="138"/>
      <c r="C325" s="176" t="s">
        <v>616</v>
      </c>
      <c r="D325" s="175"/>
      <c r="E325" s="148">
        <v>41</v>
      </c>
      <c r="F325" s="151"/>
      <c r="G325" s="151"/>
      <c r="H325" s="151"/>
      <c r="I325" s="151"/>
      <c r="J325" s="151"/>
      <c r="K325" s="151"/>
      <c r="L325" s="151"/>
      <c r="M325" s="151"/>
      <c r="N325" s="142"/>
      <c r="O325" s="142"/>
      <c r="P325" s="142"/>
      <c r="Q325" s="142"/>
      <c r="R325" s="142"/>
      <c r="S325" s="142"/>
      <c r="T325" s="143"/>
      <c r="U325" s="142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 t="s">
        <v>155</v>
      </c>
      <c r="AF325" s="137">
        <v>0</v>
      </c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</row>
    <row r="326" spans="1:60" outlineLevel="1">
      <c r="A326" s="138"/>
      <c r="B326" s="138"/>
      <c r="C326" s="176" t="s">
        <v>617</v>
      </c>
      <c r="D326" s="175"/>
      <c r="E326" s="148">
        <v>474</v>
      </c>
      <c r="F326" s="151"/>
      <c r="G326" s="151"/>
      <c r="H326" s="151"/>
      <c r="I326" s="151"/>
      <c r="J326" s="151"/>
      <c r="K326" s="151"/>
      <c r="L326" s="151"/>
      <c r="M326" s="151"/>
      <c r="N326" s="142"/>
      <c r="O326" s="142"/>
      <c r="P326" s="142"/>
      <c r="Q326" s="142"/>
      <c r="R326" s="142"/>
      <c r="S326" s="142"/>
      <c r="T326" s="143"/>
      <c r="U326" s="142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 t="s">
        <v>155</v>
      </c>
      <c r="AF326" s="137">
        <v>0</v>
      </c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</row>
    <row r="327" spans="1:60" outlineLevel="1">
      <c r="A327" s="138"/>
      <c r="B327" s="138"/>
      <c r="C327" s="176" t="s">
        <v>618</v>
      </c>
      <c r="D327" s="175"/>
      <c r="E327" s="148">
        <v>82</v>
      </c>
      <c r="F327" s="151"/>
      <c r="G327" s="151"/>
      <c r="H327" s="151"/>
      <c r="I327" s="151"/>
      <c r="J327" s="151"/>
      <c r="K327" s="151"/>
      <c r="L327" s="151"/>
      <c r="M327" s="151"/>
      <c r="N327" s="142"/>
      <c r="O327" s="142"/>
      <c r="P327" s="142"/>
      <c r="Q327" s="142"/>
      <c r="R327" s="142"/>
      <c r="S327" s="142"/>
      <c r="T327" s="143"/>
      <c r="U327" s="142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 t="s">
        <v>155</v>
      </c>
      <c r="AF327" s="137">
        <v>0</v>
      </c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</row>
    <row r="328" spans="1:60" outlineLevel="1">
      <c r="A328" s="138"/>
      <c r="B328" s="138"/>
      <c r="C328" s="176" t="s">
        <v>562</v>
      </c>
      <c r="D328" s="175"/>
      <c r="E328" s="148">
        <v>6.4</v>
      </c>
      <c r="F328" s="151"/>
      <c r="G328" s="151"/>
      <c r="H328" s="151"/>
      <c r="I328" s="151"/>
      <c r="J328" s="151"/>
      <c r="K328" s="151"/>
      <c r="L328" s="151"/>
      <c r="M328" s="151"/>
      <c r="N328" s="142"/>
      <c r="O328" s="142"/>
      <c r="P328" s="142"/>
      <c r="Q328" s="142"/>
      <c r="R328" s="142"/>
      <c r="S328" s="142"/>
      <c r="T328" s="143"/>
      <c r="U328" s="142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 t="s">
        <v>155</v>
      </c>
      <c r="AF328" s="137">
        <v>0</v>
      </c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</row>
    <row r="329" spans="1:60" outlineLevel="1">
      <c r="A329" s="138">
        <v>104</v>
      </c>
      <c r="B329" s="138" t="s">
        <v>619</v>
      </c>
      <c r="C329" s="173" t="s">
        <v>620</v>
      </c>
      <c r="D329" s="142" t="s">
        <v>158</v>
      </c>
      <c r="E329" s="147">
        <v>68.710049999999995</v>
      </c>
      <c r="F329" s="370"/>
      <c r="G329" s="151">
        <f>E329*F329</f>
        <v>0</v>
      </c>
      <c r="H329" s="151">
        <v>2825</v>
      </c>
      <c r="I329" s="151">
        <f>ROUND(E329*H329,2)</f>
        <v>194105.89</v>
      </c>
      <c r="J329" s="151">
        <v>0</v>
      </c>
      <c r="K329" s="151">
        <f>ROUND(E329*J329,2)</f>
        <v>0</v>
      </c>
      <c r="L329" s="151">
        <v>21</v>
      </c>
      <c r="M329" s="151">
        <f>G329*(1+L329/100)</f>
        <v>0</v>
      </c>
      <c r="N329" s="142">
        <v>0.02</v>
      </c>
      <c r="O329" s="142">
        <f>ROUND(E329*N329,5)</f>
        <v>1.3742000000000001</v>
      </c>
      <c r="P329" s="142">
        <v>0</v>
      </c>
      <c r="Q329" s="142">
        <f>ROUND(E329*P329,5)</f>
        <v>0</v>
      </c>
      <c r="R329" s="142"/>
      <c r="S329" s="142"/>
      <c r="T329" s="143">
        <v>0</v>
      </c>
      <c r="U329" s="142">
        <f>ROUND(E329*T329,2)</f>
        <v>0</v>
      </c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 t="s">
        <v>188</v>
      </c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</row>
    <row r="330" spans="1:60" ht="22.5" outlineLevel="1">
      <c r="A330" s="138"/>
      <c r="B330" s="138"/>
      <c r="C330" s="176" t="s">
        <v>621</v>
      </c>
      <c r="D330" s="175"/>
      <c r="E330" s="148">
        <v>62.129550000000002</v>
      </c>
      <c r="F330" s="151"/>
      <c r="G330" s="151"/>
      <c r="H330" s="151"/>
      <c r="I330" s="151"/>
      <c r="J330" s="151"/>
      <c r="K330" s="151"/>
      <c r="L330" s="151"/>
      <c r="M330" s="151"/>
      <c r="N330" s="142"/>
      <c r="O330" s="142"/>
      <c r="P330" s="142"/>
      <c r="Q330" s="142"/>
      <c r="R330" s="142"/>
      <c r="S330" s="142"/>
      <c r="T330" s="143"/>
      <c r="U330" s="142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 t="s">
        <v>155</v>
      </c>
      <c r="AF330" s="137">
        <v>0</v>
      </c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</row>
    <row r="331" spans="1:60" ht="22.5" outlineLevel="1">
      <c r="A331" s="138"/>
      <c r="B331" s="138"/>
      <c r="C331" s="176" t="s">
        <v>622</v>
      </c>
      <c r="D331" s="175"/>
      <c r="E331" s="148">
        <v>6.5804999999999998</v>
      </c>
      <c r="F331" s="151"/>
      <c r="G331" s="151"/>
      <c r="H331" s="151"/>
      <c r="I331" s="151"/>
      <c r="J331" s="151"/>
      <c r="K331" s="151"/>
      <c r="L331" s="151"/>
      <c r="M331" s="151"/>
      <c r="N331" s="142"/>
      <c r="O331" s="142"/>
      <c r="P331" s="142"/>
      <c r="Q331" s="142"/>
      <c r="R331" s="142"/>
      <c r="S331" s="142"/>
      <c r="T331" s="143"/>
      <c r="U331" s="142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 t="s">
        <v>155</v>
      </c>
      <c r="AF331" s="137">
        <v>0</v>
      </c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</row>
    <row r="332" spans="1:60" outlineLevel="1">
      <c r="A332" s="138">
        <v>105</v>
      </c>
      <c r="B332" s="138" t="s">
        <v>623</v>
      </c>
      <c r="C332" s="173" t="s">
        <v>624</v>
      </c>
      <c r="D332" s="142" t="s">
        <v>158</v>
      </c>
      <c r="E332" s="147">
        <v>38.0869</v>
      </c>
      <c r="F332" s="370"/>
      <c r="G332" s="151">
        <f>E332*F332</f>
        <v>0</v>
      </c>
      <c r="H332" s="151">
        <v>2550</v>
      </c>
      <c r="I332" s="151">
        <f>ROUND(E332*H332,2)</f>
        <v>97121.600000000006</v>
      </c>
      <c r="J332" s="151">
        <v>0</v>
      </c>
      <c r="K332" s="151">
        <f>ROUND(E332*J332,2)</f>
        <v>0</v>
      </c>
      <c r="L332" s="151">
        <v>21</v>
      </c>
      <c r="M332" s="151">
        <f>G332*(1+L332/100)</f>
        <v>0</v>
      </c>
      <c r="N332" s="142">
        <v>0.02</v>
      </c>
      <c r="O332" s="142">
        <f>ROUND(E332*N332,5)</f>
        <v>0.76173999999999997</v>
      </c>
      <c r="P332" s="142">
        <v>0</v>
      </c>
      <c r="Q332" s="142">
        <f>ROUND(E332*P332,5)</f>
        <v>0</v>
      </c>
      <c r="R332" s="142"/>
      <c r="S332" s="142"/>
      <c r="T332" s="143">
        <v>0</v>
      </c>
      <c r="U332" s="142">
        <f>ROUND(E332*T332,2)</f>
        <v>0</v>
      </c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 t="s">
        <v>188</v>
      </c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</row>
    <row r="333" spans="1:60" outlineLevel="1">
      <c r="A333" s="138"/>
      <c r="B333" s="138"/>
      <c r="C333" s="176" t="s">
        <v>625</v>
      </c>
      <c r="D333" s="175"/>
      <c r="E333" s="148">
        <v>25.359000000000002</v>
      </c>
      <c r="F333" s="151"/>
      <c r="G333" s="151"/>
      <c r="H333" s="151"/>
      <c r="I333" s="151"/>
      <c r="J333" s="151"/>
      <c r="K333" s="151"/>
      <c r="L333" s="151"/>
      <c r="M333" s="151"/>
      <c r="N333" s="142"/>
      <c r="O333" s="142"/>
      <c r="P333" s="142"/>
      <c r="Q333" s="142"/>
      <c r="R333" s="142"/>
      <c r="S333" s="142"/>
      <c r="T333" s="143"/>
      <c r="U333" s="142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 t="s">
        <v>155</v>
      </c>
      <c r="AF333" s="137">
        <v>0</v>
      </c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</row>
    <row r="334" spans="1:60" outlineLevel="1">
      <c r="A334" s="138"/>
      <c r="B334" s="138"/>
      <c r="C334" s="176" t="s">
        <v>626</v>
      </c>
      <c r="D334" s="175"/>
      <c r="E334" s="148">
        <v>3.5095999999999998</v>
      </c>
      <c r="F334" s="151"/>
      <c r="G334" s="151"/>
      <c r="H334" s="151"/>
      <c r="I334" s="151"/>
      <c r="J334" s="151"/>
      <c r="K334" s="151"/>
      <c r="L334" s="151"/>
      <c r="M334" s="151"/>
      <c r="N334" s="142"/>
      <c r="O334" s="142"/>
      <c r="P334" s="142"/>
      <c r="Q334" s="142"/>
      <c r="R334" s="142"/>
      <c r="S334" s="142"/>
      <c r="T334" s="143"/>
      <c r="U334" s="142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 t="s">
        <v>155</v>
      </c>
      <c r="AF334" s="137">
        <v>0</v>
      </c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</row>
    <row r="335" spans="1:60" ht="22.5" outlineLevel="1">
      <c r="A335" s="138"/>
      <c r="B335" s="138"/>
      <c r="C335" s="176" t="s">
        <v>627</v>
      </c>
      <c r="D335" s="175"/>
      <c r="E335" s="148">
        <v>0.36799999999999999</v>
      </c>
      <c r="F335" s="151"/>
      <c r="G335" s="151"/>
      <c r="H335" s="151"/>
      <c r="I335" s="151"/>
      <c r="J335" s="151"/>
      <c r="K335" s="151"/>
      <c r="L335" s="151"/>
      <c r="M335" s="151"/>
      <c r="N335" s="142"/>
      <c r="O335" s="142"/>
      <c r="P335" s="142"/>
      <c r="Q335" s="142"/>
      <c r="R335" s="142"/>
      <c r="S335" s="142"/>
      <c r="T335" s="143"/>
      <c r="U335" s="142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 t="s">
        <v>155</v>
      </c>
      <c r="AF335" s="137">
        <v>0</v>
      </c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</row>
    <row r="336" spans="1:60" ht="22.5" outlineLevel="1">
      <c r="A336" s="138"/>
      <c r="B336" s="138"/>
      <c r="C336" s="176" t="s">
        <v>628</v>
      </c>
      <c r="D336" s="175"/>
      <c r="E336" s="148">
        <v>6.7619999999999996</v>
      </c>
      <c r="F336" s="151"/>
      <c r="G336" s="151"/>
      <c r="H336" s="151"/>
      <c r="I336" s="151"/>
      <c r="J336" s="151"/>
      <c r="K336" s="151"/>
      <c r="L336" s="151"/>
      <c r="M336" s="151"/>
      <c r="N336" s="142"/>
      <c r="O336" s="142"/>
      <c r="P336" s="142"/>
      <c r="Q336" s="142"/>
      <c r="R336" s="142"/>
      <c r="S336" s="142"/>
      <c r="T336" s="143"/>
      <c r="U336" s="142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 t="s">
        <v>155</v>
      </c>
      <c r="AF336" s="137">
        <v>0</v>
      </c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</row>
    <row r="337" spans="1:60" ht="22.5" outlineLevel="1">
      <c r="A337" s="138"/>
      <c r="B337" s="138"/>
      <c r="C337" s="176" t="s">
        <v>629</v>
      </c>
      <c r="D337" s="175"/>
      <c r="E337" s="148">
        <v>0.94874999999999998</v>
      </c>
      <c r="F337" s="151"/>
      <c r="G337" s="151"/>
      <c r="H337" s="151"/>
      <c r="I337" s="151"/>
      <c r="J337" s="151"/>
      <c r="K337" s="151"/>
      <c r="L337" s="151"/>
      <c r="M337" s="151"/>
      <c r="N337" s="142"/>
      <c r="O337" s="142"/>
      <c r="P337" s="142"/>
      <c r="Q337" s="142"/>
      <c r="R337" s="142"/>
      <c r="S337" s="142"/>
      <c r="T337" s="143"/>
      <c r="U337" s="142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 t="s">
        <v>155</v>
      </c>
      <c r="AF337" s="137">
        <v>0</v>
      </c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</row>
    <row r="338" spans="1:60" outlineLevel="1">
      <c r="A338" s="138"/>
      <c r="B338" s="138"/>
      <c r="C338" s="176" t="s">
        <v>630</v>
      </c>
      <c r="D338" s="175"/>
      <c r="E338" s="148">
        <v>0.78644999999999998</v>
      </c>
      <c r="F338" s="151"/>
      <c r="G338" s="151"/>
      <c r="H338" s="151"/>
      <c r="I338" s="151"/>
      <c r="J338" s="151"/>
      <c r="K338" s="151"/>
      <c r="L338" s="151"/>
      <c r="M338" s="151"/>
      <c r="N338" s="142"/>
      <c r="O338" s="142"/>
      <c r="P338" s="142"/>
      <c r="Q338" s="142"/>
      <c r="R338" s="142"/>
      <c r="S338" s="142"/>
      <c r="T338" s="143"/>
      <c r="U338" s="142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 t="s">
        <v>155</v>
      </c>
      <c r="AF338" s="137">
        <v>0</v>
      </c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</row>
    <row r="339" spans="1:60" outlineLevel="1">
      <c r="A339" s="138"/>
      <c r="B339" s="138"/>
      <c r="C339" s="176" t="s">
        <v>631</v>
      </c>
      <c r="D339" s="175"/>
      <c r="E339" s="148">
        <v>0.35310000000000002</v>
      </c>
      <c r="F339" s="151"/>
      <c r="G339" s="151"/>
      <c r="H339" s="151"/>
      <c r="I339" s="151"/>
      <c r="J339" s="151"/>
      <c r="K339" s="151"/>
      <c r="L339" s="151"/>
      <c r="M339" s="151"/>
      <c r="N339" s="142"/>
      <c r="O339" s="142"/>
      <c r="P339" s="142"/>
      <c r="Q339" s="142"/>
      <c r="R339" s="142"/>
      <c r="S339" s="142"/>
      <c r="T339" s="143"/>
      <c r="U339" s="142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 t="s">
        <v>155</v>
      </c>
      <c r="AF339" s="137">
        <v>0</v>
      </c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</row>
    <row r="340" spans="1:60" outlineLevel="1">
      <c r="A340" s="138">
        <v>106</v>
      </c>
      <c r="B340" s="138" t="s">
        <v>632</v>
      </c>
      <c r="C340" s="173" t="s">
        <v>633</v>
      </c>
      <c r="D340" s="142" t="s">
        <v>158</v>
      </c>
      <c r="E340" s="147">
        <v>28.868600000000001</v>
      </c>
      <c r="F340" s="370"/>
      <c r="G340" s="151">
        <f>E340*F340</f>
        <v>0</v>
      </c>
      <c r="H340" s="151">
        <v>2985</v>
      </c>
      <c r="I340" s="151">
        <f>ROUND(E340*H340,2)</f>
        <v>86172.77</v>
      </c>
      <c r="J340" s="151">
        <v>0</v>
      </c>
      <c r="K340" s="151">
        <f>ROUND(E340*J340,2)</f>
        <v>0</v>
      </c>
      <c r="L340" s="151">
        <v>21</v>
      </c>
      <c r="M340" s="151">
        <f>G340*(1+L340/100)</f>
        <v>0</v>
      </c>
      <c r="N340" s="142">
        <v>2.5000000000000001E-2</v>
      </c>
      <c r="O340" s="142">
        <f>ROUND(E340*N340,5)</f>
        <v>0.72172000000000003</v>
      </c>
      <c r="P340" s="142">
        <v>0</v>
      </c>
      <c r="Q340" s="142">
        <f>ROUND(E340*P340,5)</f>
        <v>0</v>
      </c>
      <c r="R340" s="142"/>
      <c r="S340" s="142"/>
      <c r="T340" s="143">
        <v>0</v>
      </c>
      <c r="U340" s="142">
        <f>ROUND(E340*T340,2)</f>
        <v>0</v>
      </c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 t="s">
        <v>188</v>
      </c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</row>
    <row r="341" spans="1:60" outlineLevel="1">
      <c r="A341" s="138"/>
      <c r="B341" s="138"/>
      <c r="C341" s="176" t="s">
        <v>625</v>
      </c>
      <c r="D341" s="175"/>
      <c r="E341" s="148">
        <v>25.359000000000002</v>
      </c>
      <c r="F341" s="151"/>
      <c r="G341" s="151"/>
      <c r="H341" s="151"/>
      <c r="I341" s="151"/>
      <c r="J341" s="151"/>
      <c r="K341" s="151"/>
      <c r="L341" s="151"/>
      <c r="M341" s="151"/>
      <c r="N341" s="142"/>
      <c r="O341" s="142"/>
      <c r="P341" s="142"/>
      <c r="Q341" s="142"/>
      <c r="R341" s="142"/>
      <c r="S341" s="142"/>
      <c r="T341" s="143"/>
      <c r="U341" s="142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 t="s">
        <v>155</v>
      </c>
      <c r="AF341" s="137">
        <v>0</v>
      </c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</row>
    <row r="342" spans="1:60" outlineLevel="1">
      <c r="A342" s="138"/>
      <c r="B342" s="138"/>
      <c r="C342" s="176" t="s">
        <v>626</v>
      </c>
      <c r="D342" s="175"/>
      <c r="E342" s="148">
        <v>3.5095999999999998</v>
      </c>
      <c r="F342" s="151"/>
      <c r="G342" s="151"/>
      <c r="H342" s="151"/>
      <c r="I342" s="151"/>
      <c r="J342" s="151"/>
      <c r="K342" s="151"/>
      <c r="L342" s="151"/>
      <c r="M342" s="151"/>
      <c r="N342" s="142"/>
      <c r="O342" s="142"/>
      <c r="P342" s="142"/>
      <c r="Q342" s="142"/>
      <c r="R342" s="142"/>
      <c r="S342" s="142"/>
      <c r="T342" s="143"/>
      <c r="U342" s="142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 t="s">
        <v>155</v>
      </c>
      <c r="AF342" s="137">
        <v>0</v>
      </c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</row>
    <row r="343" spans="1:60" ht="22.5" outlineLevel="1">
      <c r="A343" s="138">
        <v>107</v>
      </c>
      <c r="B343" s="138" t="s">
        <v>634</v>
      </c>
      <c r="C343" s="173" t="s">
        <v>635</v>
      </c>
      <c r="D343" s="142" t="s">
        <v>152</v>
      </c>
      <c r="E343" s="147">
        <v>6.48</v>
      </c>
      <c r="F343" s="370"/>
      <c r="G343" s="151">
        <f>E343*F343</f>
        <v>0</v>
      </c>
      <c r="H343" s="151">
        <v>314</v>
      </c>
      <c r="I343" s="151">
        <f>ROUND(E343*H343,2)</f>
        <v>2034.72</v>
      </c>
      <c r="J343" s="151">
        <v>0</v>
      </c>
      <c r="K343" s="151">
        <f>ROUND(E343*J343,2)</f>
        <v>0</v>
      </c>
      <c r="L343" s="151">
        <v>21</v>
      </c>
      <c r="M343" s="151">
        <f>G343*(1+L343/100)</f>
        <v>0</v>
      </c>
      <c r="N343" s="142">
        <v>1.8E-3</v>
      </c>
      <c r="O343" s="142">
        <f>ROUND(E343*N343,5)</f>
        <v>1.166E-2</v>
      </c>
      <c r="P343" s="142">
        <v>0</v>
      </c>
      <c r="Q343" s="142">
        <f>ROUND(E343*P343,5)</f>
        <v>0</v>
      </c>
      <c r="R343" s="142"/>
      <c r="S343" s="142"/>
      <c r="T343" s="143">
        <v>0</v>
      </c>
      <c r="U343" s="142">
        <f>ROUND(E343*T343,2)</f>
        <v>0</v>
      </c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 t="s">
        <v>188</v>
      </c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</row>
    <row r="344" spans="1:60" outlineLevel="1">
      <c r="A344" s="138"/>
      <c r="B344" s="138"/>
      <c r="C344" s="176" t="s">
        <v>636</v>
      </c>
      <c r="D344" s="175"/>
      <c r="E344" s="148">
        <v>6.48</v>
      </c>
      <c r="F344" s="151"/>
      <c r="G344" s="151"/>
      <c r="H344" s="151"/>
      <c r="I344" s="151"/>
      <c r="J344" s="151"/>
      <c r="K344" s="151"/>
      <c r="L344" s="151"/>
      <c r="M344" s="151"/>
      <c r="N344" s="142"/>
      <c r="O344" s="142"/>
      <c r="P344" s="142"/>
      <c r="Q344" s="142"/>
      <c r="R344" s="142"/>
      <c r="S344" s="142"/>
      <c r="T344" s="143"/>
      <c r="U344" s="142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 t="s">
        <v>155</v>
      </c>
      <c r="AF344" s="137">
        <v>0</v>
      </c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</row>
    <row r="345" spans="1:60" ht="22.5" outlineLevel="1">
      <c r="A345" s="138">
        <v>108</v>
      </c>
      <c r="B345" s="138" t="s">
        <v>637</v>
      </c>
      <c r="C345" s="173" t="s">
        <v>638</v>
      </c>
      <c r="D345" s="142" t="s">
        <v>152</v>
      </c>
      <c r="E345" s="147">
        <v>6.48</v>
      </c>
      <c r="F345" s="370"/>
      <c r="G345" s="151">
        <f>E345*F345</f>
        <v>0</v>
      </c>
      <c r="H345" s="151">
        <v>157</v>
      </c>
      <c r="I345" s="151">
        <f>ROUND(E345*H345,2)</f>
        <v>1017.36</v>
      </c>
      <c r="J345" s="151">
        <v>0</v>
      </c>
      <c r="K345" s="151">
        <f>ROUND(E345*J345,2)</f>
        <v>0</v>
      </c>
      <c r="L345" s="151">
        <v>21</v>
      </c>
      <c r="M345" s="151">
        <f>G345*(1+L345/100)</f>
        <v>0</v>
      </c>
      <c r="N345" s="142">
        <v>8.9999999999999998E-4</v>
      </c>
      <c r="O345" s="142">
        <f>ROUND(E345*N345,5)</f>
        <v>5.8300000000000001E-3</v>
      </c>
      <c r="P345" s="142">
        <v>0</v>
      </c>
      <c r="Q345" s="142">
        <f>ROUND(E345*P345,5)</f>
        <v>0</v>
      </c>
      <c r="R345" s="142"/>
      <c r="S345" s="142"/>
      <c r="T345" s="143">
        <v>0</v>
      </c>
      <c r="U345" s="142">
        <f>ROUND(E345*T345,2)</f>
        <v>0</v>
      </c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 t="s">
        <v>188</v>
      </c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</row>
    <row r="346" spans="1:60" outlineLevel="1">
      <c r="A346" s="138"/>
      <c r="B346" s="138"/>
      <c r="C346" s="176" t="s">
        <v>636</v>
      </c>
      <c r="D346" s="175"/>
      <c r="E346" s="148">
        <v>6.48</v>
      </c>
      <c r="F346" s="151"/>
      <c r="G346" s="151"/>
      <c r="H346" s="151"/>
      <c r="I346" s="151"/>
      <c r="J346" s="151"/>
      <c r="K346" s="151"/>
      <c r="L346" s="151"/>
      <c r="M346" s="151"/>
      <c r="N346" s="142"/>
      <c r="O346" s="142"/>
      <c r="P346" s="142"/>
      <c r="Q346" s="142"/>
      <c r="R346" s="142"/>
      <c r="S346" s="142"/>
      <c r="T346" s="143"/>
      <c r="U346" s="142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 t="s">
        <v>155</v>
      </c>
      <c r="AF346" s="137">
        <v>0</v>
      </c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</row>
    <row r="347" spans="1:60" outlineLevel="1">
      <c r="A347" s="138">
        <v>109</v>
      </c>
      <c r="B347" s="138" t="s">
        <v>639</v>
      </c>
      <c r="C347" s="173" t="s">
        <v>640</v>
      </c>
      <c r="D347" s="142" t="s">
        <v>185</v>
      </c>
      <c r="E347" s="147">
        <v>71</v>
      </c>
      <c r="F347" s="370"/>
      <c r="G347" s="151">
        <f>E347*F347</f>
        <v>0</v>
      </c>
      <c r="H347" s="151">
        <v>2.59</v>
      </c>
      <c r="I347" s="151">
        <f>ROUND(E347*H347,2)</f>
        <v>183.89</v>
      </c>
      <c r="J347" s="151">
        <v>23.91</v>
      </c>
      <c r="K347" s="151">
        <f>ROUND(E347*J347,2)</f>
        <v>1697.61</v>
      </c>
      <c r="L347" s="151">
        <v>21</v>
      </c>
      <c r="M347" s="151">
        <f>G347*(1+L347/100)</f>
        <v>0</v>
      </c>
      <c r="N347" s="142">
        <v>0</v>
      </c>
      <c r="O347" s="142">
        <f>ROUND(E347*N347,5)</f>
        <v>0</v>
      </c>
      <c r="P347" s="142">
        <v>0</v>
      </c>
      <c r="Q347" s="142">
        <f>ROUND(E347*P347,5)</f>
        <v>0</v>
      </c>
      <c r="R347" s="142"/>
      <c r="S347" s="142"/>
      <c r="T347" s="143">
        <v>0.05</v>
      </c>
      <c r="U347" s="142">
        <f>ROUND(E347*T347,2)</f>
        <v>3.55</v>
      </c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 t="s">
        <v>153</v>
      </c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</row>
    <row r="348" spans="1:60" outlineLevel="1">
      <c r="A348" s="138"/>
      <c r="B348" s="138"/>
      <c r="C348" s="176" t="s">
        <v>641</v>
      </c>
      <c r="D348" s="175"/>
      <c r="E348" s="148">
        <v>49</v>
      </c>
      <c r="F348" s="151"/>
      <c r="G348" s="151"/>
      <c r="H348" s="151"/>
      <c r="I348" s="151"/>
      <c r="J348" s="151"/>
      <c r="K348" s="151"/>
      <c r="L348" s="151"/>
      <c r="M348" s="151"/>
      <c r="N348" s="142"/>
      <c r="O348" s="142"/>
      <c r="P348" s="142"/>
      <c r="Q348" s="142"/>
      <c r="R348" s="142"/>
      <c r="S348" s="142"/>
      <c r="T348" s="143"/>
      <c r="U348" s="142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 t="s">
        <v>155</v>
      </c>
      <c r="AF348" s="137">
        <v>0</v>
      </c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</row>
    <row r="349" spans="1:60" outlineLevel="1">
      <c r="A349" s="138"/>
      <c r="B349" s="138"/>
      <c r="C349" s="176" t="s">
        <v>642</v>
      </c>
      <c r="D349" s="175"/>
      <c r="E349" s="148">
        <v>22</v>
      </c>
      <c r="F349" s="151"/>
      <c r="G349" s="151"/>
      <c r="H349" s="151"/>
      <c r="I349" s="151"/>
      <c r="J349" s="151"/>
      <c r="K349" s="151"/>
      <c r="L349" s="151"/>
      <c r="M349" s="151"/>
      <c r="N349" s="142"/>
      <c r="O349" s="142"/>
      <c r="P349" s="142"/>
      <c r="Q349" s="142"/>
      <c r="R349" s="142"/>
      <c r="S349" s="142"/>
      <c r="T349" s="143"/>
      <c r="U349" s="142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 t="s">
        <v>155</v>
      </c>
      <c r="AF349" s="137">
        <v>0</v>
      </c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</row>
    <row r="350" spans="1:60" outlineLevel="1">
      <c r="A350" s="138">
        <v>110</v>
      </c>
      <c r="B350" s="138" t="s">
        <v>643</v>
      </c>
      <c r="C350" s="173" t="s">
        <v>644</v>
      </c>
      <c r="D350" s="142" t="s">
        <v>185</v>
      </c>
      <c r="E350" s="147">
        <v>78.099999999999994</v>
      </c>
      <c r="F350" s="370"/>
      <c r="G350" s="151">
        <f>E350*F350</f>
        <v>0</v>
      </c>
      <c r="H350" s="151">
        <v>18.8</v>
      </c>
      <c r="I350" s="151">
        <f>ROUND(E350*H350,2)</f>
        <v>1468.28</v>
      </c>
      <c r="J350" s="151">
        <v>0</v>
      </c>
      <c r="K350" s="151">
        <f>ROUND(E350*J350,2)</f>
        <v>0</v>
      </c>
      <c r="L350" s="151">
        <v>21</v>
      </c>
      <c r="M350" s="151">
        <f>G350*(1+L350/100)</f>
        <v>0</v>
      </c>
      <c r="N350" s="142">
        <v>5.0000000000000002E-5</v>
      </c>
      <c r="O350" s="142">
        <f>ROUND(E350*N350,5)</f>
        <v>3.9100000000000003E-3</v>
      </c>
      <c r="P350" s="142">
        <v>0</v>
      </c>
      <c r="Q350" s="142">
        <f>ROUND(E350*P350,5)</f>
        <v>0</v>
      </c>
      <c r="R350" s="142"/>
      <c r="S350" s="142"/>
      <c r="T350" s="143">
        <v>0</v>
      </c>
      <c r="U350" s="142">
        <f>ROUND(E350*T350,2)</f>
        <v>0</v>
      </c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 t="s">
        <v>188</v>
      </c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</row>
    <row r="351" spans="1:60" outlineLevel="1">
      <c r="A351" s="138"/>
      <c r="B351" s="138"/>
      <c r="C351" s="176" t="s">
        <v>645</v>
      </c>
      <c r="D351" s="175"/>
      <c r="E351" s="148">
        <v>53.9</v>
      </c>
      <c r="F351" s="151"/>
      <c r="G351" s="151"/>
      <c r="H351" s="151"/>
      <c r="I351" s="151"/>
      <c r="J351" s="151"/>
      <c r="K351" s="151"/>
      <c r="L351" s="151"/>
      <c r="M351" s="151"/>
      <c r="N351" s="142"/>
      <c r="O351" s="142"/>
      <c r="P351" s="142"/>
      <c r="Q351" s="142"/>
      <c r="R351" s="142"/>
      <c r="S351" s="142"/>
      <c r="T351" s="143"/>
      <c r="U351" s="142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 t="s">
        <v>155</v>
      </c>
      <c r="AF351" s="137">
        <v>0</v>
      </c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</row>
    <row r="352" spans="1:60" outlineLevel="1">
      <c r="A352" s="138"/>
      <c r="B352" s="138"/>
      <c r="C352" s="176" t="s">
        <v>646</v>
      </c>
      <c r="D352" s="175"/>
      <c r="E352" s="148">
        <v>24.2</v>
      </c>
      <c r="F352" s="151"/>
      <c r="G352" s="151"/>
      <c r="H352" s="151"/>
      <c r="I352" s="151"/>
      <c r="J352" s="151"/>
      <c r="K352" s="151"/>
      <c r="L352" s="151"/>
      <c r="M352" s="151"/>
      <c r="N352" s="142"/>
      <c r="O352" s="142"/>
      <c r="P352" s="142"/>
      <c r="Q352" s="142"/>
      <c r="R352" s="142"/>
      <c r="S352" s="142"/>
      <c r="T352" s="143"/>
      <c r="U352" s="142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 t="s">
        <v>155</v>
      </c>
      <c r="AF352" s="137">
        <v>0</v>
      </c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</row>
    <row r="353" spans="1:60" outlineLevel="1">
      <c r="A353" s="138">
        <v>111</v>
      </c>
      <c r="B353" s="138" t="s">
        <v>656</v>
      </c>
      <c r="C353" s="173" t="s">
        <v>657</v>
      </c>
      <c r="D353" s="142" t="s">
        <v>181</v>
      </c>
      <c r="E353" s="147">
        <v>5.34</v>
      </c>
      <c r="F353" s="370"/>
      <c r="G353" s="151">
        <f>E353*F353</f>
        <v>0</v>
      </c>
      <c r="H353" s="151">
        <v>0</v>
      </c>
      <c r="I353" s="151">
        <f>ROUND(E353*H353,2)</f>
        <v>0</v>
      </c>
      <c r="J353" s="151">
        <v>985</v>
      </c>
      <c r="K353" s="151">
        <f>ROUND(E353*J353,2)</f>
        <v>5259.9</v>
      </c>
      <c r="L353" s="151">
        <v>21</v>
      </c>
      <c r="M353" s="151">
        <f>G353*(1+L353/100)</f>
        <v>0</v>
      </c>
      <c r="N353" s="142">
        <v>0</v>
      </c>
      <c r="O353" s="142">
        <f>ROUND(E353*N353,5)</f>
        <v>0</v>
      </c>
      <c r="P353" s="142">
        <v>0</v>
      </c>
      <c r="Q353" s="142">
        <f>ROUND(E353*P353,5)</f>
        <v>0</v>
      </c>
      <c r="R353" s="142"/>
      <c r="S353" s="142"/>
      <c r="T353" s="143">
        <v>1.831</v>
      </c>
      <c r="U353" s="142">
        <f>ROUND(E353*T353,2)</f>
        <v>9.7799999999999994</v>
      </c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 t="s">
        <v>153</v>
      </c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</row>
    <row r="354" spans="1:60">
      <c r="A354" s="139" t="s">
        <v>148</v>
      </c>
      <c r="B354" s="139" t="s">
        <v>91</v>
      </c>
      <c r="C354" s="174" t="s">
        <v>92</v>
      </c>
      <c r="D354" s="144"/>
      <c r="E354" s="149"/>
      <c r="F354" s="152"/>
      <c r="G354" s="152">
        <f>SUMIF(AE355:AE356,"&lt;&gt;NOR",G355:G356)</f>
        <v>0</v>
      </c>
      <c r="H354" s="152"/>
      <c r="I354" s="152">
        <f>SUM(I355:I356)</f>
        <v>0</v>
      </c>
      <c r="J354" s="152"/>
      <c r="K354" s="152">
        <f>SUM(K355:K356)</f>
        <v>121121</v>
      </c>
      <c r="L354" s="152"/>
      <c r="M354" s="152">
        <f>SUM(M355:M356)</f>
        <v>0</v>
      </c>
      <c r="N354" s="144"/>
      <c r="O354" s="144">
        <f>SUM(O355:O356)</f>
        <v>0</v>
      </c>
      <c r="P354" s="144"/>
      <c r="Q354" s="144">
        <f>SUM(Q355:Q356)</f>
        <v>0</v>
      </c>
      <c r="R354" s="144"/>
      <c r="S354" s="144"/>
      <c r="T354" s="145"/>
      <c r="U354" s="144">
        <f>SUM(U355:U356)</f>
        <v>0</v>
      </c>
      <c r="AE354" t="s">
        <v>149</v>
      </c>
    </row>
    <row r="355" spans="1:60" ht="22.5" outlineLevel="1">
      <c r="A355" s="138">
        <v>112</v>
      </c>
      <c r="B355" s="138">
        <v>1</v>
      </c>
      <c r="C355" s="173" t="s">
        <v>1197</v>
      </c>
      <c r="D355" s="142" t="s">
        <v>658</v>
      </c>
      <c r="E355" s="147">
        <v>1</v>
      </c>
      <c r="F355" s="370"/>
      <c r="G355" s="151">
        <f t="shared" ref="G355:G356" si="18">E355*F355</f>
        <v>0</v>
      </c>
      <c r="H355" s="151">
        <v>0</v>
      </c>
      <c r="I355" s="151">
        <f>ROUND(E355*H355,2)</f>
        <v>0</v>
      </c>
      <c r="J355" s="151">
        <v>117871</v>
      </c>
      <c r="K355" s="151">
        <f>ROUND(E355*J355,2)</f>
        <v>117871</v>
      </c>
      <c r="L355" s="151">
        <v>21</v>
      </c>
      <c r="M355" s="151">
        <f>G355*(1+L355/100)</f>
        <v>0</v>
      </c>
      <c r="N355" s="142">
        <v>0</v>
      </c>
      <c r="O355" s="142">
        <f>ROUND(E355*N355,5)</f>
        <v>0</v>
      </c>
      <c r="P355" s="142">
        <v>0</v>
      </c>
      <c r="Q355" s="142">
        <f>ROUND(E355*P355,5)</f>
        <v>0</v>
      </c>
      <c r="R355" s="142"/>
      <c r="S355" s="142"/>
      <c r="T355" s="143">
        <v>0</v>
      </c>
      <c r="U355" s="142">
        <f>ROUND(E355*T355,2)</f>
        <v>0</v>
      </c>
      <c r="V355" s="137"/>
      <c r="W355" s="316"/>
      <c r="X355" s="137"/>
      <c r="Y355" s="137"/>
      <c r="Z355" s="137"/>
      <c r="AA355" s="137"/>
      <c r="AB355" s="137"/>
      <c r="AC355" s="137"/>
      <c r="AD355" s="137"/>
      <c r="AE355" s="137" t="s">
        <v>153</v>
      </c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</row>
    <row r="356" spans="1:60" ht="22.5" outlineLevel="1">
      <c r="A356" s="138">
        <v>113</v>
      </c>
      <c r="B356" s="138"/>
      <c r="C356" s="173" t="s">
        <v>659</v>
      </c>
      <c r="D356" s="142" t="s">
        <v>197</v>
      </c>
      <c r="E356" s="147">
        <v>1</v>
      </c>
      <c r="F356" s="370"/>
      <c r="G356" s="151">
        <f t="shared" si="18"/>
        <v>0</v>
      </c>
      <c r="H356" s="151">
        <v>0</v>
      </c>
      <c r="I356" s="151">
        <f>ROUND(E356*H356,2)</f>
        <v>0</v>
      </c>
      <c r="J356" s="151">
        <v>3250</v>
      </c>
      <c r="K356" s="151">
        <f>ROUND(E356*J356,2)</f>
        <v>3250</v>
      </c>
      <c r="L356" s="151">
        <v>21</v>
      </c>
      <c r="M356" s="151">
        <f>G356*(1+L356/100)</f>
        <v>0</v>
      </c>
      <c r="N356" s="142">
        <v>0</v>
      </c>
      <c r="O356" s="142">
        <f>ROUND(E356*N356,5)</f>
        <v>0</v>
      </c>
      <c r="P356" s="142">
        <v>0</v>
      </c>
      <c r="Q356" s="142">
        <f>ROUND(E356*P356,5)</f>
        <v>0</v>
      </c>
      <c r="R356" s="142"/>
      <c r="S356" s="142"/>
      <c r="T356" s="143">
        <v>0</v>
      </c>
      <c r="U356" s="142">
        <f>ROUND(E356*T356,2)</f>
        <v>0</v>
      </c>
      <c r="V356" s="137"/>
      <c r="W356" s="316"/>
      <c r="X356" s="137"/>
      <c r="Y356" s="137"/>
      <c r="Z356" s="137"/>
      <c r="AA356" s="137"/>
      <c r="AB356" s="137"/>
      <c r="AC356" s="137"/>
      <c r="AD356" s="137"/>
      <c r="AE356" s="137" t="s">
        <v>153</v>
      </c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</row>
    <row r="357" spans="1:60">
      <c r="A357" s="139" t="s">
        <v>148</v>
      </c>
      <c r="B357" s="139" t="s">
        <v>93</v>
      </c>
      <c r="C357" s="174" t="s">
        <v>94</v>
      </c>
      <c r="D357" s="144"/>
      <c r="E357" s="149"/>
      <c r="F357" s="152"/>
      <c r="G357" s="152">
        <f>SUMIF(AE358:AE358,"&lt;&gt;NOR",G358:G358)</f>
        <v>0</v>
      </c>
      <c r="H357" s="152"/>
      <c r="I357" s="152">
        <f>SUM(I358:I358)</f>
        <v>0</v>
      </c>
      <c r="J357" s="152"/>
      <c r="K357" s="152">
        <f>SUM(K358:K358)</f>
        <v>446403.74</v>
      </c>
      <c r="L357" s="152"/>
      <c r="M357" s="152">
        <f>SUM(M358:M358)</f>
        <v>0</v>
      </c>
      <c r="N357" s="144"/>
      <c r="O357" s="144">
        <f>SUM(O358:O358)</f>
        <v>0</v>
      </c>
      <c r="P357" s="144"/>
      <c r="Q357" s="144">
        <f>SUM(Q358:Q358)</f>
        <v>0</v>
      </c>
      <c r="R357" s="144"/>
      <c r="S357" s="144"/>
      <c r="T357" s="145"/>
      <c r="U357" s="144">
        <f>SUM(U358:U358)</f>
        <v>0</v>
      </c>
      <c r="W357" s="317"/>
      <c r="AE357" t="s">
        <v>149</v>
      </c>
    </row>
    <row r="358" spans="1:60" outlineLevel="1">
      <c r="A358" s="138">
        <v>114</v>
      </c>
      <c r="B358" s="138">
        <v>2</v>
      </c>
      <c r="C358" s="173" t="s">
        <v>1198</v>
      </c>
      <c r="D358" s="142" t="s">
        <v>658</v>
      </c>
      <c r="E358" s="147">
        <v>1</v>
      </c>
      <c r="F358" s="370"/>
      <c r="G358" s="151">
        <f>E358*F358</f>
        <v>0</v>
      </c>
      <c r="H358" s="151">
        <v>0</v>
      </c>
      <c r="I358" s="151">
        <f>ROUND(E358*H358,2)</f>
        <v>0</v>
      </c>
      <c r="J358" s="151">
        <v>446403.74</v>
      </c>
      <c r="K358" s="151">
        <f>ROUND(E358*J358,2)</f>
        <v>446403.74</v>
      </c>
      <c r="L358" s="151">
        <v>21</v>
      </c>
      <c r="M358" s="151">
        <f>G358*(1+L358/100)</f>
        <v>0</v>
      </c>
      <c r="N358" s="142">
        <v>0</v>
      </c>
      <c r="O358" s="142">
        <f>ROUND(E358*N358,5)</f>
        <v>0</v>
      </c>
      <c r="P358" s="142">
        <v>0</v>
      </c>
      <c r="Q358" s="142">
        <f>ROUND(E358*P358,5)</f>
        <v>0</v>
      </c>
      <c r="R358" s="142"/>
      <c r="S358" s="142"/>
      <c r="T358" s="143">
        <v>0</v>
      </c>
      <c r="U358" s="142">
        <f>ROUND(E358*T358,2)</f>
        <v>0</v>
      </c>
      <c r="V358" s="137"/>
      <c r="W358" s="316"/>
      <c r="X358" s="137"/>
      <c r="Y358" s="137"/>
      <c r="Z358" s="137"/>
      <c r="AA358" s="137"/>
      <c r="AB358" s="137"/>
      <c r="AC358" s="137"/>
      <c r="AD358" s="137"/>
      <c r="AE358" s="137" t="s">
        <v>153</v>
      </c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</row>
    <row r="359" spans="1:60">
      <c r="A359" s="139" t="s">
        <v>148</v>
      </c>
      <c r="B359" s="139" t="s">
        <v>95</v>
      </c>
      <c r="C359" s="174" t="s">
        <v>96</v>
      </c>
      <c r="D359" s="144"/>
      <c r="E359" s="149"/>
      <c r="F359" s="152"/>
      <c r="G359" s="152">
        <f>SUMIF(AE360:AE368,"&lt;&gt;NOR",G360:G368)</f>
        <v>0</v>
      </c>
      <c r="H359" s="152"/>
      <c r="I359" s="152">
        <f>SUM(I360:I368)</f>
        <v>0</v>
      </c>
      <c r="J359" s="152"/>
      <c r="K359" s="152">
        <f>SUM(K360:K368)</f>
        <v>38619.899999999994</v>
      </c>
      <c r="L359" s="152"/>
      <c r="M359" s="152">
        <f>SUM(M360:M368)</f>
        <v>0</v>
      </c>
      <c r="N359" s="144"/>
      <c r="O359" s="144">
        <f>SUM(O360:O368)</f>
        <v>0</v>
      </c>
      <c r="P359" s="144"/>
      <c r="Q359" s="144">
        <f>SUM(Q360:Q368)</f>
        <v>6.577</v>
      </c>
      <c r="R359" s="144"/>
      <c r="S359" s="144"/>
      <c r="T359" s="145"/>
      <c r="U359" s="144">
        <f>SUM(U360:U368)</f>
        <v>86.39</v>
      </c>
      <c r="W359" s="317"/>
      <c r="AE359" t="s">
        <v>149</v>
      </c>
    </row>
    <row r="360" spans="1:60" outlineLevel="1">
      <c r="A360" s="138">
        <v>115</v>
      </c>
      <c r="B360" s="138" t="s">
        <v>660</v>
      </c>
      <c r="C360" s="173" t="s">
        <v>661</v>
      </c>
      <c r="D360" s="142" t="s">
        <v>152</v>
      </c>
      <c r="E360" s="147">
        <v>231</v>
      </c>
      <c r="F360" s="370"/>
      <c r="G360" s="151">
        <f>E360*F360</f>
        <v>0</v>
      </c>
      <c r="H360" s="151">
        <v>0</v>
      </c>
      <c r="I360" s="151">
        <f>ROUND(E360*H360,2)</f>
        <v>0</v>
      </c>
      <c r="J360" s="151">
        <v>41.9</v>
      </c>
      <c r="K360" s="151">
        <f>ROUND(E360*J360,2)</f>
        <v>9678.9</v>
      </c>
      <c r="L360" s="151">
        <v>21</v>
      </c>
      <c r="M360" s="151">
        <f>G360*(1+L360/100)</f>
        <v>0</v>
      </c>
      <c r="N360" s="142">
        <v>0</v>
      </c>
      <c r="O360" s="142">
        <f>ROUND(E360*N360,5)</f>
        <v>0</v>
      </c>
      <c r="P360" s="142">
        <v>1.4999999999999999E-2</v>
      </c>
      <c r="Q360" s="142">
        <f>ROUND(E360*P360,5)</f>
        <v>3.4649999999999999</v>
      </c>
      <c r="R360" s="142"/>
      <c r="S360" s="142"/>
      <c r="T360" s="143">
        <v>0.09</v>
      </c>
      <c r="U360" s="142">
        <f>ROUND(E360*T360,2)</f>
        <v>20.79</v>
      </c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 t="s">
        <v>153</v>
      </c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</row>
    <row r="361" spans="1:60" outlineLevel="1">
      <c r="A361" s="138"/>
      <c r="B361" s="138"/>
      <c r="C361" s="176" t="s">
        <v>662</v>
      </c>
      <c r="D361" s="175"/>
      <c r="E361" s="148">
        <v>231</v>
      </c>
      <c r="F361" s="151"/>
      <c r="G361" s="151"/>
      <c r="H361" s="151"/>
      <c r="I361" s="151"/>
      <c r="J361" s="151"/>
      <c r="K361" s="151"/>
      <c r="L361" s="151"/>
      <c r="M361" s="151"/>
      <c r="N361" s="142"/>
      <c r="O361" s="142"/>
      <c r="P361" s="142"/>
      <c r="Q361" s="142"/>
      <c r="R361" s="142"/>
      <c r="S361" s="142"/>
      <c r="T361" s="143"/>
      <c r="U361" s="142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 t="s">
        <v>155</v>
      </c>
      <c r="AF361" s="137">
        <v>0</v>
      </c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</row>
    <row r="362" spans="1:60" outlineLevel="1">
      <c r="A362" s="138">
        <v>116</v>
      </c>
      <c r="B362" s="138" t="s">
        <v>663</v>
      </c>
      <c r="C362" s="173" t="s">
        <v>664</v>
      </c>
      <c r="D362" s="142" t="s">
        <v>185</v>
      </c>
      <c r="E362" s="147">
        <v>389</v>
      </c>
      <c r="F362" s="370"/>
      <c r="G362" s="151">
        <f>E362*F362</f>
        <v>0</v>
      </c>
      <c r="H362" s="151">
        <v>0</v>
      </c>
      <c r="I362" s="151">
        <f>ROUND(E362*H362,2)</f>
        <v>0</v>
      </c>
      <c r="J362" s="151">
        <v>52.8</v>
      </c>
      <c r="K362" s="151">
        <f>ROUND(E362*J362,2)</f>
        <v>20539.2</v>
      </c>
      <c r="L362" s="151">
        <v>21</v>
      </c>
      <c r="M362" s="151">
        <f>G362*(1+L362/100)</f>
        <v>0</v>
      </c>
      <c r="N362" s="142">
        <v>0</v>
      </c>
      <c r="O362" s="142">
        <f>ROUND(E362*N362,5)</f>
        <v>0</v>
      </c>
      <c r="P362" s="142">
        <v>8.0000000000000002E-3</v>
      </c>
      <c r="Q362" s="142">
        <f>ROUND(E362*P362,5)</f>
        <v>3.1120000000000001</v>
      </c>
      <c r="R362" s="142"/>
      <c r="S362" s="142"/>
      <c r="T362" s="143">
        <v>0.10199999999999999</v>
      </c>
      <c r="U362" s="142">
        <f>ROUND(E362*T362,2)</f>
        <v>39.68</v>
      </c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 t="s">
        <v>153</v>
      </c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</row>
    <row r="363" spans="1:60" outlineLevel="1">
      <c r="A363" s="138"/>
      <c r="B363" s="138"/>
      <c r="C363" s="176" t="s">
        <v>665</v>
      </c>
      <c r="D363" s="175"/>
      <c r="E363" s="148">
        <v>126.5</v>
      </c>
      <c r="F363" s="151"/>
      <c r="G363" s="151"/>
      <c r="H363" s="151"/>
      <c r="I363" s="151"/>
      <c r="J363" s="151"/>
      <c r="K363" s="151"/>
      <c r="L363" s="151"/>
      <c r="M363" s="151"/>
      <c r="N363" s="142"/>
      <c r="O363" s="142"/>
      <c r="P363" s="142"/>
      <c r="Q363" s="142"/>
      <c r="R363" s="142"/>
      <c r="S363" s="142"/>
      <c r="T363" s="143"/>
      <c r="U363" s="142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 t="s">
        <v>155</v>
      </c>
      <c r="AF363" s="137">
        <v>0</v>
      </c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</row>
    <row r="364" spans="1:60" outlineLevel="1">
      <c r="A364" s="138"/>
      <c r="B364" s="138"/>
      <c r="C364" s="176" t="s">
        <v>666</v>
      </c>
      <c r="D364" s="175"/>
      <c r="E364" s="148">
        <v>130.5</v>
      </c>
      <c r="F364" s="151"/>
      <c r="G364" s="151"/>
      <c r="H364" s="151"/>
      <c r="I364" s="151"/>
      <c r="J364" s="151"/>
      <c r="K364" s="151"/>
      <c r="L364" s="151"/>
      <c r="M364" s="151"/>
      <c r="N364" s="142"/>
      <c r="O364" s="142"/>
      <c r="P364" s="142"/>
      <c r="Q364" s="142"/>
      <c r="R364" s="142"/>
      <c r="S364" s="142"/>
      <c r="T364" s="143"/>
      <c r="U364" s="142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 t="s">
        <v>155</v>
      </c>
      <c r="AF364" s="137">
        <v>0</v>
      </c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</row>
    <row r="365" spans="1:60" outlineLevel="1">
      <c r="A365" s="138"/>
      <c r="B365" s="138"/>
      <c r="C365" s="176" t="s">
        <v>667</v>
      </c>
      <c r="D365" s="175"/>
      <c r="E365" s="148">
        <v>78</v>
      </c>
      <c r="F365" s="151"/>
      <c r="G365" s="151"/>
      <c r="H365" s="151"/>
      <c r="I365" s="151"/>
      <c r="J365" s="151"/>
      <c r="K365" s="151"/>
      <c r="L365" s="151"/>
      <c r="M365" s="151"/>
      <c r="N365" s="142"/>
      <c r="O365" s="142"/>
      <c r="P365" s="142"/>
      <c r="Q365" s="142"/>
      <c r="R365" s="142"/>
      <c r="S365" s="142"/>
      <c r="T365" s="143"/>
      <c r="U365" s="142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 t="s">
        <v>155</v>
      </c>
      <c r="AF365" s="137">
        <v>0</v>
      </c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</row>
    <row r="366" spans="1:60" outlineLevel="1">
      <c r="A366" s="138"/>
      <c r="B366" s="138"/>
      <c r="C366" s="176" t="s">
        <v>668</v>
      </c>
      <c r="D366" s="175"/>
      <c r="E366" s="148">
        <v>54</v>
      </c>
      <c r="F366" s="151"/>
      <c r="G366" s="151"/>
      <c r="H366" s="151"/>
      <c r="I366" s="151"/>
      <c r="J366" s="151"/>
      <c r="K366" s="151"/>
      <c r="L366" s="151"/>
      <c r="M366" s="151"/>
      <c r="N366" s="142"/>
      <c r="O366" s="142"/>
      <c r="P366" s="142"/>
      <c r="Q366" s="142"/>
      <c r="R366" s="142"/>
      <c r="S366" s="142"/>
      <c r="T366" s="143"/>
      <c r="U366" s="142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 t="s">
        <v>155</v>
      </c>
      <c r="AF366" s="137">
        <v>0</v>
      </c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</row>
    <row r="367" spans="1:60" outlineLevel="1">
      <c r="A367" s="138">
        <v>117</v>
      </c>
      <c r="B367" s="138" t="s">
        <v>550</v>
      </c>
      <c r="C367" s="173" t="s">
        <v>551</v>
      </c>
      <c r="D367" s="142" t="s">
        <v>181</v>
      </c>
      <c r="E367" s="147">
        <v>6.6</v>
      </c>
      <c r="F367" s="370"/>
      <c r="G367" s="151">
        <f t="shared" ref="G367:G368" si="19">E367*F367</f>
        <v>0</v>
      </c>
      <c r="H367" s="151">
        <v>0</v>
      </c>
      <c r="I367" s="151">
        <f>ROUND(E367*H367,2)</f>
        <v>0</v>
      </c>
      <c r="J367" s="151">
        <v>651</v>
      </c>
      <c r="K367" s="151">
        <f>ROUND(E367*J367,2)</f>
        <v>4296.6000000000004</v>
      </c>
      <c r="L367" s="151">
        <v>21</v>
      </c>
      <c r="M367" s="151">
        <f>G367*(1+L367/100)</f>
        <v>0</v>
      </c>
      <c r="N367" s="142">
        <v>0</v>
      </c>
      <c r="O367" s="142">
        <f>ROUND(E367*N367,5)</f>
        <v>0</v>
      </c>
      <c r="P367" s="142">
        <v>0</v>
      </c>
      <c r="Q367" s="142">
        <f>ROUND(E367*P367,5)</f>
        <v>0</v>
      </c>
      <c r="R367" s="142"/>
      <c r="S367" s="142"/>
      <c r="T367" s="143">
        <v>2.0089999999999999</v>
      </c>
      <c r="U367" s="142">
        <f>ROUND(E367*T367,2)</f>
        <v>13.26</v>
      </c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 t="s">
        <v>153</v>
      </c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</row>
    <row r="368" spans="1:60" outlineLevel="1">
      <c r="A368" s="138">
        <v>118</v>
      </c>
      <c r="B368" s="138" t="s">
        <v>552</v>
      </c>
      <c r="C368" s="173" t="s">
        <v>553</v>
      </c>
      <c r="D368" s="142" t="s">
        <v>181</v>
      </c>
      <c r="E368" s="147">
        <v>13.2</v>
      </c>
      <c r="F368" s="370"/>
      <c r="G368" s="151">
        <f t="shared" si="19"/>
        <v>0</v>
      </c>
      <c r="H368" s="151">
        <v>0</v>
      </c>
      <c r="I368" s="151">
        <f>ROUND(E368*H368,2)</f>
        <v>0</v>
      </c>
      <c r="J368" s="151">
        <v>311</v>
      </c>
      <c r="K368" s="151">
        <f>ROUND(E368*J368,2)</f>
        <v>4105.2</v>
      </c>
      <c r="L368" s="151">
        <v>21</v>
      </c>
      <c r="M368" s="151">
        <f>G368*(1+L368/100)</f>
        <v>0</v>
      </c>
      <c r="N368" s="142">
        <v>0</v>
      </c>
      <c r="O368" s="142">
        <f>ROUND(E368*N368,5)</f>
        <v>0</v>
      </c>
      <c r="P368" s="142">
        <v>0</v>
      </c>
      <c r="Q368" s="142">
        <f>ROUND(E368*P368,5)</f>
        <v>0</v>
      </c>
      <c r="R368" s="142"/>
      <c r="S368" s="142"/>
      <c r="T368" s="143">
        <v>0.95899999999999996</v>
      </c>
      <c r="U368" s="142">
        <f>ROUND(E368*T368,2)</f>
        <v>12.66</v>
      </c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 t="s">
        <v>153</v>
      </c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</row>
    <row r="369" spans="1:60">
      <c r="A369" s="139" t="s">
        <v>148</v>
      </c>
      <c r="B369" s="139" t="s">
        <v>97</v>
      </c>
      <c r="C369" s="174" t="s">
        <v>98</v>
      </c>
      <c r="D369" s="144"/>
      <c r="E369" s="149"/>
      <c r="F369" s="152"/>
      <c r="G369" s="152">
        <f>SUMIF(AE370:AE381,"&lt;&gt;NOR",G370:G381)</f>
        <v>0</v>
      </c>
      <c r="H369" s="152"/>
      <c r="I369" s="152">
        <f>SUM(I370:I381)</f>
        <v>41944.039999999994</v>
      </c>
      <c r="J369" s="152"/>
      <c r="K369" s="152">
        <f>SUM(K370:K381)</f>
        <v>21874.84</v>
      </c>
      <c r="L369" s="152"/>
      <c r="M369" s="152">
        <f>SUM(M370:M381)</f>
        <v>0</v>
      </c>
      <c r="N369" s="144"/>
      <c r="O369" s="144">
        <f>SUM(O370:O381)</f>
        <v>1.0927199999999999</v>
      </c>
      <c r="P369" s="144"/>
      <c r="Q369" s="144">
        <f>SUM(Q370:Q381)</f>
        <v>0</v>
      </c>
      <c r="R369" s="144"/>
      <c r="S369" s="144"/>
      <c r="T369" s="145"/>
      <c r="U369" s="144">
        <f>SUM(U370:U381)</f>
        <v>24.650000000000002</v>
      </c>
      <c r="AE369" t="s">
        <v>149</v>
      </c>
    </row>
    <row r="370" spans="1:60" outlineLevel="1">
      <c r="A370" s="138">
        <v>119</v>
      </c>
      <c r="B370" s="138" t="s">
        <v>669</v>
      </c>
      <c r="C370" s="173" t="s">
        <v>670</v>
      </c>
      <c r="D370" s="142" t="s">
        <v>152</v>
      </c>
      <c r="E370" s="147">
        <v>63.4</v>
      </c>
      <c r="F370" s="370"/>
      <c r="G370" s="151">
        <f>E370*F370</f>
        <v>0</v>
      </c>
      <c r="H370" s="151">
        <v>28.47</v>
      </c>
      <c r="I370" s="151">
        <f>ROUND(E370*H370,2)</f>
        <v>1805</v>
      </c>
      <c r="J370" s="151">
        <v>326.52999999999997</v>
      </c>
      <c r="K370" s="151">
        <f>ROUND(E370*J370,2)</f>
        <v>20702</v>
      </c>
      <c r="L370" s="151">
        <v>21</v>
      </c>
      <c r="M370" s="151">
        <f>G370*(1+L370/100)</f>
        <v>0</v>
      </c>
      <c r="N370" s="142">
        <v>7.3999999999999999E-4</v>
      </c>
      <c r="O370" s="142">
        <f>ROUND(E370*N370,5)</f>
        <v>4.6920000000000003E-2</v>
      </c>
      <c r="P370" s="142">
        <v>0</v>
      </c>
      <c r="Q370" s="142">
        <f>ROUND(E370*P370,5)</f>
        <v>0</v>
      </c>
      <c r="R370" s="142"/>
      <c r="S370" s="142"/>
      <c r="T370" s="143">
        <v>0.36899999999999999</v>
      </c>
      <c r="U370" s="142">
        <f>ROUND(E370*T370,2)</f>
        <v>23.39</v>
      </c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 t="s">
        <v>153</v>
      </c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</row>
    <row r="371" spans="1:60" outlineLevel="1">
      <c r="A371" s="138"/>
      <c r="B371" s="138"/>
      <c r="C371" s="176" t="s">
        <v>562</v>
      </c>
      <c r="D371" s="175"/>
      <c r="E371" s="148">
        <v>6.4</v>
      </c>
      <c r="F371" s="151"/>
      <c r="G371" s="151"/>
      <c r="H371" s="151"/>
      <c r="I371" s="151"/>
      <c r="J371" s="151"/>
      <c r="K371" s="151"/>
      <c r="L371" s="151"/>
      <c r="M371" s="151"/>
      <c r="N371" s="142"/>
      <c r="O371" s="142"/>
      <c r="P371" s="142"/>
      <c r="Q371" s="142"/>
      <c r="R371" s="142"/>
      <c r="S371" s="142"/>
      <c r="T371" s="143"/>
      <c r="U371" s="142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 t="s">
        <v>155</v>
      </c>
      <c r="AF371" s="137">
        <v>0</v>
      </c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</row>
    <row r="372" spans="1:60" outlineLevel="1">
      <c r="A372" s="138"/>
      <c r="B372" s="138"/>
      <c r="C372" s="176" t="s">
        <v>671</v>
      </c>
      <c r="D372" s="175"/>
      <c r="E372" s="148">
        <v>29.4</v>
      </c>
      <c r="F372" s="151"/>
      <c r="G372" s="151"/>
      <c r="H372" s="151"/>
      <c r="I372" s="151"/>
      <c r="J372" s="151"/>
      <c r="K372" s="151"/>
      <c r="L372" s="151"/>
      <c r="M372" s="151"/>
      <c r="N372" s="142"/>
      <c r="O372" s="142"/>
      <c r="P372" s="142"/>
      <c r="Q372" s="142"/>
      <c r="R372" s="142"/>
      <c r="S372" s="142"/>
      <c r="T372" s="143"/>
      <c r="U372" s="142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 t="s">
        <v>155</v>
      </c>
      <c r="AF372" s="137">
        <v>0</v>
      </c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</row>
    <row r="373" spans="1:60" outlineLevel="1">
      <c r="A373" s="138"/>
      <c r="B373" s="138"/>
      <c r="C373" s="176" t="s">
        <v>672</v>
      </c>
      <c r="D373" s="175"/>
      <c r="E373" s="148">
        <v>13.2</v>
      </c>
      <c r="F373" s="151"/>
      <c r="G373" s="151"/>
      <c r="H373" s="151"/>
      <c r="I373" s="151"/>
      <c r="J373" s="151"/>
      <c r="K373" s="151"/>
      <c r="L373" s="151"/>
      <c r="M373" s="151"/>
      <c r="N373" s="142"/>
      <c r="O373" s="142"/>
      <c r="P373" s="142"/>
      <c r="Q373" s="142"/>
      <c r="R373" s="142"/>
      <c r="S373" s="142"/>
      <c r="T373" s="143"/>
      <c r="U373" s="142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 t="s">
        <v>155</v>
      </c>
      <c r="AF373" s="137">
        <v>0</v>
      </c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</row>
    <row r="374" spans="1:60" outlineLevel="1">
      <c r="A374" s="138"/>
      <c r="B374" s="138"/>
      <c r="C374" s="176" t="s">
        <v>673</v>
      </c>
      <c r="D374" s="175"/>
      <c r="E374" s="148">
        <v>14.4</v>
      </c>
      <c r="F374" s="151"/>
      <c r="G374" s="151"/>
      <c r="H374" s="151"/>
      <c r="I374" s="151"/>
      <c r="J374" s="151"/>
      <c r="K374" s="151"/>
      <c r="L374" s="151"/>
      <c r="M374" s="151"/>
      <c r="N374" s="142"/>
      <c r="O374" s="142"/>
      <c r="P374" s="142"/>
      <c r="Q374" s="142"/>
      <c r="R374" s="142"/>
      <c r="S374" s="142"/>
      <c r="T374" s="143"/>
      <c r="U374" s="142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 t="s">
        <v>155</v>
      </c>
      <c r="AF374" s="137">
        <v>0</v>
      </c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</row>
    <row r="375" spans="1:60" ht="22.5" outlineLevel="1">
      <c r="A375" s="138">
        <v>120</v>
      </c>
      <c r="B375" s="138" t="s">
        <v>674</v>
      </c>
      <c r="C375" s="173" t="s">
        <v>675</v>
      </c>
      <c r="D375" s="142" t="s">
        <v>152</v>
      </c>
      <c r="E375" s="147">
        <v>17.28</v>
      </c>
      <c r="F375" s="370"/>
      <c r="G375" s="151">
        <f>E375*F375</f>
        <v>0</v>
      </c>
      <c r="H375" s="151">
        <v>410.5</v>
      </c>
      <c r="I375" s="151">
        <f>ROUND(E375*H375,2)</f>
        <v>7093.44</v>
      </c>
      <c r="J375" s="151">
        <v>0</v>
      </c>
      <c r="K375" s="151">
        <f>ROUND(E375*J375,2)</f>
        <v>0</v>
      </c>
      <c r="L375" s="151">
        <v>21</v>
      </c>
      <c r="M375" s="151">
        <f>G375*(1+L375/100)</f>
        <v>0</v>
      </c>
      <c r="N375" s="142">
        <v>1.0500000000000001E-2</v>
      </c>
      <c r="O375" s="142">
        <f>ROUND(E375*N375,5)</f>
        <v>0.18143999999999999</v>
      </c>
      <c r="P375" s="142">
        <v>0</v>
      </c>
      <c r="Q375" s="142">
        <f>ROUND(E375*P375,5)</f>
        <v>0</v>
      </c>
      <c r="R375" s="142"/>
      <c r="S375" s="142"/>
      <c r="T375" s="143">
        <v>0</v>
      </c>
      <c r="U375" s="142">
        <f>ROUND(E375*T375,2)</f>
        <v>0</v>
      </c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 t="s">
        <v>188</v>
      </c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</row>
    <row r="376" spans="1:60" ht="22.5" outlineLevel="1">
      <c r="A376" s="138"/>
      <c r="B376" s="138"/>
      <c r="C376" s="176" t="s">
        <v>676</v>
      </c>
      <c r="D376" s="175"/>
      <c r="E376" s="148">
        <v>17.28</v>
      </c>
      <c r="F376" s="151"/>
      <c r="G376" s="151"/>
      <c r="H376" s="151"/>
      <c r="I376" s="151"/>
      <c r="J376" s="151"/>
      <c r="K376" s="151"/>
      <c r="L376" s="151"/>
      <c r="M376" s="151"/>
      <c r="N376" s="142"/>
      <c r="O376" s="142"/>
      <c r="P376" s="142"/>
      <c r="Q376" s="142"/>
      <c r="R376" s="142"/>
      <c r="S376" s="142"/>
      <c r="T376" s="143"/>
      <c r="U376" s="142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 t="s">
        <v>155</v>
      </c>
      <c r="AF376" s="137">
        <v>0</v>
      </c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</row>
    <row r="377" spans="1:60" ht="22.5" outlineLevel="1">
      <c r="A377" s="138">
        <v>121</v>
      </c>
      <c r="B377" s="138" t="s">
        <v>677</v>
      </c>
      <c r="C377" s="173" t="s">
        <v>678</v>
      </c>
      <c r="D377" s="142" t="s">
        <v>152</v>
      </c>
      <c r="E377" s="147">
        <v>58.8</v>
      </c>
      <c r="F377" s="370"/>
      <c r="G377" s="151">
        <f>E377*F377</f>
        <v>0</v>
      </c>
      <c r="H377" s="151">
        <v>562</v>
      </c>
      <c r="I377" s="151">
        <f>ROUND(E377*H377,2)</f>
        <v>33045.599999999999</v>
      </c>
      <c r="J377" s="151">
        <v>0</v>
      </c>
      <c r="K377" s="151">
        <f>ROUND(E377*J377,2)</f>
        <v>0</v>
      </c>
      <c r="L377" s="151">
        <v>21</v>
      </c>
      <c r="M377" s="151">
        <f>G377*(1+L377/100)</f>
        <v>0</v>
      </c>
      <c r="N377" s="142">
        <v>1.47E-2</v>
      </c>
      <c r="O377" s="142">
        <f>ROUND(E377*N377,5)</f>
        <v>0.86436000000000002</v>
      </c>
      <c r="P377" s="142">
        <v>0</v>
      </c>
      <c r="Q377" s="142">
        <f>ROUND(E377*P377,5)</f>
        <v>0</v>
      </c>
      <c r="R377" s="142"/>
      <c r="S377" s="142"/>
      <c r="T377" s="143">
        <v>0</v>
      </c>
      <c r="U377" s="142">
        <f>ROUND(E377*T377,2)</f>
        <v>0</v>
      </c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 t="s">
        <v>188</v>
      </c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</row>
    <row r="378" spans="1:60" outlineLevel="1">
      <c r="A378" s="138"/>
      <c r="B378" s="138"/>
      <c r="C378" s="176" t="s">
        <v>679</v>
      </c>
      <c r="D378" s="175"/>
      <c r="E378" s="148">
        <v>7.68</v>
      </c>
      <c r="F378" s="151"/>
      <c r="G378" s="151"/>
      <c r="H378" s="151"/>
      <c r="I378" s="151"/>
      <c r="J378" s="151"/>
      <c r="K378" s="151"/>
      <c r="L378" s="151"/>
      <c r="M378" s="151"/>
      <c r="N378" s="142"/>
      <c r="O378" s="142"/>
      <c r="P378" s="142"/>
      <c r="Q378" s="142"/>
      <c r="R378" s="142"/>
      <c r="S378" s="142"/>
      <c r="T378" s="143"/>
      <c r="U378" s="142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 t="s">
        <v>155</v>
      </c>
      <c r="AF378" s="137">
        <v>0</v>
      </c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</row>
    <row r="379" spans="1:60" outlineLevel="1">
      <c r="A379" s="138"/>
      <c r="B379" s="138"/>
      <c r="C379" s="176" t="s">
        <v>680</v>
      </c>
      <c r="D379" s="175"/>
      <c r="E379" s="148">
        <v>35.28</v>
      </c>
      <c r="F379" s="151"/>
      <c r="G379" s="151"/>
      <c r="H379" s="151"/>
      <c r="I379" s="151"/>
      <c r="J379" s="151"/>
      <c r="K379" s="151"/>
      <c r="L379" s="151"/>
      <c r="M379" s="151"/>
      <c r="N379" s="142"/>
      <c r="O379" s="142"/>
      <c r="P379" s="142"/>
      <c r="Q379" s="142"/>
      <c r="R379" s="142"/>
      <c r="S379" s="142"/>
      <c r="T379" s="143"/>
      <c r="U379" s="142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 t="s">
        <v>155</v>
      </c>
      <c r="AF379" s="137">
        <v>0</v>
      </c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</row>
    <row r="380" spans="1:60" outlineLevel="1">
      <c r="A380" s="138"/>
      <c r="B380" s="138"/>
      <c r="C380" s="176" t="s">
        <v>681</v>
      </c>
      <c r="D380" s="175"/>
      <c r="E380" s="148">
        <v>15.84</v>
      </c>
      <c r="F380" s="151"/>
      <c r="G380" s="151"/>
      <c r="H380" s="151"/>
      <c r="I380" s="151"/>
      <c r="J380" s="151"/>
      <c r="K380" s="151"/>
      <c r="L380" s="151"/>
      <c r="M380" s="151"/>
      <c r="N380" s="142"/>
      <c r="O380" s="142"/>
      <c r="P380" s="142"/>
      <c r="Q380" s="142"/>
      <c r="R380" s="142"/>
      <c r="S380" s="142"/>
      <c r="T380" s="143"/>
      <c r="U380" s="142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 t="s">
        <v>155</v>
      </c>
      <c r="AF380" s="137">
        <v>0</v>
      </c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</row>
    <row r="381" spans="1:60" outlineLevel="1">
      <c r="A381" s="138">
        <v>122</v>
      </c>
      <c r="B381" s="138" t="s">
        <v>685</v>
      </c>
      <c r="C381" s="173" t="s">
        <v>686</v>
      </c>
      <c r="D381" s="142" t="s">
        <v>181</v>
      </c>
      <c r="E381" s="147">
        <v>1.0900000000000001</v>
      </c>
      <c r="F381" s="370"/>
      <c r="G381" s="151">
        <f>E381*F381</f>
        <v>0</v>
      </c>
      <c r="H381" s="151">
        <v>0</v>
      </c>
      <c r="I381" s="151">
        <f>ROUND(E381*H381,2)</f>
        <v>0</v>
      </c>
      <c r="J381" s="151">
        <v>1076</v>
      </c>
      <c r="K381" s="151">
        <f>ROUND(E381*J381,2)</f>
        <v>1172.8399999999999</v>
      </c>
      <c r="L381" s="151">
        <v>21</v>
      </c>
      <c r="M381" s="151">
        <f>G381*(1+L381/100)</f>
        <v>0</v>
      </c>
      <c r="N381" s="142">
        <v>0</v>
      </c>
      <c r="O381" s="142">
        <f>ROUND(E381*N381,5)</f>
        <v>0</v>
      </c>
      <c r="P381" s="142">
        <v>0</v>
      </c>
      <c r="Q381" s="142">
        <f>ROUND(E381*P381,5)</f>
        <v>0</v>
      </c>
      <c r="R381" s="142"/>
      <c r="S381" s="142"/>
      <c r="T381" s="143">
        <v>1.1559999999999999</v>
      </c>
      <c r="U381" s="142">
        <f>ROUND(E381*T381,2)</f>
        <v>1.26</v>
      </c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 t="s">
        <v>153</v>
      </c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</row>
    <row r="382" spans="1:60">
      <c r="A382" s="139" t="s">
        <v>148</v>
      </c>
      <c r="B382" s="139" t="s">
        <v>99</v>
      </c>
      <c r="C382" s="174" t="s">
        <v>100</v>
      </c>
      <c r="D382" s="144"/>
      <c r="E382" s="149"/>
      <c r="F382" s="152"/>
      <c r="G382" s="152">
        <f>SUMIF(AE383:AE446,"&lt;&gt;NOR",G383:G446)</f>
        <v>0</v>
      </c>
      <c r="H382" s="152"/>
      <c r="I382" s="152">
        <f>SUM(I383:I446)</f>
        <v>0</v>
      </c>
      <c r="J382" s="152"/>
      <c r="K382" s="152">
        <f>SUM(K383:K446)</f>
        <v>329578.46999999997</v>
      </c>
      <c r="L382" s="152"/>
      <c r="M382" s="152">
        <f>SUM(M383:M446)</f>
        <v>0</v>
      </c>
      <c r="N382" s="144"/>
      <c r="O382" s="144">
        <f>SUM(O383:O446)</f>
        <v>0</v>
      </c>
      <c r="P382" s="144"/>
      <c r="Q382" s="144">
        <f>SUM(Q383:Q446)</f>
        <v>0.54099999999999993</v>
      </c>
      <c r="R382" s="144"/>
      <c r="S382" s="144"/>
      <c r="T382" s="145"/>
      <c r="U382" s="144">
        <f>SUM(U383:U446)</f>
        <v>23.47</v>
      </c>
      <c r="AE382" t="s">
        <v>149</v>
      </c>
    </row>
    <row r="383" spans="1:60" outlineLevel="1">
      <c r="A383" s="138">
        <v>123</v>
      </c>
      <c r="B383" s="138" t="s">
        <v>687</v>
      </c>
      <c r="C383" s="173" t="s">
        <v>688</v>
      </c>
      <c r="D383" s="142" t="s">
        <v>152</v>
      </c>
      <c r="E383" s="147">
        <v>5.5</v>
      </c>
      <c r="F383" s="370"/>
      <c r="G383" s="151">
        <f>E383*F383</f>
        <v>0</v>
      </c>
      <c r="H383" s="151">
        <v>0</v>
      </c>
      <c r="I383" s="151">
        <f>ROUND(E383*H383,2)</f>
        <v>0</v>
      </c>
      <c r="J383" s="151">
        <v>65.099999999999994</v>
      </c>
      <c r="K383" s="151">
        <f>ROUND(E383*J383,2)</f>
        <v>358.05</v>
      </c>
      <c r="L383" s="151">
        <v>21</v>
      </c>
      <c r="M383" s="151">
        <f>G383*(1+L383/100)</f>
        <v>0</v>
      </c>
      <c r="N383" s="142">
        <v>0</v>
      </c>
      <c r="O383" s="142">
        <f>ROUND(E383*N383,5)</f>
        <v>0</v>
      </c>
      <c r="P383" s="142">
        <v>7.3200000000000001E-3</v>
      </c>
      <c r="Q383" s="142">
        <f>ROUND(E383*P383,5)</f>
        <v>4.0259999999999997E-2</v>
      </c>
      <c r="R383" s="142"/>
      <c r="S383" s="142"/>
      <c r="T383" s="143">
        <v>0.115</v>
      </c>
      <c r="U383" s="142">
        <f>ROUND(E383*T383,2)</f>
        <v>0.63</v>
      </c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 t="s">
        <v>153</v>
      </c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</row>
    <row r="384" spans="1:60" outlineLevel="1">
      <c r="A384" s="138"/>
      <c r="B384" s="138"/>
      <c r="C384" s="176" t="s">
        <v>689</v>
      </c>
      <c r="D384" s="175"/>
      <c r="E384" s="148">
        <v>5.5</v>
      </c>
      <c r="F384" s="151"/>
      <c r="G384" s="151"/>
      <c r="H384" s="151"/>
      <c r="I384" s="151"/>
      <c r="J384" s="151"/>
      <c r="K384" s="151"/>
      <c r="L384" s="151"/>
      <c r="M384" s="151"/>
      <c r="N384" s="142"/>
      <c r="O384" s="142"/>
      <c r="P384" s="142"/>
      <c r="Q384" s="142"/>
      <c r="R384" s="142"/>
      <c r="S384" s="142"/>
      <c r="T384" s="143"/>
      <c r="U384" s="142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 t="s">
        <v>155</v>
      </c>
      <c r="AF384" s="137">
        <v>0</v>
      </c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</row>
    <row r="385" spans="1:60" outlineLevel="1">
      <c r="A385" s="138">
        <v>124</v>
      </c>
      <c r="B385" s="138" t="s">
        <v>690</v>
      </c>
      <c r="C385" s="173" t="s">
        <v>691</v>
      </c>
      <c r="D385" s="142" t="s">
        <v>185</v>
      </c>
      <c r="E385" s="147">
        <v>11</v>
      </c>
      <c r="F385" s="370"/>
      <c r="G385" s="151">
        <f>E385*F385</f>
        <v>0</v>
      </c>
      <c r="H385" s="151">
        <v>0</v>
      </c>
      <c r="I385" s="151">
        <f>ROUND(E385*H385,2)</f>
        <v>0</v>
      </c>
      <c r="J385" s="151">
        <v>23.8</v>
      </c>
      <c r="K385" s="151">
        <f>ROUND(E385*J385,2)</f>
        <v>261.8</v>
      </c>
      <c r="L385" s="151">
        <v>21</v>
      </c>
      <c r="M385" s="151">
        <f>G385*(1+L385/100)</f>
        <v>0</v>
      </c>
      <c r="N385" s="142">
        <v>0</v>
      </c>
      <c r="O385" s="142">
        <f>ROUND(E385*N385,5)</f>
        <v>0</v>
      </c>
      <c r="P385" s="142">
        <v>2.0500000000000002E-3</v>
      </c>
      <c r="Q385" s="142">
        <f>ROUND(E385*P385,5)</f>
        <v>2.2550000000000001E-2</v>
      </c>
      <c r="R385" s="142"/>
      <c r="S385" s="142"/>
      <c r="T385" s="143">
        <v>4.5999999999999999E-2</v>
      </c>
      <c r="U385" s="142">
        <f>ROUND(E385*T385,2)</f>
        <v>0.51</v>
      </c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 t="s">
        <v>153</v>
      </c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</row>
    <row r="386" spans="1:60" outlineLevel="1">
      <c r="A386" s="138"/>
      <c r="B386" s="138"/>
      <c r="C386" s="176" t="s">
        <v>692</v>
      </c>
      <c r="D386" s="175"/>
      <c r="E386" s="148">
        <v>11</v>
      </c>
      <c r="F386" s="151"/>
      <c r="G386" s="151"/>
      <c r="H386" s="151"/>
      <c r="I386" s="151"/>
      <c r="J386" s="151"/>
      <c r="K386" s="151"/>
      <c r="L386" s="151"/>
      <c r="M386" s="151"/>
      <c r="N386" s="142"/>
      <c r="O386" s="142"/>
      <c r="P386" s="142"/>
      <c r="Q386" s="142"/>
      <c r="R386" s="142"/>
      <c r="S386" s="142"/>
      <c r="T386" s="143"/>
      <c r="U386" s="142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 t="s">
        <v>155</v>
      </c>
      <c r="AF386" s="137">
        <v>0</v>
      </c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</row>
    <row r="387" spans="1:60" outlineLevel="1">
      <c r="A387" s="138">
        <v>125</v>
      </c>
      <c r="B387" s="138" t="s">
        <v>693</v>
      </c>
      <c r="C387" s="173" t="s">
        <v>694</v>
      </c>
      <c r="D387" s="142" t="s">
        <v>217</v>
      </c>
      <c r="E387" s="147">
        <v>26</v>
      </c>
      <c r="F387" s="370"/>
      <c r="G387" s="151">
        <f>E387*F387</f>
        <v>0</v>
      </c>
      <c r="H387" s="151">
        <v>0</v>
      </c>
      <c r="I387" s="151">
        <f>ROUND(E387*H387,2)</f>
        <v>0</v>
      </c>
      <c r="J387" s="151">
        <v>29.8</v>
      </c>
      <c r="K387" s="151">
        <f>ROUND(E387*J387,2)</f>
        <v>774.8</v>
      </c>
      <c r="L387" s="151">
        <v>21</v>
      </c>
      <c r="M387" s="151">
        <f>G387*(1+L387/100)</f>
        <v>0</v>
      </c>
      <c r="N387" s="142">
        <v>0</v>
      </c>
      <c r="O387" s="142">
        <f>ROUND(E387*N387,5)</f>
        <v>0</v>
      </c>
      <c r="P387" s="142">
        <v>9.6000000000000002E-4</v>
      </c>
      <c r="Q387" s="142">
        <f>ROUND(E387*P387,5)</f>
        <v>2.496E-2</v>
      </c>
      <c r="R387" s="142"/>
      <c r="S387" s="142"/>
      <c r="T387" s="143">
        <v>5.7500000000000002E-2</v>
      </c>
      <c r="U387" s="142">
        <f>ROUND(E387*T387,2)</f>
        <v>1.5</v>
      </c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 t="s">
        <v>153</v>
      </c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</row>
    <row r="388" spans="1:60" outlineLevel="1">
      <c r="A388" s="138"/>
      <c r="B388" s="138"/>
      <c r="C388" s="176" t="s">
        <v>695</v>
      </c>
      <c r="D388" s="175"/>
      <c r="E388" s="148">
        <v>19</v>
      </c>
      <c r="F388" s="151"/>
      <c r="G388" s="151"/>
      <c r="H388" s="151"/>
      <c r="I388" s="151"/>
      <c r="J388" s="151"/>
      <c r="K388" s="151"/>
      <c r="L388" s="151"/>
      <c r="M388" s="151"/>
      <c r="N388" s="142"/>
      <c r="O388" s="142"/>
      <c r="P388" s="142"/>
      <c r="Q388" s="142"/>
      <c r="R388" s="142"/>
      <c r="S388" s="142"/>
      <c r="T388" s="143"/>
      <c r="U388" s="142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 t="s">
        <v>155</v>
      </c>
      <c r="AF388" s="137">
        <v>0</v>
      </c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</row>
    <row r="389" spans="1:60" outlineLevel="1">
      <c r="A389" s="138"/>
      <c r="B389" s="138"/>
      <c r="C389" s="176" t="s">
        <v>696</v>
      </c>
      <c r="D389" s="175"/>
      <c r="E389" s="148">
        <v>7</v>
      </c>
      <c r="F389" s="151"/>
      <c r="G389" s="151"/>
      <c r="H389" s="151"/>
      <c r="I389" s="151"/>
      <c r="J389" s="151"/>
      <c r="K389" s="151"/>
      <c r="L389" s="151"/>
      <c r="M389" s="151"/>
      <c r="N389" s="142"/>
      <c r="O389" s="142"/>
      <c r="P389" s="142"/>
      <c r="Q389" s="142"/>
      <c r="R389" s="142"/>
      <c r="S389" s="142"/>
      <c r="T389" s="143"/>
      <c r="U389" s="142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 t="s">
        <v>155</v>
      </c>
      <c r="AF389" s="137">
        <v>0</v>
      </c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</row>
    <row r="390" spans="1:60" outlineLevel="1">
      <c r="A390" s="138">
        <v>126</v>
      </c>
      <c r="B390" s="138" t="s">
        <v>697</v>
      </c>
      <c r="C390" s="173" t="s">
        <v>698</v>
      </c>
      <c r="D390" s="142" t="s">
        <v>185</v>
      </c>
      <c r="E390" s="147">
        <v>24</v>
      </c>
      <c r="F390" s="370"/>
      <c r="G390" s="151">
        <f>E390*F390</f>
        <v>0</v>
      </c>
      <c r="H390" s="151">
        <v>0</v>
      </c>
      <c r="I390" s="151">
        <f>ROUND(E390*H390,2)</f>
        <v>0</v>
      </c>
      <c r="J390" s="151">
        <v>39</v>
      </c>
      <c r="K390" s="151">
        <f>ROUND(E390*J390,2)</f>
        <v>936</v>
      </c>
      <c r="L390" s="151">
        <v>21</v>
      </c>
      <c r="M390" s="151">
        <f>G390*(1+L390/100)</f>
        <v>0</v>
      </c>
      <c r="N390" s="142">
        <v>0</v>
      </c>
      <c r="O390" s="142">
        <f>ROUND(E390*N390,5)</f>
        <v>0</v>
      </c>
      <c r="P390" s="142">
        <v>3.3600000000000001E-3</v>
      </c>
      <c r="Q390" s="142">
        <f>ROUND(E390*P390,5)</f>
        <v>8.0640000000000003E-2</v>
      </c>
      <c r="R390" s="142"/>
      <c r="S390" s="142"/>
      <c r="T390" s="143">
        <v>6.9000000000000006E-2</v>
      </c>
      <c r="U390" s="142">
        <f>ROUND(E390*T390,2)</f>
        <v>1.66</v>
      </c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 t="s">
        <v>153</v>
      </c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</row>
    <row r="391" spans="1:60" outlineLevel="1">
      <c r="A391" s="138"/>
      <c r="B391" s="138"/>
      <c r="C391" s="176" t="s">
        <v>699</v>
      </c>
      <c r="D391" s="175"/>
      <c r="E391" s="148">
        <v>18</v>
      </c>
      <c r="F391" s="151"/>
      <c r="G391" s="151"/>
      <c r="H391" s="151"/>
      <c r="I391" s="151"/>
      <c r="J391" s="151"/>
      <c r="K391" s="151"/>
      <c r="L391" s="151"/>
      <c r="M391" s="151"/>
      <c r="N391" s="142"/>
      <c r="O391" s="142"/>
      <c r="P391" s="142"/>
      <c r="Q391" s="142"/>
      <c r="R391" s="142"/>
      <c r="S391" s="142"/>
      <c r="T391" s="143"/>
      <c r="U391" s="142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 t="s">
        <v>155</v>
      </c>
      <c r="AF391" s="137">
        <v>0</v>
      </c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</row>
    <row r="392" spans="1:60" outlineLevel="1">
      <c r="A392" s="138"/>
      <c r="B392" s="138"/>
      <c r="C392" s="176" t="s">
        <v>700</v>
      </c>
      <c r="D392" s="175"/>
      <c r="E392" s="148">
        <v>6</v>
      </c>
      <c r="F392" s="151"/>
      <c r="G392" s="151"/>
      <c r="H392" s="151"/>
      <c r="I392" s="151"/>
      <c r="J392" s="151"/>
      <c r="K392" s="151"/>
      <c r="L392" s="151"/>
      <c r="M392" s="151"/>
      <c r="N392" s="142"/>
      <c r="O392" s="142"/>
      <c r="P392" s="142"/>
      <c r="Q392" s="142"/>
      <c r="R392" s="142"/>
      <c r="S392" s="142"/>
      <c r="T392" s="143"/>
      <c r="U392" s="142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 t="s">
        <v>155</v>
      </c>
      <c r="AF392" s="137">
        <v>0</v>
      </c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</row>
    <row r="393" spans="1:60" outlineLevel="1">
      <c r="A393" s="138">
        <v>127</v>
      </c>
      <c r="B393" s="138" t="s">
        <v>701</v>
      </c>
      <c r="C393" s="173" t="s">
        <v>702</v>
      </c>
      <c r="D393" s="142" t="s">
        <v>217</v>
      </c>
      <c r="E393" s="147">
        <v>3</v>
      </c>
      <c r="F393" s="370"/>
      <c r="G393" s="151">
        <f t="shared" ref="G393:G394" si="20">E393*F393</f>
        <v>0</v>
      </c>
      <c r="H393" s="151">
        <v>0</v>
      </c>
      <c r="I393" s="151">
        <f>ROUND(E393*H393,2)</f>
        <v>0</v>
      </c>
      <c r="J393" s="151">
        <v>52</v>
      </c>
      <c r="K393" s="151">
        <f>ROUND(E393*J393,2)</f>
        <v>156</v>
      </c>
      <c r="L393" s="151">
        <v>21</v>
      </c>
      <c r="M393" s="151">
        <f>G393*(1+L393/100)</f>
        <v>0</v>
      </c>
      <c r="N393" s="142">
        <v>0</v>
      </c>
      <c r="O393" s="142">
        <f>ROUND(E393*N393,5)</f>
        <v>0</v>
      </c>
      <c r="P393" s="142">
        <v>1.15E-3</v>
      </c>
      <c r="Q393" s="142">
        <f>ROUND(E393*P393,5)</f>
        <v>3.4499999999999999E-3</v>
      </c>
      <c r="R393" s="142"/>
      <c r="S393" s="142"/>
      <c r="T393" s="143">
        <v>9.1999999999999998E-2</v>
      </c>
      <c r="U393" s="142">
        <f>ROUND(E393*T393,2)</f>
        <v>0.28000000000000003</v>
      </c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 t="s">
        <v>153</v>
      </c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</row>
    <row r="394" spans="1:60" ht="22.5" outlineLevel="1">
      <c r="A394" s="138">
        <v>128</v>
      </c>
      <c r="B394" s="138" t="s">
        <v>703</v>
      </c>
      <c r="C394" s="173" t="s">
        <v>704</v>
      </c>
      <c r="D394" s="142" t="s">
        <v>185</v>
      </c>
      <c r="E394" s="147">
        <v>78.52</v>
      </c>
      <c r="F394" s="370"/>
      <c r="G394" s="151">
        <f t="shared" si="20"/>
        <v>0</v>
      </c>
      <c r="H394" s="151">
        <v>0</v>
      </c>
      <c r="I394" s="151">
        <f>ROUND(E394*H394,2)</f>
        <v>0</v>
      </c>
      <c r="J394" s="151">
        <v>52</v>
      </c>
      <c r="K394" s="151">
        <f>ROUND(E394*J394,2)</f>
        <v>4083.04</v>
      </c>
      <c r="L394" s="151">
        <v>21</v>
      </c>
      <c r="M394" s="151">
        <f>G394*(1+L394/100)</f>
        <v>0</v>
      </c>
      <c r="N394" s="142">
        <v>0</v>
      </c>
      <c r="O394" s="142">
        <f>ROUND(E394*N394,5)</f>
        <v>0</v>
      </c>
      <c r="P394" s="142">
        <v>1.3500000000000001E-3</v>
      </c>
      <c r="Q394" s="142">
        <f>ROUND(E394*P394,5)</f>
        <v>0.106</v>
      </c>
      <c r="R394" s="142"/>
      <c r="S394" s="142"/>
      <c r="T394" s="143">
        <v>9.1999999999999998E-2</v>
      </c>
      <c r="U394" s="142">
        <f>ROUND(E394*T394,2)</f>
        <v>7.22</v>
      </c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 t="s">
        <v>153</v>
      </c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</row>
    <row r="395" spans="1:60" outlineLevel="1">
      <c r="A395" s="138"/>
      <c r="B395" s="138"/>
      <c r="C395" s="176" t="s">
        <v>705</v>
      </c>
      <c r="D395" s="175"/>
      <c r="E395" s="148">
        <v>24.9</v>
      </c>
      <c r="F395" s="151"/>
      <c r="G395" s="151"/>
      <c r="H395" s="151"/>
      <c r="I395" s="151"/>
      <c r="J395" s="151"/>
      <c r="K395" s="151"/>
      <c r="L395" s="151"/>
      <c r="M395" s="151"/>
      <c r="N395" s="142"/>
      <c r="O395" s="142"/>
      <c r="P395" s="142"/>
      <c r="Q395" s="142"/>
      <c r="R395" s="142"/>
      <c r="S395" s="142"/>
      <c r="T395" s="143"/>
      <c r="U395" s="142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 t="s">
        <v>155</v>
      </c>
      <c r="AF395" s="137">
        <v>0</v>
      </c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</row>
    <row r="396" spans="1:60" outlineLevel="1">
      <c r="A396" s="138"/>
      <c r="B396" s="138"/>
      <c r="C396" s="176" t="s">
        <v>706</v>
      </c>
      <c r="D396" s="175"/>
      <c r="E396" s="148">
        <v>26.81</v>
      </c>
      <c r="F396" s="151"/>
      <c r="G396" s="151"/>
      <c r="H396" s="151"/>
      <c r="I396" s="151"/>
      <c r="J396" s="151"/>
      <c r="K396" s="151"/>
      <c r="L396" s="151"/>
      <c r="M396" s="151"/>
      <c r="N396" s="142"/>
      <c r="O396" s="142"/>
      <c r="P396" s="142"/>
      <c r="Q396" s="142"/>
      <c r="R396" s="142"/>
      <c r="S396" s="142"/>
      <c r="T396" s="143"/>
      <c r="U396" s="142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 t="s">
        <v>155</v>
      </c>
      <c r="AF396" s="137">
        <v>0</v>
      </c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</row>
    <row r="397" spans="1:60" outlineLevel="1">
      <c r="A397" s="138"/>
      <c r="B397" s="138"/>
      <c r="C397" s="176" t="s">
        <v>707</v>
      </c>
      <c r="D397" s="175"/>
      <c r="E397" s="148">
        <v>26.81</v>
      </c>
      <c r="F397" s="151"/>
      <c r="G397" s="151"/>
      <c r="H397" s="151"/>
      <c r="I397" s="151"/>
      <c r="J397" s="151"/>
      <c r="K397" s="151"/>
      <c r="L397" s="151"/>
      <c r="M397" s="151"/>
      <c r="N397" s="142"/>
      <c r="O397" s="142"/>
      <c r="P397" s="142"/>
      <c r="Q397" s="142"/>
      <c r="R397" s="142"/>
      <c r="S397" s="142"/>
      <c r="T397" s="143"/>
      <c r="U397" s="142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 t="s">
        <v>155</v>
      </c>
      <c r="AF397" s="137">
        <v>0</v>
      </c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</row>
    <row r="398" spans="1:60" outlineLevel="1">
      <c r="A398" s="138">
        <v>129</v>
      </c>
      <c r="B398" s="138" t="s">
        <v>708</v>
      </c>
      <c r="C398" s="173" t="s">
        <v>709</v>
      </c>
      <c r="D398" s="142" t="s">
        <v>185</v>
      </c>
      <c r="E398" s="147">
        <v>65.2</v>
      </c>
      <c r="F398" s="370"/>
      <c r="G398" s="151">
        <f>E398*F398</f>
        <v>0</v>
      </c>
      <c r="H398" s="151">
        <v>0</v>
      </c>
      <c r="I398" s="151">
        <f>ROUND(E398*H398,2)</f>
        <v>0</v>
      </c>
      <c r="J398" s="151">
        <v>53.6</v>
      </c>
      <c r="K398" s="151">
        <f>ROUND(E398*J398,2)</f>
        <v>3494.72</v>
      </c>
      <c r="L398" s="151">
        <v>21</v>
      </c>
      <c r="M398" s="151">
        <f>G398*(1+L398/100)</f>
        <v>0</v>
      </c>
      <c r="N398" s="142">
        <v>0</v>
      </c>
      <c r="O398" s="142">
        <f>ROUND(E398*N398,5)</f>
        <v>0</v>
      </c>
      <c r="P398" s="142">
        <v>2.3E-3</v>
      </c>
      <c r="Q398" s="142">
        <f>ROUND(E398*P398,5)</f>
        <v>0.14996000000000001</v>
      </c>
      <c r="R398" s="142"/>
      <c r="S398" s="142"/>
      <c r="T398" s="143">
        <v>0.10349999999999999</v>
      </c>
      <c r="U398" s="142">
        <f>ROUND(E398*T398,2)</f>
        <v>6.75</v>
      </c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 t="s">
        <v>153</v>
      </c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</row>
    <row r="399" spans="1:60" outlineLevel="1">
      <c r="A399" s="138"/>
      <c r="B399" s="138"/>
      <c r="C399" s="176" t="s">
        <v>710</v>
      </c>
      <c r="D399" s="175"/>
      <c r="E399" s="148">
        <v>49</v>
      </c>
      <c r="F399" s="151"/>
      <c r="G399" s="151"/>
      <c r="H399" s="151"/>
      <c r="I399" s="151"/>
      <c r="J399" s="151"/>
      <c r="K399" s="151"/>
      <c r="L399" s="151"/>
      <c r="M399" s="151"/>
      <c r="N399" s="142"/>
      <c r="O399" s="142"/>
      <c r="P399" s="142"/>
      <c r="Q399" s="142"/>
      <c r="R399" s="142"/>
      <c r="S399" s="142"/>
      <c r="T399" s="143"/>
      <c r="U399" s="142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 t="s">
        <v>155</v>
      </c>
      <c r="AF399" s="137">
        <v>0</v>
      </c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</row>
    <row r="400" spans="1:60" outlineLevel="1">
      <c r="A400" s="138"/>
      <c r="B400" s="138"/>
      <c r="C400" s="176" t="s">
        <v>711</v>
      </c>
      <c r="D400" s="175"/>
      <c r="E400" s="148">
        <v>16.2</v>
      </c>
      <c r="F400" s="151"/>
      <c r="G400" s="151"/>
      <c r="H400" s="151"/>
      <c r="I400" s="151"/>
      <c r="J400" s="151"/>
      <c r="K400" s="151"/>
      <c r="L400" s="151"/>
      <c r="M400" s="151"/>
      <c r="N400" s="142"/>
      <c r="O400" s="142"/>
      <c r="P400" s="142"/>
      <c r="Q400" s="142"/>
      <c r="R400" s="142"/>
      <c r="S400" s="142"/>
      <c r="T400" s="143"/>
      <c r="U400" s="142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 t="s">
        <v>155</v>
      </c>
      <c r="AF400" s="137">
        <v>0</v>
      </c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</row>
    <row r="401" spans="1:60" outlineLevel="1">
      <c r="A401" s="138">
        <v>130</v>
      </c>
      <c r="B401" s="138" t="s">
        <v>712</v>
      </c>
      <c r="C401" s="173" t="s">
        <v>713</v>
      </c>
      <c r="D401" s="142" t="s">
        <v>217</v>
      </c>
      <c r="E401" s="147">
        <v>4</v>
      </c>
      <c r="F401" s="370"/>
      <c r="G401" s="151">
        <f t="shared" ref="G401:G402" si="21">E401*F401</f>
        <v>0</v>
      </c>
      <c r="H401" s="151">
        <v>0</v>
      </c>
      <c r="I401" s="151">
        <f>ROUND(E401*H401,2)</f>
        <v>0</v>
      </c>
      <c r="J401" s="151">
        <v>71.599999999999994</v>
      </c>
      <c r="K401" s="151">
        <f>ROUND(E401*J401,2)</f>
        <v>286.39999999999998</v>
      </c>
      <c r="L401" s="151">
        <v>21</v>
      </c>
      <c r="M401" s="151">
        <f>G401*(1+L401/100)</f>
        <v>0</v>
      </c>
      <c r="N401" s="142">
        <v>0</v>
      </c>
      <c r="O401" s="142">
        <f>ROUND(E401*N401,5)</f>
        <v>0</v>
      </c>
      <c r="P401" s="142">
        <v>2.9299999999999999E-3</v>
      </c>
      <c r="Q401" s="142">
        <f>ROUND(E401*P401,5)</f>
        <v>1.172E-2</v>
      </c>
      <c r="R401" s="142"/>
      <c r="S401" s="142"/>
      <c r="T401" s="143">
        <v>0.1265</v>
      </c>
      <c r="U401" s="142">
        <f>ROUND(E401*T401,2)</f>
        <v>0.51</v>
      </c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 t="s">
        <v>153</v>
      </c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</row>
    <row r="402" spans="1:60" outlineLevel="1">
      <c r="A402" s="138">
        <v>131</v>
      </c>
      <c r="B402" s="138" t="s">
        <v>714</v>
      </c>
      <c r="C402" s="173" t="s">
        <v>715</v>
      </c>
      <c r="D402" s="142" t="s">
        <v>185</v>
      </c>
      <c r="E402" s="147">
        <v>28.5</v>
      </c>
      <c r="F402" s="370"/>
      <c r="G402" s="151">
        <f t="shared" si="21"/>
        <v>0</v>
      </c>
      <c r="H402" s="151">
        <v>0</v>
      </c>
      <c r="I402" s="151">
        <f>ROUND(E402*H402,2)</f>
        <v>0</v>
      </c>
      <c r="J402" s="151">
        <v>45.5</v>
      </c>
      <c r="K402" s="151">
        <f>ROUND(E402*J402,2)</f>
        <v>1296.75</v>
      </c>
      <c r="L402" s="151">
        <v>21</v>
      </c>
      <c r="M402" s="151">
        <f>G402*(1+L402/100)</f>
        <v>0</v>
      </c>
      <c r="N402" s="142">
        <v>0</v>
      </c>
      <c r="O402" s="142">
        <f>ROUND(E402*N402,5)</f>
        <v>0</v>
      </c>
      <c r="P402" s="142">
        <v>3.5599999999999998E-3</v>
      </c>
      <c r="Q402" s="142">
        <f>ROUND(E402*P402,5)</f>
        <v>0.10145999999999999</v>
      </c>
      <c r="R402" s="142"/>
      <c r="S402" s="142"/>
      <c r="T402" s="143">
        <v>8.0500000000000002E-2</v>
      </c>
      <c r="U402" s="142">
        <f>ROUND(E402*T402,2)</f>
        <v>2.29</v>
      </c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 t="s">
        <v>153</v>
      </c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</row>
    <row r="403" spans="1:60" outlineLevel="1">
      <c r="A403" s="138"/>
      <c r="B403" s="138"/>
      <c r="C403" s="176" t="s">
        <v>716</v>
      </c>
      <c r="D403" s="175"/>
      <c r="E403" s="148">
        <v>24</v>
      </c>
      <c r="F403" s="151"/>
      <c r="G403" s="151"/>
      <c r="H403" s="151"/>
      <c r="I403" s="151"/>
      <c r="J403" s="151"/>
      <c r="K403" s="151"/>
      <c r="L403" s="151"/>
      <c r="M403" s="151"/>
      <c r="N403" s="142"/>
      <c r="O403" s="142"/>
      <c r="P403" s="142"/>
      <c r="Q403" s="142"/>
      <c r="R403" s="142"/>
      <c r="S403" s="142"/>
      <c r="T403" s="143"/>
      <c r="U403" s="142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 t="s">
        <v>155</v>
      </c>
      <c r="AF403" s="137">
        <v>0</v>
      </c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</row>
    <row r="404" spans="1:60" outlineLevel="1">
      <c r="A404" s="138"/>
      <c r="B404" s="138"/>
      <c r="C404" s="176" t="s">
        <v>717</v>
      </c>
      <c r="D404" s="175"/>
      <c r="E404" s="148">
        <v>4.5</v>
      </c>
      <c r="F404" s="151"/>
      <c r="G404" s="151"/>
      <c r="H404" s="151"/>
      <c r="I404" s="151"/>
      <c r="J404" s="151"/>
      <c r="K404" s="151"/>
      <c r="L404" s="151"/>
      <c r="M404" s="151"/>
      <c r="N404" s="142"/>
      <c r="O404" s="142"/>
      <c r="P404" s="142"/>
      <c r="Q404" s="142"/>
      <c r="R404" s="142"/>
      <c r="S404" s="142"/>
      <c r="T404" s="143"/>
      <c r="U404" s="142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 t="s">
        <v>155</v>
      </c>
      <c r="AF404" s="137">
        <v>0</v>
      </c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</row>
    <row r="405" spans="1:60" outlineLevel="1">
      <c r="A405" s="138">
        <v>132</v>
      </c>
      <c r="B405" s="138" t="s">
        <v>550</v>
      </c>
      <c r="C405" s="173" t="s">
        <v>551</v>
      </c>
      <c r="D405" s="142" t="s">
        <v>181</v>
      </c>
      <c r="E405" s="147">
        <v>0.54</v>
      </c>
      <c r="F405" s="370"/>
      <c r="G405" s="151">
        <f t="shared" ref="G405:G407" si="22">E405*F405</f>
        <v>0</v>
      </c>
      <c r="H405" s="151">
        <v>0</v>
      </c>
      <c r="I405" s="151">
        <f>ROUND(E405*H405,2)</f>
        <v>0</v>
      </c>
      <c r="J405" s="151">
        <v>651</v>
      </c>
      <c r="K405" s="151">
        <f>ROUND(E405*J405,2)</f>
        <v>351.54</v>
      </c>
      <c r="L405" s="151">
        <v>21</v>
      </c>
      <c r="M405" s="151">
        <f>G405*(1+L405/100)</f>
        <v>0</v>
      </c>
      <c r="N405" s="142">
        <v>0</v>
      </c>
      <c r="O405" s="142">
        <f>ROUND(E405*N405,5)</f>
        <v>0</v>
      </c>
      <c r="P405" s="142">
        <v>0</v>
      </c>
      <c r="Q405" s="142">
        <f>ROUND(E405*P405,5)</f>
        <v>0</v>
      </c>
      <c r="R405" s="142"/>
      <c r="S405" s="142"/>
      <c r="T405" s="143">
        <v>2.0089999999999999</v>
      </c>
      <c r="U405" s="142">
        <f>ROUND(E405*T405,2)</f>
        <v>1.08</v>
      </c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 t="s">
        <v>153</v>
      </c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</row>
    <row r="406" spans="1:60" outlineLevel="1">
      <c r="A406" s="138">
        <v>133</v>
      </c>
      <c r="B406" s="138" t="s">
        <v>552</v>
      </c>
      <c r="C406" s="173" t="s">
        <v>553</v>
      </c>
      <c r="D406" s="142" t="s">
        <v>181</v>
      </c>
      <c r="E406" s="147">
        <v>1.08</v>
      </c>
      <c r="F406" s="370"/>
      <c r="G406" s="151">
        <f t="shared" si="22"/>
        <v>0</v>
      </c>
      <c r="H406" s="151">
        <v>0</v>
      </c>
      <c r="I406" s="151">
        <f>ROUND(E406*H406,2)</f>
        <v>0</v>
      </c>
      <c r="J406" s="151">
        <v>311</v>
      </c>
      <c r="K406" s="151">
        <f>ROUND(E406*J406,2)</f>
        <v>335.88</v>
      </c>
      <c r="L406" s="151">
        <v>21</v>
      </c>
      <c r="M406" s="151">
        <f>G406*(1+L406/100)</f>
        <v>0</v>
      </c>
      <c r="N406" s="142">
        <v>0</v>
      </c>
      <c r="O406" s="142">
        <f>ROUND(E406*N406,5)</f>
        <v>0</v>
      </c>
      <c r="P406" s="142">
        <v>0</v>
      </c>
      <c r="Q406" s="142">
        <f>ROUND(E406*P406,5)</f>
        <v>0</v>
      </c>
      <c r="R406" s="142"/>
      <c r="S406" s="142"/>
      <c r="T406" s="143">
        <v>0.95899999999999996</v>
      </c>
      <c r="U406" s="142">
        <f>ROUND(E406*T406,2)</f>
        <v>1.04</v>
      </c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 t="s">
        <v>153</v>
      </c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</row>
    <row r="407" spans="1:60" outlineLevel="1">
      <c r="A407" s="138">
        <v>134</v>
      </c>
      <c r="B407" s="138" t="s">
        <v>718</v>
      </c>
      <c r="C407" s="173" t="s">
        <v>719</v>
      </c>
      <c r="D407" s="142" t="s">
        <v>197</v>
      </c>
      <c r="E407" s="147">
        <v>3</v>
      </c>
      <c r="F407" s="370"/>
      <c r="G407" s="151">
        <f t="shared" si="22"/>
        <v>0</v>
      </c>
      <c r="H407" s="151">
        <v>0</v>
      </c>
      <c r="I407" s="151">
        <f>ROUND(E407*H407,2)</f>
        <v>0</v>
      </c>
      <c r="J407" s="151">
        <v>1020</v>
      </c>
      <c r="K407" s="151">
        <f>ROUND(E407*J407,2)</f>
        <v>3060</v>
      </c>
      <c r="L407" s="151">
        <v>21</v>
      </c>
      <c r="M407" s="151">
        <f>G407*(1+L407/100)</f>
        <v>0</v>
      </c>
      <c r="N407" s="142">
        <v>0</v>
      </c>
      <c r="O407" s="142">
        <f>ROUND(E407*N407,5)</f>
        <v>0</v>
      </c>
      <c r="P407" s="142">
        <v>0</v>
      </c>
      <c r="Q407" s="142">
        <f>ROUND(E407*P407,5)</f>
        <v>0</v>
      </c>
      <c r="R407" s="142"/>
      <c r="S407" s="142"/>
      <c r="T407" s="143">
        <v>0</v>
      </c>
      <c r="U407" s="142">
        <f>ROUND(E407*T407,2)</f>
        <v>0</v>
      </c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 t="s">
        <v>153</v>
      </c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</row>
    <row r="408" spans="1:60" ht="22.5" outlineLevel="1">
      <c r="A408" s="138"/>
      <c r="B408" s="138"/>
      <c r="C408" s="330" t="s">
        <v>363</v>
      </c>
      <c r="D408" s="331"/>
      <c r="E408" s="332"/>
      <c r="F408" s="333"/>
      <c r="G408" s="334"/>
      <c r="H408" s="151"/>
      <c r="I408" s="151"/>
      <c r="J408" s="151"/>
      <c r="K408" s="151"/>
      <c r="L408" s="151"/>
      <c r="M408" s="151"/>
      <c r="N408" s="142"/>
      <c r="O408" s="142"/>
      <c r="P408" s="142"/>
      <c r="Q408" s="142"/>
      <c r="R408" s="142"/>
      <c r="S408" s="142"/>
      <c r="T408" s="143"/>
      <c r="U408" s="142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 t="s">
        <v>160</v>
      </c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40" t="str">
        <f>C408</f>
        <v>Kompletní specifikace je uvedena v projektové dokumentaci D.1.1-18 PRVKY PSV</v>
      </c>
      <c r="BB408" s="137"/>
      <c r="BC408" s="137"/>
      <c r="BD408" s="137"/>
      <c r="BE408" s="137"/>
      <c r="BF408" s="137"/>
      <c r="BG408" s="137"/>
      <c r="BH408" s="137"/>
    </row>
    <row r="409" spans="1:60" outlineLevel="1">
      <c r="A409" s="138">
        <v>135</v>
      </c>
      <c r="B409" s="138" t="s">
        <v>720</v>
      </c>
      <c r="C409" s="173" t="s">
        <v>721</v>
      </c>
      <c r="D409" s="142" t="s">
        <v>197</v>
      </c>
      <c r="E409" s="147">
        <v>22</v>
      </c>
      <c r="F409" s="370"/>
      <c r="G409" s="151">
        <f>E409*F409</f>
        <v>0</v>
      </c>
      <c r="H409" s="151">
        <v>0</v>
      </c>
      <c r="I409" s="151">
        <f>ROUND(E409*H409,2)</f>
        <v>0</v>
      </c>
      <c r="J409" s="151">
        <v>1147.5</v>
      </c>
      <c r="K409" s="151">
        <f>ROUND(E409*J409,2)</f>
        <v>25245</v>
      </c>
      <c r="L409" s="151">
        <v>21</v>
      </c>
      <c r="M409" s="151">
        <f>G409*(1+L409/100)</f>
        <v>0</v>
      </c>
      <c r="N409" s="142">
        <v>0</v>
      </c>
      <c r="O409" s="142">
        <f>ROUND(E409*N409,5)</f>
        <v>0</v>
      </c>
      <c r="P409" s="142">
        <v>0</v>
      </c>
      <c r="Q409" s="142">
        <f>ROUND(E409*P409,5)</f>
        <v>0</v>
      </c>
      <c r="R409" s="142"/>
      <c r="S409" s="142"/>
      <c r="T409" s="143">
        <v>0</v>
      </c>
      <c r="U409" s="142">
        <f>ROUND(E409*T409,2)</f>
        <v>0</v>
      </c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 t="s">
        <v>153</v>
      </c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</row>
    <row r="410" spans="1:60" ht="22.5" outlineLevel="1">
      <c r="A410" s="138"/>
      <c r="B410" s="138"/>
      <c r="C410" s="330" t="s">
        <v>363</v>
      </c>
      <c r="D410" s="331"/>
      <c r="E410" s="332"/>
      <c r="F410" s="333"/>
      <c r="G410" s="334"/>
      <c r="H410" s="151"/>
      <c r="I410" s="151"/>
      <c r="J410" s="151"/>
      <c r="K410" s="151"/>
      <c r="L410" s="151"/>
      <c r="M410" s="151"/>
      <c r="N410" s="142"/>
      <c r="O410" s="142"/>
      <c r="P410" s="142"/>
      <c r="Q410" s="142"/>
      <c r="R410" s="142"/>
      <c r="S410" s="142"/>
      <c r="T410" s="143"/>
      <c r="U410" s="142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 t="s">
        <v>160</v>
      </c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40" t="str">
        <f>C410</f>
        <v>Kompletní specifikace je uvedena v projektové dokumentaci D.1.1-18 PRVKY PSV</v>
      </c>
      <c r="BB410" s="137"/>
      <c r="BC410" s="137"/>
      <c r="BD410" s="137"/>
      <c r="BE410" s="137"/>
      <c r="BF410" s="137"/>
      <c r="BG410" s="137"/>
      <c r="BH410" s="137"/>
    </row>
    <row r="411" spans="1:60" outlineLevel="1">
      <c r="A411" s="138">
        <v>136</v>
      </c>
      <c r="B411" s="138" t="s">
        <v>722</v>
      </c>
      <c r="C411" s="173" t="s">
        <v>723</v>
      </c>
      <c r="D411" s="142" t="s">
        <v>197</v>
      </c>
      <c r="E411" s="147">
        <v>3</v>
      </c>
      <c r="F411" s="370"/>
      <c r="G411" s="151">
        <f>E411*F411</f>
        <v>0</v>
      </c>
      <c r="H411" s="151">
        <v>0</v>
      </c>
      <c r="I411" s="151">
        <f>ROUND(E411*H411,2)</f>
        <v>0</v>
      </c>
      <c r="J411" s="151">
        <v>2091</v>
      </c>
      <c r="K411" s="151">
        <f>ROUND(E411*J411,2)</f>
        <v>6273</v>
      </c>
      <c r="L411" s="151">
        <v>21</v>
      </c>
      <c r="M411" s="151">
        <f>G411*(1+L411/100)</f>
        <v>0</v>
      </c>
      <c r="N411" s="142">
        <v>0</v>
      </c>
      <c r="O411" s="142">
        <f>ROUND(E411*N411,5)</f>
        <v>0</v>
      </c>
      <c r="P411" s="142">
        <v>0</v>
      </c>
      <c r="Q411" s="142">
        <f>ROUND(E411*P411,5)</f>
        <v>0</v>
      </c>
      <c r="R411" s="142"/>
      <c r="S411" s="142"/>
      <c r="T411" s="143">
        <v>0</v>
      </c>
      <c r="U411" s="142">
        <f>ROUND(E411*T411,2)</f>
        <v>0</v>
      </c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 t="s">
        <v>153</v>
      </c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</row>
    <row r="412" spans="1:60" ht="22.5" outlineLevel="1">
      <c r="A412" s="138"/>
      <c r="B412" s="138"/>
      <c r="C412" s="330" t="s">
        <v>363</v>
      </c>
      <c r="D412" s="331"/>
      <c r="E412" s="332"/>
      <c r="F412" s="333"/>
      <c r="G412" s="334"/>
      <c r="H412" s="151"/>
      <c r="I412" s="151"/>
      <c r="J412" s="151"/>
      <c r="K412" s="151"/>
      <c r="L412" s="151"/>
      <c r="M412" s="151"/>
      <c r="N412" s="142"/>
      <c r="O412" s="142"/>
      <c r="P412" s="142"/>
      <c r="Q412" s="142"/>
      <c r="R412" s="142"/>
      <c r="S412" s="142"/>
      <c r="T412" s="143"/>
      <c r="U412" s="142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 t="s">
        <v>160</v>
      </c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40" t="str">
        <f>C412</f>
        <v>Kompletní specifikace je uvedena v projektové dokumentaci D.1.1-18 PRVKY PSV</v>
      </c>
      <c r="BB412" s="137"/>
      <c r="BC412" s="137"/>
      <c r="BD412" s="137"/>
      <c r="BE412" s="137"/>
      <c r="BF412" s="137"/>
      <c r="BG412" s="137"/>
      <c r="BH412" s="137"/>
    </row>
    <row r="413" spans="1:60" outlineLevel="1">
      <c r="A413" s="138">
        <v>137</v>
      </c>
      <c r="B413" s="138" t="s">
        <v>724</v>
      </c>
      <c r="C413" s="173" t="s">
        <v>725</v>
      </c>
      <c r="D413" s="142" t="s">
        <v>197</v>
      </c>
      <c r="E413" s="147">
        <v>8</v>
      </c>
      <c r="F413" s="370"/>
      <c r="G413" s="151">
        <f>E413*F413</f>
        <v>0</v>
      </c>
      <c r="H413" s="151">
        <v>0</v>
      </c>
      <c r="I413" s="151">
        <f>ROUND(E413*H413,2)</f>
        <v>0</v>
      </c>
      <c r="J413" s="151">
        <v>2091</v>
      </c>
      <c r="K413" s="151">
        <f>ROUND(E413*J413,2)</f>
        <v>16728</v>
      </c>
      <c r="L413" s="151">
        <v>21</v>
      </c>
      <c r="M413" s="151">
        <f>G413*(1+L413/100)</f>
        <v>0</v>
      </c>
      <c r="N413" s="142">
        <v>0</v>
      </c>
      <c r="O413" s="142">
        <f>ROUND(E413*N413,5)</f>
        <v>0</v>
      </c>
      <c r="P413" s="142">
        <v>0</v>
      </c>
      <c r="Q413" s="142">
        <f>ROUND(E413*P413,5)</f>
        <v>0</v>
      </c>
      <c r="R413" s="142"/>
      <c r="S413" s="142"/>
      <c r="T413" s="143">
        <v>0</v>
      </c>
      <c r="U413" s="142">
        <f>ROUND(E413*T413,2)</f>
        <v>0</v>
      </c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 t="s">
        <v>153</v>
      </c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</row>
    <row r="414" spans="1:60" ht="22.5" outlineLevel="1">
      <c r="A414" s="138"/>
      <c r="B414" s="138"/>
      <c r="C414" s="330" t="s">
        <v>363</v>
      </c>
      <c r="D414" s="331"/>
      <c r="E414" s="332"/>
      <c r="F414" s="333"/>
      <c r="G414" s="334"/>
      <c r="H414" s="151"/>
      <c r="I414" s="151"/>
      <c r="J414" s="151"/>
      <c r="K414" s="151"/>
      <c r="L414" s="151"/>
      <c r="M414" s="151"/>
      <c r="N414" s="142"/>
      <c r="O414" s="142"/>
      <c r="P414" s="142"/>
      <c r="Q414" s="142"/>
      <c r="R414" s="142"/>
      <c r="S414" s="142"/>
      <c r="T414" s="143"/>
      <c r="U414" s="142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 t="s">
        <v>160</v>
      </c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40" t="str">
        <f>C414</f>
        <v>Kompletní specifikace je uvedena v projektové dokumentaci D.1.1-18 PRVKY PSV</v>
      </c>
      <c r="BB414" s="137"/>
      <c r="BC414" s="137"/>
      <c r="BD414" s="137"/>
      <c r="BE414" s="137"/>
      <c r="BF414" s="137"/>
      <c r="BG414" s="137"/>
      <c r="BH414" s="137"/>
    </row>
    <row r="415" spans="1:60" outlineLevel="1">
      <c r="A415" s="138">
        <v>138</v>
      </c>
      <c r="B415" s="138" t="s">
        <v>726</v>
      </c>
      <c r="C415" s="173" t="s">
        <v>727</v>
      </c>
      <c r="D415" s="142" t="s">
        <v>197</v>
      </c>
      <c r="E415" s="147">
        <v>18</v>
      </c>
      <c r="F415" s="370"/>
      <c r="G415" s="151">
        <f>E415*F415</f>
        <v>0</v>
      </c>
      <c r="H415" s="151">
        <v>0</v>
      </c>
      <c r="I415" s="151">
        <f>ROUND(E415*H415,2)</f>
        <v>0</v>
      </c>
      <c r="J415" s="151">
        <v>2176</v>
      </c>
      <c r="K415" s="151">
        <f>ROUND(E415*J415,2)</f>
        <v>39168</v>
      </c>
      <c r="L415" s="151">
        <v>21</v>
      </c>
      <c r="M415" s="151">
        <f>G415*(1+L415/100)</f>
        <v>0</v>
      </c>
      <c r="N415" s="142">
        <v>0</v>
      </c>
      <c r="O415" s="142">
        <f>ROUND(E415*N415,5)</f>
        <v>0</v>
      </c>
      <c r="P415" s="142">
        <v>0</v>
      </c>
      <c r="Q415" s="142">
        <f>ROUND(E415*P415,5)</f>
        <v>0</v>
      </c>
      <c r="R415" s="142"/>
      <c r="S415" s="142"/>
      <c r="T415" s="143">
        <v>0</v>
      </c>
      <c r="U415" s="142">
        <f>ROUND(E415*T415,2)</f>
        <v>0</v>
      </c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 t="s">
        <v>153</v>
      </c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</row>
    <row r="416" spans="1:60" ht="22.5" outlineLevel="1">
      <c r="A416" s="138"/>
      <c r="B416" s="138"/>
      <c r="C416" s="330" t="s">
        <v>363</v>
      </c>
      <c r="D416" s="331"/>
      <c r="E416" s="332"/>
      <c r="F416" s="333"/>
      <c r="G416" s="334"/>
      <c r="H416" s="151"/>
      <c r="I416" s="151"/>
      <c r="J416" s="151"/>
      <c r="K416" s="151"/>
      <c r="L416" s="151"/>
      <c r="M416" s="151"/>
      <c r="N416" s="142"/>
      <c r="O416" s="142"/>
      <c r="P416" s="142"/>
      <c r="Q416" s="142"/>
      <c r="R416" s="142"/>
      <c r="S416" s="142"/>
      <c r="T416" s="143"/>
      <c r="U416" s="142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 t="s">
        <v>160</v>
      </c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40" t="str">
        <f>C416</f>
        <v>Kompletní specifikace je uvedena v projektové dokumentaci D.1.1-18 PRVKY PSV</v>
      </c>
      <c r="BB416" s="137"/>
      <c r="BC416" s="137"/>
      <c r="BD416" s="137"/>
      <c r="BE416" s="137"/>
      <c r="BF416" s="137"/>
      <c r="BG416" s="137"/>
      <c r="BH416" s="137"/>
    </row>
    <row r="417" spans="1:60" ht="22.5" outlineLevel="1">
      <c r="A417" s="138">
        <v>139</v>
      </c>
      <c r="B417" s="138" t="s">
        <v>728</v>
      </c>
      <c r="C417" s="173" t="s">
        <v>729</v>
      </c>
      <c r="D417" s="142" t="s">
        <v>185</v>
      </c>
      <c r="E417" s="147">
        <v>19</v>
      </c>
      <c r="F417" s="370"/>
      <c r="G417" s="151">
        <f>E417*F417</f>
        <v>0</v>
      </c>
      <c r="H417" s="151">
        <v>0</v>
      </c>
      <c r="I417" s="151">
        <f>ROUND(E417*H417,2)</f>
        <v>0</v>
      </c>
      <c r="J417" s="151">
        <v>726.75</v>
      </c>
      <c r="K417" s="151">
        <f>ROUND(E417*J417,2)</f>
        <v>13808.25</v>
      </c>
      <c r="L417" s="151">
        <v>21</v>
      </c>
      <c r="M417" s="151">
        <f>G417*(1+L417/100)</f>
        <v>0</v>
      </c>
      <c r="N417" s="142">
        <v>0</v>
      </c>
      <c r="O417" s="142">
        <f>ROUND(E417*N417,5)</f>
        <v>0</v>
      </c>
      <c r="P417" s="142">
        <v>0</v>
      </c>
      <c r="Q417" s="142">
        <f>ROUND(E417*P417,5)</f>
        <v>0</v>
      </c>
      <c r="R417" s="142"/>
      <c r="S417" s="142"/>
      <c r="T417" s="143">
        <v>0</v>
      </c>
      <c r="U417" s="142">
        <f>ROUND(E417*T417,2)</f>
        <v>0</v>
      </c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 t="s">
        <v>153</v>
      </c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</row>
    <row r="418" spans="1:60" ht="22.5" outlineLevel="1">
      <c r="A418" s="138"/>
      <c r="B418" s="138"/>
      <c r="C418" s="330" t="s">
        <v>363</v>
      </c>
      <c r="D418" s="331"/>
      <c r="E418" s="332"/>
      <c r="F418" s="333"/>
      <c r="G418" s="334"/>
      <c r="H418" s="151"/>
      <c r="I418" s="151"/>
      <c r="J418" s="151"/>
      <c r="K418" s="151"/>
      <c r="L418" s="151"/>
      <c r="M418" s="151"/>
      <c r="N418" s="142"/>
      <c r="O418" s="142"/>
      <c r="P418" s="142"/>
      <c r="Q418" s="142"/>
      <c r="R418" s="142"/>
      <c r="S418" s="142"/>
      <c r="T418" s="143"/>
      <c r="U418" s="142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 t="s">
        <v>160</v>
      </c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40" t="str">
        <f>C418</f>
        <v>Kompletní specifikace je uvedena v projektové dokumentaci D.1.1-18 PRVKY PSV</v>
      </c>
      <c r="BB418" s="137"/>
      <c r="BC418" s="137"/>
      <c r="BD418" s="137"/>
      <c r="BE418" s="137"/>
      <c r="BF418" s="137"/>
      <c r="BG418" s="137"/>
      <c r="BH418" s="137"/>
    </row>
    <row r="419" spans="1:60" ht="22.5" outlineLevel="1">
      <c r="A419" s="138">
        <v>140</v>
      </c>
      <c r="B419" s="138" t="s">
        <v>730</v>
      </c>
      <c r="C419" s="173" t="s">
        <v>731</v>
      </c>
      <c r="D419" s="142" t="s">
        <v>185</v>
      </c>
      <c r="E419" s="147">
        <v>7</v>
      </c>
      <c r="F419" s="370"/>
      <c r="G419" s="151">
        <f>E419*F419</f>
        <v>0</v>
      </c>
      <c r="H419" s="151">
        <v>0</v>
      </c>
      <c r="I419" s="151">
        <f>ROUND(E419*H419,2)</f>
        <v>0</v>
      </c>
      <c r="J419" s="151">
        <v>718.25</v>
      </c>
      <c r="K419" s="151">
        <f>ROUND(E419*J419,2)</f>
        <v>5027.75</v>
      </c>
      <c r="L419" s="151">
        <v>21</v>
      </c>
      <c r="M419" s="151">
        <f>G419*(1+L419/100)</f>
        <v>0</v>
      </c>
      <c r="N419" s="142">
        <v>0</v>
      </c>
      <c r="O419" s="142">
        <f>ROUND(E419*N419,5)</f>
        <v>0</v>
      </c>
      <c r="P419" s="142">
        <v>0</v>
      </c>
      <c r="Q419" s="142">
        <f>ROUND(E419*P419,5)</f>
        <v>0</v>
      </c>
      <c r="R419" s="142"/>
      <c r="S419" s="142"/>
      <c r="T419" s="143">
        <v>0</v>
      </c>
      <c r="U419" s="142">
        <f>ROUND(E419*T419,2)</f>
        <v>0</v>
      </c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 t="s">
        <v>153</v>
      </c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</row>
    <row r="420" spans="1:60" ht="22.5" outlineLevel="1">
      <c r="A420" s="138"/>
      <c r="B420" s="138"/>
      <c r="C420" s="330" t="s">
        <v>363</v>
      </c>
      <c r="D420" s="331"/>
      <c r="E420" s="332"/>
      <c r="F420" s="333"/>
      <c r="G420" s="334"/>
      <c r="H420" s="151"/>
      <c r="I420" s="151"/>
      <c r="J420" s="151"/>
      <c r="K420" s="151"/>
      <c r="L420" s="151"/>
      <c r="M420" s="151"/>
      <c r="N420" s="142"/>
      <c r="O420" s="142"/>
      <c r="P420" s="142"/>
      <c r="Q420" s="142"/>
      <c r="R420" s="142"/>
      <c r="S420" s="142"/>
      <c r="T420" s="143"/>
      <c r="U420" s="142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 t="s">
        <v>160</v>
      </c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40" t="str">
        <f>C420</f>
        <v>Kompletní specifikace je uvedena v projektové dokumentaci D.1.1-18 PRVKY PSV</v>
      </c>
      <c r="BB420" s="137"/>
      <c r="BC420" s="137"/>
      <c r="BD420" s="137"/>
      <c r="BE420" s="137"/>
      <c r="BF420" s="137"/>
      <c r="BG420" s="137"/>
      <c r="BH420" s="137"/>
    </row>
    <row r="421" spans="1:60" ht="22.5" outlineLevel="1">
      <c r="A421" s="138">
        <v>141</v>
      </c>
      <c r="B421" s="138" t="s">
        <v>732</v>
      </c>
      <c r="C421" s="173" t="s">
        <v>733</v>
      </c>
      <c r="D421" s="142" t="s">
        <v>185</v>
      </c>
      <c r="E421" s="147">
        <v>12.2</v>
      </c>
      <c r="F421" s="370"/>
      <c r="G421" s="151">
        <f>E421*F421</f>
        <v>0</v>
      </c>
      <c r="H421" s="151">
        <v>0</v>
      </c>
      <c r="I421" s="151">
        <f>ROUND(E421*H421,2)</f>
        <v>0</v>
      </c>
      <c r="J421" s="151">
        <v>641.75</v>
      </c>
      <c r="K421" s="151">
        <f>ROUND(E421*J421,2)</f>
        <v>7829.35</v>
      </c>
      <c r="L421" s="151">
        <v>21</v>
      </c>
      <c r="M421" s="151">
        <f>G421*(1+L421/100)</f>
        <v>0</v>
      </c>
      <c r="N421" s="142">
        <v>0</v>
      </c>
      <c r="O421" s="142">
        <f>ROUND(E421*N421,5)</f>
        <v>0</v>
      </c>
      <c r="P421" s="142">
        <v>0</v>
      </c>
      <c r="Q421" s="142">
        <f>ROUND(E421*P421,5)</f>
        <v>0</v>
      </c>
      <c r="R421" s="142"/>
      <c r="S421" s="142"/>
      <c r="T421" s="143">
        <v>0</v>
      </c>
      <c r="U421" s="142">
        <f>ROUND(E421*T421,2)</f>
        <v>0</v>
      </c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 t="s">
        <v>153</v>
      </c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</row>
    <row r="422" spans="1:60" ht="22.5" outlineLevel="1">
      <c r="A422" s="138"/>
      <c r="B422" s="138"/>
      <c r="C422" s="330" t="s">
        <v>363</v>
      </c>
      <c r="D422" s="331"/>
      <c r="E422" s="332"/>
      <c r="F422" s="333"/>
      <c r="G422" s="334"/>
      <c r="H422" s="151"/>
      <c r="I422" s="151"/>
      <c r="J422" s="151"/>
      <c r="K422" s="151"/>
      <c r="L422" s="151"/>
      <c r="M422" s="151"/>
      <c r="N422" s="142"/>
      <c r="O422" s="142"/>
      <c r="P422" s="142"/>
      <c r="Q422" s="142"/>
      <c r="R422" s="142"/>
      <c r="S422" s="142"/>
      <c r="T422" s="143"/>
      <c r="U422" s="142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 t="s">
        <v>160</v>
      </c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40" t="str">
        <f>C422</f>
        <v>Kompletní specifikace je uvedena v projektové dokumentaci D.1.1-18 PRVKY PSV</v>
      </c>
      <c r="BB422" s="137"/>
      <c r="BC422" s="137"/>
      <c r="BD422" s="137"/>
      <c r="BE422" s="137"/>
      <c r="BF422" s="137"/>
      <c r="BG422" s="137"/>
      <c r="BH422" s="137"/>
    </row>
    <row r="423" spans="1:60" ht="22.5" outlineLevel="1">
      <c r="A423" s="138">
        <v>142</v>
      </c>
      <c r="B423" s="138" t="s">
        <v>734</v>
      </c>
      <c r="C423" s="173" t="s">
        <v>733</v>
      </c>
      <c r="D423" s="142" t="s">
        <v>185</v>
      </c>
      <c r="E423" s="147">
        <v>13.5</v>
      </c>
      <c r="F423" s="370"/>
      <c r="G423" s="151">
        <f>E423*F423</f>
        <v>0</v>
      </c>
      <c r="H423" s="151">
        <v>0</v>
      </c>
      <c r="I423" s="151">
        <f>ROUND(E423*H423,2)</f>
        <v>0</v>
      </c>
      <c r="J423" s="151">
        <v>641.75</v>
      </c>
      <c r="K423" s="151">
        <f>ROUND(E423*J423,2)</f>
        <v>8663.6299999999992</v>
      </c>
      <c r="L423" s="151">
        <v>21</v>
      </c>
      <c r="M423" s="151">
        <f>G423*(1+L423/100)</f>
        <v>0</v>
      </c>
      <c r="N423" s="142">
        <v>0</v>
      </c>
      <c r="O423" s="142">
        <f>ROUND(E423*N423,5)</f>
        <v>0</v>
      </c>
      <c r="P423" s="142">
        <v>0</v>
      </c>
      <c r="Q423" s="142">
        <f>ROUND(E423*P423,5)</f>
        <v>0</v>
      </c>
      <c r="R423" s="142"/>
      <c r="S423" s="142"/>
      <c r="T423" s="143">
        <v>0</v>
      </c>
      <c r="U423" s="142">
        <f>ROUND(E423*T423,2)</f>
        <v>0</v>
      </c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 t="s">
        <v>153</v>
      </c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</row>
    <row r="424" spans="1:60" ht="22.5" outlineLevel="1">
      <c r="A424" s="138"/>
      <c r="B424" s="138"/>
      <c r="C424" s="330" t="s">
        <v>363</v>
      </c>
      <c r="D424" s="331"/>
      <c r="E424" s="332"/>
      <c r="F424" s="333"/>
      <c r="G424" s="334"/>
      <c r="H424" s="151"/>
      <c r="I424" s="151"/>
      <c r="J424" s="151"/>
      <c r="K424" s="151"/>
      <c r="L424" s="151"/>
      <c r="M424" s="151"/>
      <c r="N424" s="142"/>
      <c r="O424" s="142"/>
      <c r="P424" s="142"/>
      <c r="Q424" s="142"/>
      <c r="R424" s="142"/>
      <c r="S424" s="142"/>
      <c r="T424" s="143"/>
      <c r="U424" s="142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 t="s">
        <v>160</v>
      </c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40" t="str">
        <f>C424</f>
        <v>Kompletní specifikace je uvedena v projektové dokumentaci D.1.1-18 PRVKY PSV</v>
      </c>
      <c r="BB424" s="137"/>
      <c r="BC424" s="137"/>
      <c r="BD424" s="137"/>
      <c r="BE424" s="137"/>
      <c r="BF424" s="137"/>
      <c r="BG424" s="137"/>
      <c r="BH424" s="137"/>
    </row>
    <row r="425" spans="1:60" ht="22.5" outlineLevel="1">
      <c r="A425" s="138">
        <v>143</v>
      </c>
      <c r="B425" s="138" t="s">
        <v>735</v>
      </c>
      <c r="C425" s="173" t="s">
        <v>736</v>
      </c>
      <c r="D425" s="142" t="s">
        <v>185</v>
      </c>
      <c r="E425" s="147">
        <v>5</v>
      </c>
      <c r="F425" s="370"/>
      <c r="G425" s="151">
        <f>E425*F425</f>
        <v>0</v>
      </c>
      <c r="H425" s="151">
        <v>0</v>
      </c>
      <c r="I425" s="151">
        <f>ROUND(E425*H425,2)</f>
        <v>0</v>
      </c>
      <c r="J425" s="151">
        <v>590.75</v>
      </c>
      <c r="K425" s="151">
        <f>ROUND(E425*J425,2)</f>
        <v>2953.75</v>
      </c>
      <c r="L425" s="151">
        <v>21</v>
      </c>
      <c r="M425" s="151">
        <f>G425*(1+L425/100)</f>
        <v>0</v>
      </c>
      <c r="N425" s="142">
        <v>0</v>
      </c>
      <c r="O425" s="142">
        <f>ROUND(E425*N425,5)</f>
        <v>0</v>
      </c>
      <c r="P425" s="142">
        <v>0</v>
      </c>
      <c r="Q425" s="142">
        <f>ROUND(E425*P425,5)</f>
        <v>0</v>
      </c>
      <c r="R425" s="142"/>
      <c r="S425" s="142"/>
      <c r="T425" s="143">
        <v>0</v>
      </c>
      <c r="U425" s="142">
        <f>ROUND(E425*T425,2)</f>
        <v>0</v>
      </c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 t="s">
        <v>153</v>
      </c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</row>
    <row r="426" spans="1:60" ht="22.5" outlineLevel="1">
      <c r="A426" s="138"/>
      <c r="B426" s="138"/>
      <c r="C426" s="330" t="s">
        <v>363</v>
      </c>
      <c r="D426" s="331"/>
      <c r="E426" s="332"/>
      <c r="F426" s="333"/>
      <c r="G426" s="334"/>
      <c r="H426" s="151"/>
      <c r="I426" s="151"/>
      <c r="J426" s="151"/>
      <c r="K426" s="151"/>
      <c r="L426" s="151"/>
      <c r="M426" s="151"/>
      <c r="N426" s="142"/>
      <c r="O426" s="142"/>
      <c r="P426" s="142"/>
      <c r="Q426" s="142"/>
      <c r="R426" s="142"/>
      <c r="S426" s="142"/>
      <c r="T426" s="143"/>
      <c r="U426" s="142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 t="s">
        <v>160</v>
      </c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40" t="str">
        <f>C426</f>
        <v>Kompletní specifikace je uvedena v projektové dokumentaci D.1.1-18 PRVKY PSV</v>
      </c>
      <c r="BB426" s="137"/>
      <c r="BC426" s="137"/>
      <c r="BD426" s="137"/>
      <c r="BE426" s="137"/>
      <c r="BF426" s="137"/>
      <c r="BG426" s="137"/>
      <c r="BH426" s="137"/>
    </row>
    <row r="427" spans="1:60" outlineLevel="1">
      <c r="A427" s="138">
        <v>144</v>
      </c>
      <c r="B427" s="138" t="s">
        <v>737</v>
      </c>
      <c r="C427" s="173" t="s">
        <v>738</v>
      </c>
      <c r="D427" s="142" t="s">
        <v>185</v>
      </c>
      <c r="E427" s="147">
        <v>18.5</v>
      </c>
      <c r="F427" s="370"/>
      <c r="G427" s="151">
        <f>E427*F427</f>
        <v>0</v>
      </c>
      <c r="H427" s="151">
        <v>0</v>
      </c>
      <c r="I427" s="151">
        <f>ROUND(E427*H427,2)</f>
        <v>0</v>
      </c>
      <c r="J427" s="151">
        <v>378.25</v>
      </c>
      <c r="K427" s="151">
        <f>ROUND(E427*J427,2)</f>
        <v>6997.63</v>
      </c>
      <c r="L427" s="151">
        <v>21</v>
      </c>
      <c r="M427" s="151">
        <f>G427*(1+L427/100)</f>
        <v>0</v>
      </c>
      <c r="N427" s="142">
        <v>0</v>
      </c>
      <c r="O427" s="142">
        <f>ROUND(E427*N427,5)</f>
        <v>0</v>
      </c>
      <c r="P427" s="142">
        <v>0</v>
      </c>
      <c r="Q427" s="142">
        <f>ROUND(E427*P427,5)</f>
        <v>0</v>
      </c>
      <c r="R427" s="142"/>
      <c r="S427" s="142"/>
      <c r="T427" s="143">
        <v>0</v>
      </c>
      <c r="U427" s="142">
        <f>ROUND(E427*T427,2)</f>
        <v>0</v>
      </c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 t="s">
        <v>153</v>
      </c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</row>
    <row r="428" spans="1:60" ht="22.5" outlineLevel="1">
      <c r="A428" s="138"/>
      <c r="B428" s="138"/>
      <c r="C428" s="330" t="s">
        <v>363</v>
      </c>
      <c r="D428" s="331"/>
      <c r="E428" s="332"/>
      <c r="F428" s="333"/>
      <c r="G428" s="334"/>
      <c r="H428" s="151"/>
      <c r="I428" s="151"/>
      <c r="J428" s="151"/>
      <c r="K428" s="151"/>
      <c r="L428" s="151"/>
      <c r="M428" s="151"/>
      <c r="N428" s="142"/>
      <c r="O428" s="142"/>
      <c r="P428" s="142"/>
      <c r="Q428" s="142"/>
      <c r="R428" s="142"/>
      <c r="S428" s="142"/>
      <c r="T428" s="143"/>
      <c r="U428" s="142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 t="s">
        <v>160</v>
      </c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40" t="str">
        <f>C428</f>
        <v>Kompletní specifikace je uvedena v projektové dokumentaci D.1.1-18 PRVKY PSV</v>
      </c>
      <c r="BB428" s="137"/>
      <c r="BC428" s="137"/>
      <c r="BD428" s="137"/>
      <c r="BE428" s="137"/>
      <c r="BF428" s="137"/>
      <c r="BG428" s="137"/>
      <c r="BH428" s="137"/>
    </row>
    <row r="429" spans="1:60" outlineLevel="1">
      <c r="A429" s="138">
        <v>145</v>
      </c>
      <c r="B429" s="138" t="s">
        <v>739</v>
      </c>
      <c r="C429" s="173" t="s">
        <v>738</v>
      </c>
      <c r="D429" s="142" t="s">
        <v>185</v>
      </c>
      <c r="E429" s="147">
        <v>6.5</v>
      </c>
      <c r="F429" s="370"/>
      <c r="G429" s="151">
        <f>E429*F429</f>
        <v>0</v>
      </c>
      <c r="H429" s="151">
        <v>0</v>
      </c>
      <c r="I429" s="151">
        <f>ROUND(E429*H429,2)</f>
        <v>0</v>
      </c>
      <c r="J429" s="151">
        <v>378.25</v>
      </c>
      <c r="K429" s="151">
        <f>ROUND(E429*J429,2)</f>
        <v>2458.63</v>
      </c>
      <c r="L429" s="151">
        <v>21</v>
      </c>
      <c r="M429" s="151">
        <f>G429*(1+L429/100)</f>
        <v>0</v>
      </c>
      <c r="N429" s="142">
        <v>0</v>
      </c>
      <c r="O429" s="142">
        <f>ROUND(E429*N429,5)</f>
        <v>0</v>
      </c>
      <c r="P429" s="142">
        <v>0</v>
      </c>
      <c r="Q429" s="142">
        <f>ROUND(E429*P429,5)</f>
        <v>0</v>
      </c>
      <c r="R429" s="142"/>
      <c r="S429" s="142"/>
      <c r="T429" s="143">
        <v>0</v>
      </c>
      <c r="U429" s="142">
        <f>ROUND(E429*T429,2)</f>
        <v>0</v>
      </c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 t="s">
        <v>153</v>
      </c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</row>
    <row r="430" spans="1:60" ht="22.5" outlineLevel="1">
      <c r="A430" s="138"/>
      <c r="B430" s="138"/>
      <c r="C430" s="330" t="s">
        <v>363</v>
      </c>
      <c r="D430" s="331"/>
      <c r="E430" s="332"/>
      <c r="F430" s="333"/>
      <c r="G430" s="334"/>
      <c r="H430" s="151"/>
      <c r="I430" s="151"/>
      <c r="J430" s="151"/>
      <c r="K430" s="151"/>
      <c r="L430" s="151"/>
      <c r="M430" s="151"/>
      <c r="N430" s="142"/>
      <c r="O430" s="142"/>
      <c r="P430" s="142"/>
      <c r="Q430" s="142"/>
      <c r="R430" s="142"/>
      <c r="S430" s="142"/>
      <c r="T430" s="143"/>
      <c r="U430" s="142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 t="s">
        <v>160</v>
      </c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40" t="str">
        <f>C430</f>
        <v>Kompletní specifikace je uvedena v projektové dokumentaci D.1.1-18 PRVKY PSV</v>
      </c>
      <c r="BB430" s="137"/>
      <c r="BC430" s="137"/>
      <c r="BD430" s="137"/>
      <c r="BE430" s="137"/>
      <c r="BF430" s="137"/>
      <c r="BG430" s="137"/>
      <c r="BH430" s="137"/>
    </row>
    <row r="431" spans="1:60" outlineLevel="1">
      <c r="A431" s="138">
        <v>146</v>
      </c>
      <c r="B431" s="138" t="s">
        <v>740</v>
      </c>
      <c r="C431" s="173" t="s">
        <v>741</v>
      </c>
      <c r="D431" s="142" t="s">
        <v>185</v>
      </c>
      <c r="E431" s="147">
        <v>4</v>
      </c>
      <c r="F431" s="370"/>
      <c r="G431" s="151">
        <f>E431*F431</f>
        <v>0</v>
      </c>
      <c r="H431" s="151">
        <v>0</v>
      </c>
      <c r="I431" s="151">
        <f>ROUND(E431*H431,2)</f>
        <v>0</v>
      </c>
      <c r="J431" s="151">
        <v>1658</v>
      </c>
      <c r="K431" s="151">
        <f>ROUND(E431*J431,2)</f>
        <v>6632</v>
      </c>
      <c r="L431" s="151">
        <v>21</v>
      </c>
      <c r="M431" s="151">
        <f>G431*(1+L431/100)</f>
        <v>0</v>
      </c>
      <c r="N431" s="142">
        <v>0</v>
      </c>
      <c r="O431" s="142">
        <f>ROUND(E431*N431,5)</f>
        <v>0</v>
      </c>
      <c r="P431" s="142">
        <v>0</v>
      </c>
      <c r="Q431" s="142">
        <f>ROUND(E431*P431,5)</f>
        <v>0</v>
      </c>
      <c r="R431" s="142"/>
      <c r="S431" s="142"/>
      <c r="T431" s="143">
        <v>0</v>
      </c>
      <c r="U431" s="142">
        <f>ROUND(E431*T431,2)</f>
        <v>0</v>
      </c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 t="s">
        <v>153</v>
      </c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</row>
    <row r="432" spans="1:60" ht="22.5" outlineLevel="1">
      <c r="A432" s="138"/>
      <c r="B432" s="138"/>
      <c r="C432" s="330" t="s">
        <v>363</v>
      </c>
      <c r="D432" s="331"/>
      <c r="E432" s="332"/>
      <c r="F432" s="333"/>
      <c r="G432" s="334"/>
      <c r="H432" s="151"/>
      <c r="I432" s="151"/>
      <c r="J432" s="151"/>
      <c r="K432" s="151"/>
      <c r="L432" s="151"/>
      <c r="M432" s="151"/>
      <c r="N432" s="142"/>
      <c r="O432" s="142"/>
      <c r="P432" s="142"/>
      <c r="Q432" s="142"/>
      <c r="R432" s="142"/>
      <c r="S432" s="142"/>
      <c r="T432" s="143"/>
      <c r="U432" s="142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 t="s">
        <v>160</v>
      </c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40" t="str">
        <f>C432</f>
        <v>Kompletní specifikace je uvedena v projektové dokumentaci D.1.1-18 PRVKY PSV</v>
      </c>
      <c r="BB432" s="137"/>
      <c r="BC432" s="137"/>
      <c r="BD432" s="137"/>
      <c r="BE432" s="137"/>
      <c r="BF432" s="137"/>
      <c r="BG432" s="137"/>
      <c r="BH432" s="137"/>
    </row>
    <row r="433" spans="1:60" outlineLevel="1">
      <c r="A433" s="138">
        <v>147</v>
      </c>
      <c r="B433" s="138" t="s">
        <v>742</v>
      </c>
      <c r="C433" s="173" t="s">
        <v>743</v>
      </c>
      <c r="D433" s="142" t="s">
        <v>185</v>
      </c>
      <c r="E433" s="147">
        <v>4</v>
      </c>
      <c r="F433" s="370"/>
      <c r="G433" s="151">
        <f>E433*F433</f>
        <v>0</v>
      </c>
      <c r="H433" s="151">
        <v>0</v>
      </c>
      <c r="I433" s="151">
        <f>ROUND(E433*H433,2)</f>
        <v>0</v>
      </c>
      <c r="J433" s="151">
        <v>1758</v>
      </c>
      <c r="K433" s="151">
        <f>ROUND(E433*J433,2)</f>
        <v>7032</v>
      </c>
      <c r="L433" s="151">
        <v>21</v>
      </c>
      <c r="M433" s="151">
        <f>G433*(1+L433/100)</f>
        <v>0</v>
      </c>
      <c r="N433" s="142">
        <v>0</v>
      </c>
      <c r="O433" s="142">
        <f>ROUND(E433*N433,5)</f>
        <v>0</v>
      </c>
      <c r="P433" s="142">
        <v>0</v>
      </c>
      <c r="Q433" s="142">
        <f>ROUND(E433*P433,5)</f>
        <v>0</v>
      </c>
      <c r="R433" s="142"/>
      <c r="S433" s="142"/>
      <c r="T433" s="143">
        <v>0</v>
      </c>
      <c r="U433" s="142">
        <f>ROUND(E433*T433,2)</f>
        <v>0</v>
      </c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 t="s">
        <v>153</v>
      </c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</row>
    <row r="434" spans="1:60" ht="22.5" outlineLevel="1">
      <c r="A434" s="138"/>
      <c r="B434" s="138"/>
      <c r="C434" s="330" t="s">
        <v>363</v>
      </c>
      <c r="D434" s="331"/>
      <c r="E434" s="332"/>
      <c r="F434" s="333"/>
      <c r="G434" s="334"/>
      <c r="H434" s="151"/>
      <c r="I434" s="151"/>
      <c r="J434" s="151"/>
      <c r="K434" s="151"/>
      <c r="L434" s="151"/>
      <c r="M434" s="151"/>
      <c r="N434" s="142"/>
      <c r="O434" s="142"/>
      <c r="P434" s="142"/>
      <c r="Q434" s="142"/>
      <c r="R434" s="142"/>
      <c r="S434" s="142"/>
      <c r="T434" s="143"/>
      <c r="U434" s="142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 t="s">
        <v>160</v>
      </c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40" t="str">
        <f>C434</f>
        <v>Kompletní specifikace je uvedena v projektové dokumentaci D.1.1-18 PRVKY PSV</v>
      </c>
      <c r="BB434" s="137"/>
      <c r="BC434" s="137"/>
      <c r="BD434" s="137"/>
      <c r="BE434" s="137"/>
      <c r="BF434" s="137"/>
      <c r="BG434" s="137"/>
      <c r="BH434" s="137"/>
    </row>
    <row r="435" spans="1:60" outlineLevel="1">
      <c r="A435" s="138">
        <v>148</v>
      </c>
      <c r="B435" s="138" t="s">
        <v>744</v>
      </c>
      <c r="C435" s="173" t="s">
        <v>745</v>
      </c>
      <c r="D435" s="142" t="s">
        <v>185</v>
      </c>
      <c r="E435" s="147">
        <v>1.5</v>
      </c>
      <c r="F435" s="370"/>
      <c r="G435" s="151">
        <f>E435*F435</f>
        <v>0</v>
      </c>
      <c r="H435" s="151">
        <v>0</v>
      </c>
      <c r="I435" s="151">
        <f>ROUND(E435*H435,2)</f>
        <v>0</v>
      </c>
      <c r="J435" s="151">
        <v>768</v>
      </c>
      <c r="K435" s="151">
        <f>ROUND(E435*J435,2)</f>
        <v>1152</v>
      </c>
      <c r="L435" s="151">
        <v>21</v>
      </c>
      <c r="M435" s="151">
        <f>G435*(1+L435/100)</f>
        <v>0</v>
      </c>
      <c r="N435" s="142">
        <v>0</v>
      </c>
      <c r="O435" s="142">
        <f>ROUND(E435*N435,5)</f>
        <v>0</v>
      </c>
      <c r="P435" s="142">
        <v>0</v>
      </c>
      <c r="Q435" s="142">
        <f>ROUND(E435*P435,5)</f>
        <v>0</v>
      </c>
      <c r="R435" s="142"/>
      <c r="S435" s="142"/>
      <c r="T435" s="143">
        <v>0</v>
      </c>
      <c r="U435" s="142">
        <f>ROUND(E435*T435,2)</f>
        <v>0</v>
      </c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 t="s">
        <v>153</v>
      </c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</row>
    <row r="436" spans="1:60" ht="22.5" outlineLevel="1">
      <c r="A436" s="138"/>
      <c r="B436" s="138"/>
      <c r="C436" s="330" t="s">
        <v>363</v>
      </c>
      <c r="D436" s="331"/>
      <c r="E436" s="332"/>
      <c r="F436" s="333"/>
      <c r="G436" s="334"/>
      <c r="H436" s="151"/>
      <c r="I436" s="151"/>
      <c r="J436" s="151"/>
      <c r="K436" s="151"/>
      <c r="L436" s="151"/>
      <c r="M436" s="151"/>
      <c r="N436" s="142"/>
      <c r="O436" s="142"/>
      <c r="P436" s="142"/>
      <c r="Q436" s="142"/>
      <c r="R436" s="142"/>
      <c r="S436" s="142"/>
      <c r="T436" s="143"/>
      <c r="U436" s="142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 t="s">
        <v>160</v>
      </c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40" t="str">
        <f>C436</f>
        <v>Kompletní specifikace je uvedena v projektové dokumentaci D.1.1-18 PRVKY PSV</v>
      </c>
      <c r="BB436" s="137"/>
      <c r="BC436" s="137"/>
      <c r="BD436" s="137"/>
      <c r="BE436" s="137"/>
      <c r="BF436" s="137"/>
      <c r="BG436" s="137"/>
      <c r="BH436" s="137"/>
    </row>
    <row r="437" spans="1:60" outlineLevel="1">
      <c r="A437" s="138">
        <v>149</v>
      </c>
      <c r="B437" s="138" t="s">
        <v>746</v>
      </c>
      <c r="C437" s="173" t="s">
        <v>745</v>
      </c>
      <c r="D437" s="142" t="s">
        <v>185</v>
      </c>
      <c r="E437" s="147">
        <v>1.5</v>
      </c>
      <c r="F437" s="370"/>
      <c r="G437" s="151">
        <f>E437*F437</f>
        <v>0</v>
      </c>
      <c r="H437" s="151">
        <v>0</v>
      </c>
      <c r="I437" s="151">
        <f>ROUND(E437*H437,2)</f>
        <v>0</v>
      </c>
      <c r="J437" s="151">
        <v>768</v>
      </c>
      <c r="K437" s="151">
        <f>ROUND(E437*J437,2)</f>
        <v>1152</v>
      </c>
      <c r="L437" s="151">
        <v>21</v>
      </c>
      <c r="M437" s="151">
        <f>G437*(1+L437/100)</f>
        <v>0</v>
      </c>
      <c r="N437" s="142">
        <v>0</v>
      </c>
      <c r="O437" s="142">
        <f>ROUND(E437*N437,5)</f>
        <v>0</v>
      </c>
      <c r="P437" s="142">
        <v>0</v>
      </c>
      <c r="Q437" s="142">
        <f>ROUND(E437*P437,5)</f>
        <v>0</v>
      </c>
      <c r="R437" s="142"/>
      <c r="S437" s="142"/>
      <c r="T437" s="143">
        <v>0</v>
      </c>
      <c r="U437" s="142">
        <f>ROUND(E437*T437,2)</f>
        <v>0</v>
      </c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 t="s">
        <v>153</v>
      </c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</row>
    <row r="438" spans="1:60" ht="22.5" outlineLevel="1">
      <c r="A438" s="138"/>
      <c r="B438" s="138"/>
      <c r="C438" s="330" t="s">
        <v>363</v>
      </c>
      <c r="D438" s="331"/>
      <c r="E438" s="332"/>
      <c r="F438" s="333"/>
      <c r="G438" s="334"/>
      <c r="H438" s="151"/>
      <c r="I438" s="151"/>
      <c r="J438" s="151"/>
      <c r="K438" s="151"/>
      <c r="L438" s="151"/>
      <c r="M438" s="151"/>
      <c r="N438" s="142"/>
      <c r="O438" s="142"/>
      <c r="P438" s="142"/>
      <c r="Q438" s="142"/>
      <c r="R438" s="142"/>
      <c r="S438" s="142"/>
      <c r="T438" s="143"/>
      <c r="U438" s="142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 t="s">
        <v>160</v>
      </c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40" t="str">
        <f>C438</f>
        <v>Kompletní specifikace je uvedena v projektové dokumentaci D.1.1-18 PRVKY PSV</v>
      </c>
      <c r="BB438" s="137"/>
      <c r="BC438" s="137"/>
      <c r="BD438" s="137"/>
      <c r="BE438" s="137"/>
      <c r="BF438" s="137"/>
      <c r="BG438" s="137"/>
      <c r="BH438" s="137"/>
    </row>
    <row r="439" spans="1:60" outlineLevel="1">
      <c r="A439" s="138">
        <v>150</v>
      </c>
      <c r="B439" s="138" t="s">
        <v>747</v>
      </c>
      <c r="C439" s="173" t="s">
        <v>748</v>
      </c>
      <c r="D439" s="142" t="s">
        <v>185</v>
      </c>
      <c r="E439" s="147">
        <v>6</v>
      </c>
      <c r="F439" s="370"/>
      <c r="G439" s="151">
        <f>E439*F439</f>
        <v>0</v>
      </c>
      <c r="H439" s="151">
        <v>0</v>
      </c>
      <c r="I439" s="151">
        <f>ROUND(E439*H439,2)</f>
        <v>0</v>
      </c>
      <c r="J439" s="151">
        <v>355</v>
      </c>
      <c r="K439" s="151">
        <f>ROUND(E439*J439,2)</f>
        <v>2130</v>
      </c>
      <c r="L439" s="151">
        <v>21</v>
      </c>
      <c r="M439" s="151">
        <f>G439*(1+L439/100)</f>
        <v>0</v>
      </c>
      <c r="N439" s="142">
        <v>0</v>
      </c>
      <c r="O439" s="142">
        <f>ROUND(E439*N439,5)</f>
        <v>0</v>
      </c>
      <c r="P439" s="142">
        <v>0</v>
      </c>
      <c r="Q439" s="142">
        <f>ROUND(E439*P439,5)</f>
        <v>0</v>
      </c>
      <c r="R439" s="142"/>
      <c r="S439" s="142"/>
      <c r="T439" s="143">
        <v>0</v>
      </c>
      <c r="U439" s="142">
        <f>ROUND(E439*T439,2)</f>
        <v>0</v>
      </c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 t="s">
        <v>153</v>
      </c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</row>
    <row r="440" spans="1:60" ht="22.5" outlineLevel="1">
      <c r="A440" s="138"/>
      <c r="B440" s="138"/>
      <c r="C440" s="330" t="s">
        <v>363</v>
      </c>
      <c r="D440" s="331"/>
      <c r="E440" s="332"/>
      <c r="F440" s="333"/>
      <c r="G440" s="334"/>
      <c r="H440" s="151"/>
      <c r="I440" s="151"/>
      <c r="J440" s="151"/>
      <c r="K440" s="151"/>
      <c r="L440" s="151"/>
      <c r="M440" s="151"/>
      <c r="N440" s="142"/>
      <c r="O440" s="142"/>
      <c r="P440" s="142"/>
      <c r="Q440" s="142"/>
      <c r="R440" s="142"/>
      <c r="S440" s="142"/>
      <c r="T440" s="143"/>
      <c r="U440" s="142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 t="s">
        <v>160</v>
      </c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40" t="str">
        <f>C440</f>
        <v>Kompletní specifikace je uvedena v projektové dokumentaci D.1.1-18 PRVKY PSV</v>
      </c>
      <c r="BB440" s="137"/>
      <c r="BC440" s="137"/>
      <c r="BD440" s="137"/>
      <c r="BE440" s="137"/>
      <c r="BF440" s="137"/>
      <c r="BG440" s="137"/>
      <c r="BH440" s="137"/>
    </row>
    <row r="441" spans="1:60" outlineLevel="1">
      <c r="A441" s="138">
        <v>151</v>
      </c>
      <c r="B441" s="138" t="s">
        <v>749</v>
      </c>
      <c r="C441" s="173" t="s">
        <v>750</v>
      </c>
      <c r="D441" s="142" t="s">
        <v>185</v>
      </c>
      <c r="E441" s="147">
        <v>108</v>
      </c>
      <c r="F441" s="370"/>
      <c r="G441" s="151">
        <f>E441*F441</f>
        <v>0</v>
      </c>
      <c r="H441" s="151">
        <v>0</v>
      </c>
      <c r="I441" s="151">
        <f>ROUND(E441*H441,2)</f>
        <v>0</v>
      </c>
      <c r="J441" s="151">
        <v>1250</v>
      </c>
      <c r="K441" s="151">
        <f>ROUND(E441*J441,2)</f>
        <v>135000</v>
      </c>
      <c r="L441" s="151">
        <v>21</v>
      </c>
      <c r="M441" s="151">
        <f>G441*(1+L441/100)</f>
        <v>0</v>
      </c>
      <c r="N441" s="142">
        <v>0</v>
      </c>
      <c r="O441" s="142">
        <f>ROUND(E441*N441,5)</f>
        <v>0</v>
      </c>
      <c r="P441" s="142">
        <v>0</v>
      </c>
      <c r="Q441" s="142">
        <f>ROUND(E441*P441,5)</f>
        <v>0</v>
      </c>
      <c r="R441" s="142"/>
      <c r="S441" s="142"/>
      <c r="T441" s="143">
        <v>0</v>
      </c>
      <c r="U441" s="142">
        <f>ROUND(E441*T441,2)</f>
        <v>0</v>
      </c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 t="s">
        <v>153</v>
      </c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</row>
    <row r="442" spans="1:60" ht="22.5" outlineLevel="1">
      <c r="A442" s="138"/>
      <c r="B442" s="138"/>
      <c r="C442" s="330" t="s">
        <v>363</v>
      </c>
      <c r="D442" s="331"/>
      <c r="E442" s="332"/>
      <c r="F442" s="333"/>
      <c r="G442" s="334"/>
      <c r="H442" s="151"/>
      <c r="I442" s="151"/>
      <c r="J442" s="151"/>
      <c r="K442" s="151"/>
      <c r="L442" s="151"/>
      <c r="M442" s="151"/>
      <c r="N442" s="142"/>
      <c r="O442" s="142"/>
      <c r="P442" s="142"/>
      <c r="Q442" s="142"/>
      <c r="R442" s="142"/>
      <c r="S442" s="142"/>
      <c r="T442" s="143"/>
      <c r="U442" s="142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 t="s">
        <v>160</v>
      </c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40" t="str">
        <f>C442</f>
        <v>Kompletní specifikace je uvedena v projektové dokumentaci D.1.1-18 PRVKY PSV</v>
      </c>
      <c r="BB442" s="137"/>
      <c r="BC442" s="137"/>
      <c r="BD442" s="137"/>
      <c r="BE442" s="137"/>
      <c r="BF442" s="137"/>
      <c r="BG442" s="137"/>
      <c r="BH442" s="137"/>
    </row>
    <row r="443" spans="1:60" outlineLevel="1">
      <c r="A443" s="138">
        <v>152</v>
      </c>
      <c r="B443" s="138" t="s">
        <v>751</v>
      </c>
      <c r="C443" s="173" t="s">
        <v>752</v>
      </c>
      <c r="D443" s="142" t="s">
        <v>185</v>
      </c>
      <c r="E443" s="147">
        <v>18</v>
      </c>
      <c r="F443" s="370"/>
      <c r="G443" s="151">
        <f>E443*F443</f>
        <v>0</v>
      </c>
      <c r="H443" s="151">
        <v>0</v>
      </c>
      <c r="I443" s="151">
        <f>ROUND(E443*H443,2)</f>
        <v>0</v>
      </c>
      <c r="J443" s="151">
        <v>1150</v>
      </c>
      <c r="K443" s="151">
        <f>ROUND(E443*J443,2)</f>
        <v>20700</v>
      </c>
      <c r="L443" s="151">
        <v>21</v>
      </c>
      <c r="M443" s="151">
        <f>G443*(1+L443/100)</f>
        <v>0</v>
      </c>
      <c r="N443" s="142">
        <v>0</v>
      </c>
      <c r="O443" s="142">
        <f>ROUND(E443*N443,5)</f>
        <v>0</v>
      </c>
      <c r="P443" s="142">
        <v>0</v>
      </c>
      <c r="Q443" s="142">
        <f>ROUND(E443*P443,5)</f>
        <v>0</v>
      </c>
      <c r="R443" s="142"/>
      <c r="S443" s="142"/>
      <c r="T443" s="143">
        <v>0</v>
      </c>
      <c r="U443" s="142">
        <f>ROUND(E443*T443,2)</f>
        <v>0</v>
      </c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 t="s">
        <v>153</v>
      </c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</row>
    <row r="444" spans="1:60" ht="22.5" outlineLevel="1">
      <c r="A444" s="138"/>
      <c r="B444" s="138"/>
      <c r="C444" s="330" t="s">
        <v>363</v>
      </c>
      <c r="D444" s="331"/>
      <c r="E444" s="332"/>
      <c r="F444" s="333"/>
      <c r="G444" s="334"/>
      <c r="H444" s="151"/>
      <c r="I444" s="151"/>
      <c r="J444" s="151"/>
      <c r="K444" s="151"/>
      <c r="L444" s="151"/>
      <c r="M444" s="151"/>
      <c r="N444" s="142"/>
      <c r="O444" s="142"/>
      <c r="P444" s="142"/>
      <c r="Q444" s="142"/>
      <c r="R444" s="142"/>
      <c r="S444" s="142"/>
      <c r="T444" s="143"/>
      <c r="U444" s="142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 t="s">
        <v>160</v>
      </c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40" t="str">
        <f>C444</f>
        <v>Kompletní specifikace je uvedena v projektové dokumentaci D.1.1-18 PRVKY PSV</v>
      </c>
      <c r="BB444" s="137"/>
      <c r="BC444" s="137"/>
      <c r="BD444" s="137"/>
      <c r="BE444" s="137"/>
      <c r="BF444" s="137"/>
      <c r="BG444" s="137"/>
      <c r="BH444" s="137"/>
    </row>
    <row r="445" spans="1:60" outlineLevel="1">
      <c r="A445" s="138">
        <v>153</v>
      </c>
      <c r="B445" s="138" t="s">
        <v>753</v>
      </c>
      <c r="C445" s="173" t="s">
        <v>754</v>
      </c>
      <c r="D445" s="142" t="s">
        <v>185</v>
      </c>
      <c r="E445" s="147">
        <v>11.5</v>
      </c>
      <c r="F445" s="370"/>
      <c r="G445" s="151">
        <f>E445*F445</f>
        <v>0</v>
      </c>
      <c r="H445" s="151">
        <v>0</v>
      </c>
      <c r="I445" s="151">
        <f>ROUND(E445*H445,2)</f>
        <v>0</v>
      </c>
      <c r="J445" s="151">
        <v>455</v>
      </c>
      <c r="K445" s="151">
        <f>ROUND(E445*J445,2)</f>
        <v>5232.5</v>
      </c>
      <c r="L445" s="151">
        <v>21</v>
      </c>
      <c r="M445" s="151">
        <f>G445*(1+L445/100)</f>
        <v>0</v>
      </c>
      <c r="N445" s="142">
        <v>0</v>
      </c>
      <c r="O445" s="142">
        <f>ROUND(E445*N445,5)</f>
        <v>0</v>
      </c>
      <c r="P445" s="142">
        <v>0</v>
      </c>
      <c r="Q445" s="142">
        <f>ROUND(E445*P445,5)</f>
        <v>0</v>
      </c>
      <c r="R445" s="142"/>
      <c r="S445" s="142"/>
      <c r="T445" s="143">
        <v>0</v>
      </c>
      <c r="U445" s="142">
        <f>ROUND(E445*T445,2)</f>
        <v>0</v>
      </c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 t="s">
        <v>153</v>
      </c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</row>
    <row r="446" spans="1:60" ht="22.5" outlineLevel="1">
      <c r="A446" s="138"/>
      <c r="B446" s="138"/>
      <c r="C446" s="330" t="s">
        <v>363</v>
      </c>
      <c r="D446" s="331"/>
      <c r="E446" s="332"/>
      <c r="F446" s="333"/>
      <c r="G446" s="334"/>
      <c r="H446" s="151"/>
      <c r="I446" s="151"/>
      <c r="J446" s="151"/>
      <c r="K446" s="151"/>
      <c r="L446" s="151"/>
      <c r="M446" s="151"/>
      <c r="N446" s="142"/>
      <c r="O446" s="142"/>
      <c r="P446" s="142"/>
      <c r="Q446" s="142"/>
      <c r="R446" s="142"/>
      <c r="S446" s="142"/>
      <c r="T446" s="143"/>
      <c r="U446" s="142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 t="s">
        <v>160</v>
      </c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40" t="str">
        <f>C446</f>
        <v>Kompletní specifikace je uvedena v projektové dokumentaci D.1.1-18 PRVKY PSV</v>
      </c>
      <c r="BB446" s="137"/>
      <c r="BC446" s="137"/>
      <c r="BD446" s="137"/>
      <c r="BE446" s="137"/>
      <c r="BF446" s="137"/>
      <c r="BG446" s="137"/>
      <c r="BH446" s="137"/>
    </row>
    <row r="447" spans="1:60">
      <c r="A447" s="139" t="s">
        <v>148</v>
      </c>
      <c r="B447" s="139" t="s">
        <v>101</v>
      </c>
      <c r="C447" s="174" t="s">
        <v>102</v>
      </c>
      <c r="D447" s="144"/>
      <c r="E447" s="149"/>
      <c r="F447" s="152"/>
      <c r="G447" s="152">
        <f>SUMIF(AE448:AE455,"&lt;&gt;NOR",G448:G455)</f>
        <v>0</v>
      </c>
      <c r="H447" s="152"/>
      <c r="I447" s="152">
        <f>SUM(I448:I455)</f>
        <v>0</v>
      </c>
      <c r="J447" s="152"/>
      <c r="K447" s="152">
        <f>SUM(K448:K455)</f>
        <v>26475</v>
      </c>
      <c r="L447" s="152"/>
      <c r="M447" s="152">
        <f>SUM(M448:M455)</f>
        <v>0</v>
      </c>
      <c r="N447" s="144"/>
      <c r="O447" s="144">
        <f>SUM(O448:O455)</f>
        <v>0</v>
      </c>
      <c r="P447" s="144"/>
      <c r="Q447" s="144">
        <f>SUM(Q448:Q455)</f>
        <v>0</v>
      </c>
      <c r="R447" s="144"/>
      <c r="S447" s="144"/>
      <c r="T447" s="145"/>
      <c r="U447" s="144">
        <f>SUM(U448:U455)</f>
        <v>0</v>
      </c>
      <c r="AE447" t="s">
        <v>149</v>
      </c>
    </row>
    <row r="448" spans="1:60" outlineLevel="1">
      <c r="A448" s="138">
        <v>154</v>
      </c>
      <c r="B448" s="138" t="s">
        <v>755</v>
      </c>
      <c r="C448" s="173" t="s">
        <v>756</v>
      </c>
      <c r="D448" s="142" t="s">
        <v>197</v>
      </c>
      <c r="E448" s="147">
        <v>3</v>
      </c>
      <c r="F448" s="370"/>
      <c r="G448" s="151">
        <f>E448*F448</f>
        <v>0</v>
      </c>
      <c r="H448" s="151">
        <v>0</v>
      </c>
      <c r="I448" s="151">
        <f>ROUND(E448*H448,2)</f>
        <v>0</v>
      </c>
      <c r="J448" s="151">
        <v>850</v>
      </c>
      <c r="K448" s="151">
        <f>ROUND(E448*J448,2)</f>
        <v>2550</v>
      </c>
      <c r="L448" s="151">
        <v>21</v>
      </c>
      <c r="M448" s="151">
        <f>G448*(1+L448/100)</f>
        <v>0</v>
      </c>
      <c r="N448" s="142">
        <v>0</v>
      </c>
      <c r="O448" s="142">
        <f>ROUND(E448*N448,5)</f>
        <v>0</v>
      </c>
      <c r="P448" s="142">
        <v>0</v>
      </c>
      <c r="Q448" s="142">
        <f>ROUND(E448*P448,5)</f>
        <v>0</v>
      </c>
      <c r="R448" s="142"/>
      <c r="S448" s="142"/>
      <c r="T448" s="143">
        <v>0</v>
      </c>
      <c r="U448" s="142">
        <f>ROUND(E448*T448,2)</f>
        <v>0</v>
      </c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 t="s">
        <v>153</v>
      </c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</row>
    <row r="449" spans="1:60" ht="22.5" outlineLevel="1">
      <c r="A449" s="138"/>
      <c r="B449" s="138"/>
      <c r="C449" s="330" t="s">
        <v>363</v>
      </c>
      <c r="D449" s="331"/>
      <c r="E449" s="332"/>
      <c r="F449" s="333"/>
      <c r="G449" s="334"/>
      <c r="H449" s="151"/>
      <c r="I449" s="151"/>
      <c r="J449" s="151"/>
      <c r="K449" s="151"/>
      <c r="L449" s="151"/>
      <c r="M449" s="151"/>
      <c r="N449" s="142"/>
      <c r="O449" s="142"/>
      <c r="P449" s="142"/>
      <c r="Q449" s="142"/>
      <c r="R449" s="142"/>
      <c r="S449" s="142"/>
      <c r="T449" s="143"/>
      <c r="U449" s="142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 t="s">
        <v>160</v>
      </c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40" t="str">
        <f>C449</f>
        <v>Kompletní specifikace je uvedena v projektové dokumentaci D.1.1-18 PRVKY PSV</v>
      </c>
      <c r="BB449" s="137"/>
      <c r="BC449" s="137"/>
      <c r="BD449" s="137"/>
      <c r="BE449" s="137"/>
      <c r="BF449" s="137"/>
      <c r="BG449" s="137"/>
      <c r="BH449" s="137"/>
    </row>
    <row r="450" spans="1:60" outlineLevel="1">
      <c r="A450" s="138">
        <v>155</v>
      </c>
      <c r="B450" s="138" t="s">
        <v>757</v>
      </c>
      <c r="C450" s="173" t="s">
        <v>758</v>
      </c>
      <c r="D450" s="142" t="s">
        <v>197</v>
      </c>
      <c r="E450" s="147">
        <v>1</v>
      </c>
      <c r="F450" s="370"/>
      <c r="G450" s="151">
        <f>E450*F450</f>
        <v>0</v>
      </c>
      <c r="H450" s="151">
        <v>0</v>
      </c>
      <c r="I450" s="151">
        <f>ROUND(E450*H450,2)</f>
        <v>0</v>
      </c>
      <c r="J450" s="151">
        <v>5850</v>
      </c>
      <c r="K450" s="151">
        <f>ROUND(E450*J450,2)</f>
        <v>5850</v>
      </c>
      <c r="L450" s="151">
        <v>21</v>
      </c>
      <c r="M450" s="151">
        <f>G450*(1+L450/100)</f>
        <v>0</v>
      </c>
      <c r="N450" s="142">
        <v>0</v>
      </c>
      <c r="O450" s="142">
        <f>ROUND(E450*N450,5)</f>
        <v>0</v>
      </c>
      <c r="P450" s="142">
        <v>0</v>
      </c>
      <c r="Q450" s="142">
        <f>ROUND(E450*P450,5)</f>
        <v>0</v>
      </c>
      <c r="R450" s="142"/>
      <c r="S450" s="142"/>
      <c r="T450" s="143">
        <v>0</v>
      </c>
      <c r="U450" s="142">
        <f>ROUND(E450*T450,2)</f>
        <v>0</v>
      </c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 t="s">
        <v>153</v>
      </c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</row>
    <row r="451" spans="1:60" ht="22.5" outlineLevel="1">
      <c r="A451" s="138"/>
      <c r="B451" s="138"/>
      <c r="C451" s="330" t="s">
        <v>363</v>
      </c>
      <c r="D451" s="331"/>
      <c r="E451" s="332"/>
      <c r="F451" s="333"/>
      <c r="G451" s="334"/>
      <c r="H451" s="151"/>
      <c r="I451" s="151"/>
      <c r="J451" s="151"/>
      <c r="K451" s="151"/>
      <c r="L451" s="151"/>
      <c r="M451" s="151"/>
      <c r="N451" s="142"/>
      <c r="O451" s="142"/>
      <c r="P451" s="142"/>
      <c r="Q451" s="142"/>
      <c r="R451" s="142"/>
      <c r="S451" s="142"/>
      <c r="T451" s="143"/>
      <c r="U451" s="142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 t="s">
        <v>160</v>
      </c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40" t="str">
        <f>C451</f>
        <v>Kompletní specifikace je uvedena v projektové dokumentaci D.1.1-18 PRVKY PSV</v>
      </c>
      <c r="BB451" s="137"/>
      <c r="BC451" s="137"/>
      <c r="BD451" s="137"/>
      <c r="BE451" s="137"/>
      <c r="BF451" s="137"/>
      <c r="BG451" s="137"/>
      <c r="BH451" s="137"/>
    </row>
    <row r="452" spans="1:60" ht="22.5" outlineLevel="1">
      <c r="A452" s="138">
        <v>156</v>
      </c>
      <c r="B452" s="138" t="s">
        <v>759</v>
      </c>
      <c r="C452" s="173" t="s">
        <v>760</v>
      </c>
      <c r="D452" s="142" t="s">
        <v>152</v>
      </c>
      <c r="E452" s="147">
        <v>6</v>
      </c>
      <c r="F452" s="370"/>
      <c r="G452" s="151">
        <f>E452*F452</f>
        <v>0</v>
      </c>
      <c r="H452" s="151">
        <v>0</v>
      </c>
      <c r="I452" s="151">
        <f>ROUND(E452*H452,2)</f>
        <v>0</v>
      </c>
      <c r="J452" s="151">
        <v>850</v>
      </c>
      <c r="K452" s="151">
        <f>ROUND(E452*J452,2)</f>
        <v>5100</v>
      </c>
      <c r="L452" s="151">
        <v>21</v>
      </c>
      <c r="M452" s="151">
        <f>G452*(1+L452/100)</f>
        <v>0</v>
      </c>
      <c r="N452" s="142">
        <v>0</v>
      </c>
      <c r="O452" s="142">
        <f>ROUND(E452*N452,5)</f>
        <v>0</v>
      </c>
      <c r="P452" s="142">
        <v>0</v>
      </c>
      <c r="Q452" s="142">
        <f>ROUND(E452*P452,5)</f>
        <v>0</v>
      </c>
      <c r="R452" s="142"/>
      <c r="S452" s="142"/>
      <c r="T452" s="143">
        <v>0</v>
      </c>
      <c r="U452" s="142">
        <f>ROUND(E452*T452,2)</f>
        <v>0</v>
      </c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 t="s">
        <v>153</v>
      </c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</row>
    <row r="453" spans="1:60" outlineLevel="1">
      <c r="A453" s="138"/>
      <c r="B453" s="138"/>
      <c r="C453" s="176" t="s">
        <v>761</v>
      </c>
      <c r="D453" s="175"/>
      <c r="E453" s="148">
        <v>6</v>
      </c>
      <c r="F453" s="151"/>
      <c r="G453" s="151"/>
      <c r="H453" s="151"/>
      <c r="I453" s="151"/>
      <c r="J453" s="151"/>
      <c r="K453" s="151"/>
      <c r="L453" s="151"/>
      <c r="M453" s="151"/>
      <c r="N453" s="142"/>
      <c r="O453" s="142"/>
      <c r="P453" s="142"/>
      <c r="Q453" s="142"/>
      <c r="R453" s="142"/>
      <c r="S453" s="142"/>
      <c r="T453" s="143"/>
      <c r="U453" s="142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 t="s">
        <v>155</v>
      </c>
      <c r="AF453" s="137">
        <v>0</v>
      </c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</row>
    <row r="454" spans="1:60" outlineLevel="1">
      <c r="A454" s="138">
        <v>157</v>
      </c>
      <c r="B454" s="138" t="s">
        <v>762</v>
      </c>
      <c r="C454" s="173" t="s">
        <v>763</v>
      </c>
      <c r="D454" s="142" t="s">
        <v>197</v>
      </c>
      <c r="E454" s="147">
        <v>1</v>
      </c>
      <c r="F454" s="370"/>
      <c r="G454" s="151">
        <f t="shared" ref="G454:G455" si="23">E454*F454</f>
        <v>0</v>
      </c>
      <c r="H454" s="151">
        <v>0</v>
      </c>
      <c r="I454" s="151">
        <f>ROUND(E454*H454,2)</f>
        <v>0</v>
      </c>
      <c r="J454" s="151">
        <v>5265</v>
      </c>
      <c r="K454" s="151">
        <f>ROUND(E454*J454,2)</f>
        <v>5265</v>
      </c>
      <c r="L454" s="151">
        <v>21</v>
      </c>
      <c r="M454" s="151">
        <f>G454*(1+L454/100)</f>
        <v>0</v>
      </c>
      <c r="N454" s="142">
        <v>0</v>
      </c>
      <c r="O454" s="142">
        <f>ROUND(E454*N454,5)</f>
        <v>0</v>
      </c>
      <c r="P454" s="142">
        <v>0</v>
      </c>
      <c r="Q454" s="142">
        <f>ROUND(E454*P454,5)</f>
        <v>0</v>
      </c>
      <c r="R454" s="142"/>
      <c r="S454" s="142"/>
      <c r="T454" s="143">
        <v>0</v>
      </c>
      <c r="U454" s="142">
        <f>ROUND(E454*T454,2)</f>
        <v>0</v>
      </c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 t="s">
        <v>153</v>
      </c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</row>
    <row r="455" spans="1:60" outlineLevel="1">
      <c r="A455" s="138">
        <v>158</v>
      </c>
      <c r="B455" s="138" t="s">
        <v>764</v>
      </c>
      <c r="C455" s="173" t="s">
        <v>765</v>
      </c>
      <c r="D455" s="142" t="s">
        <v>197</v>
      </c>
      <c r="E455" s="147">
        <v>2</v>
      </c>
      <c r="F455" s="370"/>
      <c r="G455" s="151">
        <f t="shared" si="23"/>
        <v>0</v>
      </c>
      <c r="H455" s="151">
        <v>0</v>
      </c>
      <c r="I455" s="151">
        <f>ROUND(E455*H455,2)</f>
        <v>0</v>
      </c>
      <c r="J455" s="151">
        <v>3855</v>
      </c>
      <c r="K455" s="151">
        <f>ROUND(E455*J455,2)</f>
        <v>7710</v>
      </c>
      <c r="L455" s="151">
        <v>21</v>
      </c>
      <c r="M455" s="151">
        <f>G455*(1+L455/100)</f>
        <v>0</v>
      </c>
      <c r="N455" s="142">
        <v>0</v>
      </c>
      <c r="O455" s="142">
        <f>ROUND(E455*N455,5)</f>
        <v>0</v>
      </c>
      <c r="P455" s="142">
        <v>0</v>
      </c>
      <c r="Q455" s="142">
        <f>ROUND(E455*P455,5)</f>
        <v>0</v>
      </c>
      <c r="R455" s="142"/>
      <c r="S455" s="142"/>
      <c r="T455" s="143">
        <v>0</v>
      </c>
      <c r="U455" s="142">
        <f>ROUND(E455*T455,2)</f>
        <v>0</v>
      </c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 t="s">
        <v>153</v>
      </c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</row>
    <row r="456" spans="1:60">
      <c r="A456" s="139" t="s">
        <v>148</v>
      </c>
      <c r="B456" s="139" t="s">
        <v>103</v>
      </c>
      <c r="C456" s="174" t="s">
        <v>104</v>
      </c>
      <c r="D456" s="144"/>
      <c r="E456" s="149"/>
      <c r="F456" s="152"/>
      <c r="G456" s="152">
        <f>SUMIF(AE457:AE471,"&lt;&gt;NOR",G457:G471)</f>
        <v>0</v>
      </c>
      <c r="H456" s="152"/>
      <c r="I456" s="152">
        <f>SUM(I457:I471)</f>
        <v>2224</v>
      </c>
      <c r="J456" s="152"/>
      <c r="K456" s="152">
        <f>SUM(K457:K471)</f>
        <v>118500.2</v>
      </c>
      <c r="L456" s="152"/>
      <c r="M456" s="152">
        <f>SUM(M457:M471)</f>
        <v>0</v>
      </c>
      <c r="N456" s="144"/>
      <c r="O456" s="144">
        <f>SUM(O457:O471)</f>
        <v>0.02</v>
      </c>
      <c r="P456" s="144"/>
      <c r="Q456" s="144">
        <f>SUM(Q457:Q471)</f>
        <v>0.4</v>
      </c>
      <c r="R456" s="144"/>
      <c r="S456" s="144"/>
      <c r="T456" s="145"/>
      <c r="U456" s="144">
        <f>SUM(U457:U471)</f>
        <v>17.97</v>
      </c>
      <c r="AE456" t="s">
        <v>149</v>
      </c>
    </row>
    <row r="457" spans="1:60" outlineLevel="1">
      <c r="A457" s="138">
        <v>159</v>
      </c>
      <c r="B457" s="138" t="s">
        <v>766</v>
      </c>
      <c r="C457" s="173" t="s">
        <v>767</v>
      </c>
      <c r="D457" s="142" t="s">
        <v>768</v>
      </c>
      <c r="E457" s="147">
        <v>400</v>
      </c>
      <c r="F457" s="370"/>
      <c r="G457" s="151">
        <f>E457*F457</f>
        <v>0</v>
      </c>
      <c r="H457" s="151">
        <v>5.56</v>
      </c>
      <c r="I457" s="151">
        <f>ROUND(E457*H457,2)</f>
        <v>2224</v>
      </c>
      <c r="J457" s="151">
        <v>21.34</v>
      </c>
      <c r="K457" s="151">
        <f>ROUND(E457*J457,2)</f>
        <v>8536</v>
      </c>
      <c r="L457" s="151">
        <v>21</v>
      </c>
      <c r="M457" s="151">
        <f>G457*(1+L457/100)</f>
        <v>0</v>
      </c>
      <c r="N457" s="142">
        <v>5.0000000000000002E-5</v>
      </c>
      <c r="O457" s="142">
        <f>ROUND(E457*N457,5)</f>
        <v>0.02</v>
      </c>
      <c r="P457" s="142">
        <v>1E-3</v>
      </c>
      <c r="Q457" s="142">
        <f>ROUND(E457*P457,5)</f>
        <v>0.4</v>
      </c>
      <c r="R457" s="142"/>
      <c r="S457" s="142"/>
      <c r="T457" s="143">
        <v>4.1000000000000002E-2</v>
      </c>
      <c r="U457" s="142">
        <f>ROUND(E457*T457,2)</f>
        <v>16.399999999999999</v>
      </c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 t="s">
        <v>153</v>
      </c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</row>
    <row r="458" spans="1:60" outlineLevel="1">
      <c r="A458" s="138"/>
      <c r="B458" s="138"/>
      <c r="C458" s="176" t="s">
        <v>769</v>
      </c>
      <c r="D458" s="175"/>
      <c r="E458" s="148">
        <v>250</v>
      </c>
      <c r="F458" s="151"/>
      <c r="G458" s="151"/>
      <c r="H458" s="151"/>
      <c r="I458" s="151"/>
      <c r="J458" s="151"/>
      <c r="K458" s="151"/>
      <c r="L458" s="151"/>
      <c r="M458" s="151"/>
      <c r="N458" s="142"/>
      <c r="O458" s="142"/>
      <c r="P458" s="142"/>
      <c r="Q458" s="142"/>
      <c r="R458" s="142"/>
      <c r="S458" s="142"/>
      <c r="T458" s="143"/>
      <c r="U458" s="142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 t="s">
        <v>155</v>
      </c>
      <c r="AF458" s="137">
        <v>0</v>
      </c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</row>
    <row r="459" spans="1:60" outlineLevel="1">
      <c r="A459" s="138"/>
      <c r="B459" s="138"/>
      <c r="C459" s="176" t="s">
        <v>770</v>
      </c>
      <c r="D459" s="175"/>
      <c r="E459" s="148">
        <v>150</v>
      </c>
      <c r="F459" s="151"/>
      <c r="G459" s="151"/>
      <c r="H459" s="151"/>
      <c r="I459" s="151"/>
      <c r="J459" s="151"/>
      <c r="K459" s="151"/>
      <c r="L459" s="151"/>
      <c r="M459" s="151"/>
      <c r="N459" s="142"/>
      <c r="O459" s="142"/>
      <c r="P459" s="142"/>
      <c r="Q459" s="142"/>
      <c r="R459" s="142"/>
      <c r="S459" s="142"/>
      <c r="T459" s="143"/>
      <c r="U459" s="142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 t="s">
        <v>155</v>
      </c>
      <c r="AF459" s="137">
        <v>0</v>
      </c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</row>
    <row r="460" spans="1:60" outlineLevel="1">
      <c r="A460" s="138">
        <v>160</v>
      </c>
      <c r="B460" s="138" t="s">
        <v>771</v>
      </c>
      <c r="C460" s="173" t="s">
        <v>772</v>
      </c>
      <c r="D460" s="142" t="s">
        <v>197</v>
      </c>
      <c r="E460" s="147">
        <v>2</v>
      </c>
      <c r="F460" s="370"/>
      <c r="G460" s="151">
        <f t="shared" ref="G460:G461" si="24">E460*F460</f>
        <v>0</v>
      </c>
      <c r="H460" s="151">
        <v>0</v>
      </c>
      <c r="I460" s="151">
        <f>ROUND(E460*H460,2)</f>
        <v>0</v>
      </c>
      <c r="J460" s="151">
        <v>550</v>
      </c>
      <c r="K460" s="151">
        <f>ROUND(E460*J460,2)</f>
        <v>1100</v>
      </c>
      <c r="L460" s="151">
        <v>21</v>
      </c>
      <c r="M460" s="151">
        <f>G460*(1+L460/100)</f>
        <v>0</v>
      </c>
      <c r="N460" s="142">
        <v>0</v>
      </c>
      <c r="O460" s="142">
        <f>ROUND(E460*N460,5)</f>
        <v>0</v>
      </c>
      <c r="P460" s="142">
        <v>0</v>
      </c>
      <c r="Q460" s="142">
        <f>ROUND(E460*P460,5)</f>
        <v>0</v>
      </c>
      <c r="R460" s="142"/>
      <c r="S460" s="142"/>
      <c r="T460" s="143">
        <v>0</v>
      </c>
      <c r="U460" s="142">
        <f>ROUND(E460*T460,2)</f>
        <v>0</v>
      </c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 t="s">
        <v>153</v>
      </c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</row>
    <row r="461" spans="1:60" outlineLevel="1">
      <c r="A461" s="138">
        <v>161</v>
      </c>
      <c r="B461" s="138" t="s">
        <v>773</v>
      </c>
      <c r="C461" s="173" t="s">
        <v>774</v>
      </c>
      <c r="D461" s="142" t="s">
        <v>197</v>
      </c>
      <c r="E461" s="147">
        <v>1</v>
      </c>
      <c r="F461" s="370"/>
      <c r="G461" s="151">
        <f t="shared" si="24"/>
        <v>0</v>
      </c>
      <c r="H461" s="151">
        <v>0</v>
      </c>
      <c r="I461" s="151">
        <f>ROUND(E461*H461,2)</f>
        <v>0</v>
      </c>
      <c r="J461" s="151">
        <v>8250</v>
      </c>
      <c r="K461" s="151">
        <f>ROUND(E461*J461,2)</f>
        <v>8250</v>
      </c>
      <c r="L461" s="151">
        <v>21</v>
      </c>
      <c r="M461" s="151">
        <f>G461*(1+L461/100)</f>
        <v>0</v>
      </c>
      <c r="N461" s="142">
        <v>0</v>
      </c>
      <c r="O461" s="142">
        <f>ROUND(E461*N461,5)</f>
        <v>0</v>
      </c>
      <c r="P461" s="142">
        <v>0</v>
      </c>
      <c r="Q461" s="142">
        <f>ROUND(E461*P461,5)</f>
        <v>0</v>
      </c>
      <c r="R461" s="142"/>
      <c r="S461" s="142"/>
      <c r="T461" s="143">
        <v>0</v>
      </c>
      <c r="U461" s="142">
        <f>ROUND(E461*T461,2)</f>
        <v>0</v>
      </c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 t="s">
        <v>153</v>
      </c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</row>
    <row r="462" spans="1:60" ht="22.5" outlineLevel="1">
      <c r="A462" s="138"/>
      <c r="B462" s="138"/>
      <c r="C462" s="330" t="s">
        <v>775</v>
      </c>
      <c r="D462" s="331"/>
      <c r="E462" s="332"/>
      <c r="F462" s="333"/>
      <c r="G462" s="334"/>
      <c r="H462" s="151"/>
      <c r="I462" s="151"/>
      <c r="J462" s="151"/>
      <c r="K462" s="151"/>
      <c r="L462" s="151"/>
      <c r="M462" s="151"/>
      <c r="N462" s="142"/>
      <c r="O462" s="142"/>
      <c r="P462" s="142"/>
      <c r="Q462" s="142"/>
      <c r="R462" s="142"/>
      <c r="S462" s="142"/>
      <c r="T462" s="143"/>
      <c r="U462" s="142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 t="s">
        <v>160</v>
      </c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40" t="str">
        <f>C462</f>
        <v>demontáž, zkrácení ocelového rámu o 25 cm, nové pletivo, osazení a nátěr</v>
      </c>
      <c r="BB462" s="137"/>
      <c r="BC462" s="137"/>
      <c r="BD462" s="137"/>
      <c r="BE462" s="137"/>
      <c r="BF462" s="137"/>
      <c r="BG462" s="137"/>
      <c r="BH462" s="137"/>
    </row>
    <row r="463" spans="1:60" outlineLevel="1">
      <c r="A463" s="138">
        <v>162</v>
      </c>
      <c r="B463" s="138" t="s">
        <v>776</v>
      </c>
      <c r="C463" s="173" t="s">
        <v>777</v>
      </c>
      <c r="D463" s="142" t="s">
        <v>197</v>
      </c>
      <c r="E463" s="147">
        <v>2</v>
      </c>
      <c r="F463" s="370"/>
      <c r="G463" s="151">
        <f t="shared" ref="G463:G466" si="25">E463*F463</f>
        <v>0</v>
      </c>
      <c r="H463" s="151">
        <v>0</v>
      </c>
      <c r="I463" s="151">
        <f>ROUND(E463*H463,2)</f>
        <v>0</v>
      </c>
      <c r="J463" s="151">
        <v>855</v>
      </c>
      <c r="K463" s="151">
        <f>ROUND(E463*J463,2)</f>
        <v>1710</v>
      </c>
      <c r="L463" s="151">
        <v>21</v>
      </c>
      <c r="M463" s="151">
        <f>G463*(1+L463/100)</f>
        <v>0</v>
      </c>
      <c r="N463" s="142">
        <v>0</v>
      </c>
      <c r="O463" s="142">
        <f>ROUND(E463*N463,5)</f>
        <v>0</v>
      </c>
      <c r="P463" s="142">
        <v>0</v>
      </c>
      <c r="Q463" s="142">
        <f>ROUND(E463*P463,5)</f>
        <v>0</v>
      </c>
      <c r="R463" s="142"/>
      <c r="S463" s="142"/>
      <c r="T463" s="143">
        <v>0</v>
      </c>
      <c r="U463" s="142">
        <f>ROUND(E463*T463,2)</f>
        <v>0</v>
      </c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 t="s">
        <v>153</v>
      </c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</row>
    <row r="464" spans="1:60" outlineLevel="1">
      <c r="A464" s="138">
        <v>163</v>
      </c>
      <c r="B464" s="138" t="s">
        <v>550</v>
      </c>
      <c r="C464" s="173" t="s">
        <v>551</v>
      </c>
      <c r="D464" s="142" t="s">
        <v>181</v>
      </c>
      <c r="E464" s="147">
        <v>0.4</v>
      </c>
      <c r="F464" s="370"/>
      <c r="G464" s="151">
        <f t="shared" si="25"/>
        <v>0</v>
      </c>
      <c r="H464" s="151">
        <v>0</v>
      </c>
      <c r="I464" s="151">
        <f>ROUND(E464*H464,2)</f>
        <v>0</v>
      </c>
      <c r="J464" s="151">
        <v>651</v>
      </c>
      <c r="K464" s="151">
        <f>ROUND(E464*J464,2)</f>
        <v>260.39999999999998</v>
      </c>
      <c r="L464" s="151">
        <v>21</v>
      </c>
      <c r="M464" s="151">
        <f>G464*(1+L464/100)</f>
        <v>0</v>
      </c>
      <c r="N464" s="142">
        <v>0</v>
      </c>
      <c r="O464" s="142">
        <f>ROUND(E464*N464,5)</f>
        <v>0</v>
      </c>
      <c r="P464" s="142">
        <v>0</v>
      </c>
      <c r="Q464" s="142">
        <f>ROUND(E464*P464,5)</f>
        <v>0</v>
      </c>
      <c r="R464" s="142"/>
      <c r="S464" s="142"/>
      <c r="T464" s="143">
        <v>2.0089999999999999</v>
      </c>
      <c r="U464" s="142">
        <f>ROUND(E464*T464,2)</f>
        <v>0.8</v>
      </c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 t="s">
        <v>153</v>
      </c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</row>
    <row r="465" spans="1:60" outlineLevel="1">
      <c r="A465" s="138">
        <v>164</v>
      </c>
      <c r="B465" s="138" t="s">
        <v>552</v>
      </c>
      <c r="C465" s="173" t="s">
        <v>553</v>
      </c>
      <c r="D465" s="142" t="s">
        <v>181</v>
      </c>
      <c r="E465" s="147">
        <v>0.8</v>
      </c>
      <c r="F465" s="370"/>
      <c r="G465" s="151">
        <f t="shared" si="25"/>
        <v>0</v>
      </c>
      <c r="H465" s="151">
        <v>0</v>
      </c>
      <c r="I465" s="151">
        <f>ROUND(E465*H465,2)</f>
        <v>0</v>
      </c>
      <c r="J465" s="151">
        <v>311</v>
      </c>
      <c r="K465" s="151">
        <f>ROUND(E465*J465,2)</f>
        <v>248.8</v>
      </c>
      <c r="L465" s="151">
        <v>21</v>
      </c>
      <c r="M465" s="151">
        <f>G465*(1+L465/100)</f>
        <v>0</v>
      </c>
      <c r="N465" s="142">
        <v>0</v>
      </c>
      <c r="O465" s="142">
        <f>ROUND(E465*N465,5)</f>
        <v>0</v>
      </c>
      <c r="P465" s="142">
        <v>0</v>
      </c>
      <c r="Q465" s="142">
        <f>ROUND(E465*P465,5)</f>
        <v>0</v>
      </c>
      <c r="R465" s="142"/>
      <c r="S465" s="142"/>
      <c r="T465" s="143">
        <v>0.95899999999999996</v>
      </c>
      <c r="U465" s="142">
        <f>ROUND(E465*T465,2)</f>
        <v>0.77</v>
      </c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 t="s">
        <v>153</v>
      </c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</row>
    <row r="466" spans="1:60" ht="22.5" outlineLevel="1">
      <c r="A466" s="138">
        <v>165</v>
      </c>
      <c r="B466" s="138" t="s">
        <v>778</v>
      </c>
      <c r="C466" s="173" t="s">
        <v>779</v>
      </c>
      <c r="D466" s="142" t="s">
        <v>197</v>
      </c>
      <c r="E466" s="147">
        <v>1</v>
      </c>
      <c r="F466" s="370"/>
      <c r="G466" s="151">
        <f t="shared" si="25"/>
        <v>0</v>
      </c>
      <c r="H466" s="151">
        <v>0</v>
      </c>
      <c r="I466" s="151">
        <f>ROUND(E466*H466,2)</f>
        <v>0</v>
      </c>
      <c r="J466" s="151">
        <v>3450</v>
      </c>
      <c r="K466" s="151">
        <f>ROUND(E466*J466,2)</f>
        <v>3450</v>
      </c>
      <c r="L466" s="151">
        <v>21</v>
      </c>
      <c r="M466" s="151">
        <f>G466*(1+L466/100)</f>
        <v>0</v>
      </c>
      <c r="N466" s="142">
        <v>0</v>
      </c>
      <c r="O466" s="142">
        <f>ROUND(E466*N466,5)</f>
        <v>0</v>
      </c>
      <c r="P466" s="142">
        <v>0</v>
      </c>
      <c r="Q466" s="142">
        <f>ROUND(E466*P466,5)</f>
        <v>0</v>
      </c>
      <c r="R466" s="142"/>
      <c r="S466" s="142"/>
      <c r="T466" s="143">
        <v>0</v>
      </c>
      <c r="U466" s="142">
        <f>ROUND(E466*T466,2)</f>
        <v>0</v>
      </c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 t="s">
        <v>153</v>
      </c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</row>
    <row r="467" spans="1:60" ht="22.5" outlineLevel="1">
      <c r="A467" s="138"/>
      <c r="B467" s="138"/>
      <c r="C467" s="330" t="s">
        <v>363</v>
      </c>
      <c r="D467" s="331"/>
      <c r="E467" s="332"/>
      <c r="F467" s="333"/>
      <c r="G467" s="334"/>
      <c r="H467" s="151"/>
      <c r="I467" s="151"/>
      <c r="J467" s="151"/>
      <c r="K467" s="151"/>
      <c r="L467" s="151"/>
      <c r="M467" s="151"/>
      <c r="N467" s="142"/>
      <c r="O467" s="142"/>
      <c r="P467" s="142"/>
      <c r="Q467" s="142"/>
      <c r="R467" s="142"/>
      <c r="S467" s="142"/>
      <c r="T467" s="143"/>
      <c r="U467" s="142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 t="s">
        <v>160</v>
      </c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40" t="str">
        <f>C467</f>
        <v>Kompletní specifikace je uvedena v projektové dokumentaci D.1.1-18 PRVKY PSV</v>
      </c>
      <c r="BB467" s="137"/>
      <c r="BC467" s="137"/>
      <c r="BD467" s="137"/>
      <c r="BE467" s="137"/>
      <c r="BF467" s="137"/>
      <c r="BG467" s="137"/>
      <c r="BH467" s="137"/>
    </row>
    <row r="468" spans="1:60" outlineLevel="1">
      <c r="A468" s="138">
        <v>166</v>
      </c>
      <c r="B468" s="138" t="s">
        <v>780</v>
      </c>
      <c r="C468" s="173" t="s">
        <v>781</v>
      </c>
      <c r="D468" s="142" t="s">
        <v>197</v>
      </c>
      <c r="E468" s="147">
        <v>1</v>
      </c>
      <c r="F468" s="370"/>
      <c r="G468" s="151">
        <f>E468*F468</f>
        <v>0</v>
      </c>
      <c r="H468" s="151">
        <v>0</v>
      </c>
      <c r="I468" s="151">
        <f>ROUND(E468*H468,2)</f>
        <v>0</v>
      </c>
      <c r="J468" s="151">
        <v>30472.5</v>
      </c>
      <c r="K468" s="151">
        <f>ROUND(E468*J468,2)</f>
        <v>30472.5</v>
      </c>
      <c r="L468" s="151">
        <v>21</v>
      </c>
      <c r="M468" s="151">
        <f>G468*(1+L468/100)</f>
        <v>0</v>
      </c>
      <c r="N468" s="142">
        <v>0</v>
      </c>
      <c r="O468" s="142">
        <f>ROUND(E468*N468,5)</f>
        <v>0</v>
      </c>
      <c r="P468" s="142">
        <v>0</v>
      </c>
      <c r="Q468" s="142">
        <f>ROUND(E468*P468,5)</f>
        <v>0</v>
      </c>
      <c r="R468" s="142"/>
      <c r="S468" s="142"/>
      <c r="T468" s="143">
        <v>0</v>
      </c>
      <c r="U468" s="142">
        <f>ROUND(E468*T468,2)</f>
        <v>0</v>
      </c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 t="s">
        <v>153</v>
      </c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</row>
    <row r="469" spans="1:60" ht="22.5" outlineLevel="1">
      <c r="A469" s="138"/>
      <c r="B469" s="138"/>
      <c r="C469" s="330" t="s">
        <v>363</v>
      </c>
      <c r="D469" s="331"/>
      <c r="E469" s="332"/>
      <c r="F469" s="333"/>
      <c r="G469" s="334"/>
      <c r="H469" s="151"/>
      <c r="I469" s="151"/>
      <c r="J469" s="151"/>
      <c r="K469" s="151"/>
      <c r="L469" s="151"/>
      <c r="M469" s="151"/>
      <c r="N469" s="142"/>
      <c r="O469" s="142"/>
      <c r="P469" s="142"/>
      <c r="Q469" s="142"/>
      <c r="R469" s="142"/>
      <c r="S469" s="142"/>
      <c r="T469" s="143"/>
      <c r="U469" s="142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 t="s">
        <v>160</v>
      </c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40" t="str">
        <f>C469</f>
        <v>Kompletní specifikace je uvedena v projektové dokumentaci D.1.1-18 PRVKY PSV</v>
      </c>
      <c r="BB469" s="137"/>
      <c r="BC469" s="137"/>
      <c r="BD469" s="137"/>
      <c r="BE469" s="137"/>
      <c r="BF469" s="137"/>
      <c r="BG469" s="137"/>
      <c r="BH469" s="137"/>
    </row>
    <row r="470" spans="1:60" outlineLevel="1">
      <c r="A470" s="138">
        <v>167</v>
      </c>
      <c r="B470" s="138" t="s">
        <v>782</v>
      </c>
      <c r="C470" s="173" t="s">
        <v>783</v>
      </c>
      <c r="D470" s="142" t="s">
        <v>197</v>
      </c>
      <c r="E470" s="147">
        <v>1</v>
      </c>
      <c r="F470" s="370"/>
      <c r="G470" s="151">
        <f>E470*F470</f>
        <v>0</v>
      </c>
      <c r="H470" s="151">
        <v>0</v>
      </c>
      <c r="I470" s="151">
        <f>ROUND(E470*H470,2)</f>
        <v>0</v>
      </c>
      <c r="J470" s="151">
        <v>64472.5</v>
      </c>
      <c r="K470" s="151">
        <f>ROUND(E470*J470,2)</f>
        <v>64472.5</v>
      </c>
      <c r="L470" s="151">
        <v>21</v>
      </c>
      <c r="M470" s="151">
        <f>G470*(1+L470/100)</f>
        <v>0</v>
      </c>
      <c r="N470" s="142">
        <v>0</v>
      </c>
      <c r="O470" s="142">
        <f>ROUND(E470*N470,5)</f>
        <v>0</v>
      </c>
      <c r="P470" s="142">
        <v>0</v>
      </c>
      <c r="Q470" s="142">
        <f>ROUND(E470*P470,5)</f>
        <v>0</v>
      </c>
      <c r="R470" s="142"/>
      <c r="S470" s="142"/>
      <c r="T470" s="143">
        <v>0</v>
      </c>
      <c r="U470" s="142">
        <f>ROUND(E470*T470,2)</f>
        <v>0</v>
      </c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 t="s">
        <v>153</v>
      </c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</row>
    <row r="471" spans="1:60" ht="22.5" outlineLevel="1">
      <c r="A471" s="138"/>
      <c r="B471" s="138"/>
      <c r="C471" s="330" t="s">
        <v>363</v>
      </c>
      <c r="D471" s="331"/>
      <c r="E471" s="332"/>
      <c r="F471" s="333"/>
      <c r="G471" s="334"/>
      <c r="H471" s="151"/>
      <c r="I471" s="151"/>
      <c r="J471" s="151"/>
      <c r="K471" s="151"/>
      <c r="L471" s="151"/>
      <c r="M471" s="151"/>
      <c r="N471" s="142"/>
      <c r="O471" s="142"/>
      <c r="P471" s="142"/>
      <c r="Q471" s="142"/>
      <c r="R471" s="142"/>
      <c r="S471" s="142"/>
      <c r="T471" s="143"/>
      <c r="U471" s="142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 t="s">
        <v>160</v>
      </c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40" t="str">
        <f>C471</f>
        <v>Kompletní specifikace je uvedena v projektové dokumentaci D.1.1-18 PRVKY PSV</v>
      </c>
      <c r="BB471" s="137"/>
      <c r="BC471" s="137"/>
      <c r="BD471" s="137"/>
      <c r="BE471" s="137"/>
      <c r="BF471" s="137"/>
      <c r="BG471" s="137"/>
      <c r="BH471" s="137"/>
    </row>
    <row r="472" spans="1:60">
      <c r="A472" s="139" t="s">
        <v>148</v>
      </c>
      <c r="B472" s="139" t="s">
        <v>113</v>
      </c>
      <c r="C472" s="174" t="s">
        <v>114</v>
      </c>
      <c r="D472" s="144"/>
      <c r="E472" s="149"/>
      <c r="F472" s="152"/>
      <c r="G472" s="152">
        <f>SUMIF(AE473:AE476,"&lt;&gt;NOR",G473:G476)</f>
        <v>0</v>
      </c>
      <c r="H472" s="152"/>
      <c r="I472" s="152">
        <f>SUM(I473:I476)</f>
        <v>0</v>
      </c>
      <c r="J472" s="152"/>
      <c r="K472" s="152">
        <f>SUM(K473:K476)</f>
        <v>246760</v>
      </c>
      <c r="L472" s="152"/>
      <c r="M472" s="152">
        <f>SUM(M473:M476)</f>
        <v>0</v>
      </c>
      <c r="N472" s="144"/>
      <c r="O472" s="144">
        <f>SUM(O473:O476)</f>
        <v>0</v>
      </c>
      <c r="P472" s="144"/>
      <c r="Q472" s="144">
        <f>SUM(Q473:Q476)</f>
        <v>0</v>
      </c>
      <c r="R472" s="144"/>
      <c r="S472" s="144"/>
      <c r="T472" s="145"/>
      <c r="U472" s="144">
        <f>SUM(U473:U476)</f>
        <v>0</v>
      </c>
      <c r="AE472" t="s">
        <v>149</v>
      </c>
    </row>
    <row r="473" spans="1:60" outlineLevel="1">
      <c r="A473" s="138">
        <v>168</v>
      </c>
      <c r="B473" s="138" t="s">
        <v>811</v>
      </c>
      <c r="C473" s="173" t="s">
        <v>812</v>
      </c>
      <c r="D473" s="142" t="s">
        <v>197</v>
      </c>
      <c r="E473" s="147">
        <v>2</v>
      </c>
      <c r="F473" s="370"/>
      <c r="G473" s="151">
        <f>E473*F473</f>
        <v>0</v>
      </c>
      <c r="H473" s="151">
        <v>0</v>
      </c>
      <c r="I473" s="151">
        <f>ROUND(E473*H473,2)</f>
        <v>0</v>
      </c>
      <c r="J473" s="151">
        <v>14880</v>
      </c>
      <c r="K473" s="151">
        <f>ROUND(E473*J473,2)</f>
        <v>29760</v>
      </c>
      <c r="L473" s="151">
        <v>21</v>
      </c>
      <c r="M473" s="151">
        <f>G473*(1+L473/100)</f>
        <v>0</v>
      </c>
      <c r="N473" s="142">
        <v>0</v>
      </c>
      <c r="O473" s="142">
        <f>ROUND(E473*N473,5)</f>
        <v>0</v>
      </c>
      <c r="P473" s="142">
        <v>0</v>
      </c>
      <c r="Q473" s="142">
        <f>ROUND(E473*P473,5)</f>
        <v>0</v>
      </c>
      <c r="R473" s="142"/>
      <c r="S473" s="142"/>
      <c r="T473" s="143">
        <v>0</v>
      </c>
      <c r="U473" s="142">
        <f>ROUND(E473*T473,2)</f>
        <v>0</v>
      </c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 t="s">
        <v>153</v>
      </c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</row>
    <row r="474" spans="1:60" ht="22.5" outlineLevel="1">
      <c r="A474" s="138"/>
      <c r="B474" s="138"/>
      <c r="C474" s="330" t="s">
        <v>363</v>
      </c>
      <c r="D474" s="331"/>
      <c r="E474" s="332"/>
      <c r="F474" s="333"/>
      <c r="G474" s="334"/>
      <c r="H474" s="151"/>
      <c r="I474" s="151"/>
      <c r="J474" s="151"/>
      <c r="K474" s="151"/>
      <c r="L474" s="151"/>
      <c r="M474" s="151"/>
      <c r="N474" s="142"/>
      <c r="O474" s="142"/>
      <c r="P474" s="142"/>
      <c r="Q474" s="142"/>
      <c r="R474" s="142"/>
      <c r="S474" s="142"/>
      <c r="T474" s="143"/>
      <c r="U474" s="142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 t="s">
        <v>160</v>
      </c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40" t="str">
        <f>C474</f>
        <v>Kompletní specifikace je uvedena v projektové dokumentaci D.1.1-18 PRVKY PSV</v>
      </c>
      <c r="BB474" s="137"/>
      <c r="BC474" s="137"/>
      <c r="BD474" s="137"/>
      <c r="BE474" s="137"/>
      <c r="BF474" s="137"/>
      <c r="BG474" s="137"/>
      <c r="BH474" s="137"/>
    </row>
    <row r="475" spans="1:60" outlineLevel="1">
      <c r="A475" s="138">
        <v>169</v>
      </c>
      <c r="B475" s="138" t="s">
        <v>813</v>
      </c>
      <c r="C475" s="173" t="s">
        <v>814</v>
      </c>
      <c r="D475" s="142" t="s">
        <v>197</v>
      </c>
      <c r="E475" s="147">
        <v>14</v>
      </c>
      <c r="F475" s="370"/>
      <c r="G475" s="151">
        <f>E475*F475</f>
        <v>0</v>
      </c>
      <c r="H475" s="151">
        <v>0</v>
      </c>
      <c r="I475" s="151">
        <f>ROUND(E475*H475,2)</f>
        <v>0</v>
      </c>
      <c r="J475" s="151">
        <v>15500</v>
      </c>
      <c r="K475" s="151">
        <f>ROUND(E475*J475,2)</f>
        <v>217000</v>
      </c>
      <c r="L475" s="151">
        <v>21</v>
      </c>
      <c r="M475" s="151">
        <f>G475*(1+L475/100)</f>
        <v>0</v>
      </c>
      <c r="N475" s="142">
        <v>0</v>
      </c>
      <c r="O475" s="142">
        <f>ROUND(E475*N475,5)</f>
        <v>0</v>
      </c>
      <c r="P475" s="142">
        <v>0</v>
      </c>
      <c r="Q475" s="142">
        <f>ROUND(E475*P475,5)</f>
        <v>0</v>
      </c>
      <c r="R475" s="142"/>
      <c r="S475" s="142"/>
      <c r="T475" s="143">
        <v>0</v>
      </c>
      <c r="U475" s="142">
        <f>ROUND(E475*T475,2)</f>
        <v>0</v>
      </c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 t="s">
        <v>153</v>
      </c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</row>
    <row r="476" spans="1:60" ht="22.5" outlineLevel="1">
      <c r="A476" s="138"/>
      <c r="B476" s="138"/>
      <c r="C476" s="330" t="s">
        <v>363</v>
      </c>
      <c r="D476" s="331"/>
      <c r="E476" s="332"/>
      <c r="F476" s="333"/>
      <c r="G476" s="334"/>
      <c r="H476" s="151"/>
      <c r="I476" s="151"/>
      <c r="J476" s="151"/>
      <c r="K476" s="151"/>
      <c r="L476" s="151"/>
      <c r="M476" s="151"/>
      <c r="N476" s="142"/>
      <c r="O476" s="142"/>
      <c r="P476" s="142"/>
      <c r="Q476" s="142"/>
      <c r="R476" s="142"/>
      <c r="S476" s="142"/>
      <c r="T476" s="143"/>
      <c r="U476" s="142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 t="s">
        <v>160</v>
      </c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40" t="str">
        <f>C476</f>
        <v>Kompletní specifikace je uvedena v projektové dokumentaci D.1.1-18 PRVKY PSV</v>
      </c>
      <c r="BB476" s="137"/>
      <c r="BC476" s="137"/>
      <c r="BD476" s="137"/>
      <c r="BE476" s="137"/>
      <c r="BF476" s="137"/>
      <c r="BG476" s="137"/>
      <c r="BH476" s="137"/>
    </row>
    <row r="477" spans="1:60">
      <c r="A477" s="139" t="s">
        <v>148</v>
      </c>
      <c r="B477" s="139" t="s">
        <v>115</v>
      </c>
      <c r="C477" s="174" t="s">
        <v>116</v>
      </c>
      <c r="D477" s="144"/>
      <c r="E477" s="149"/>
      <c r="F477" s="152"/>
      <c r="G477" s="152">
        <f>SUMIF(AE478:AE497,"&lt;&gt;NOR",G478:G497)</f>
        <v>0</v>
      </c>
      <c r="H477" s="152"/>
      <c r="I477" s="152">
        <f>SUM(I478:I497)</f>
        <v>0</v>
      </c>
      <c r="J477" s="152"/>
      <c r="K477" s="152">
        <f>SUM(K478:K497)</f>
        <v>29572</v>
      </c>
      <c r="L477" s="152"/>
      <c r="M477" s="152">
        <f>SUM(M478:M497)</f>
        <v>0</v>
      </c>
      <c r="N477" s="144"/>
      <c r="O477" s="144">
        <f>SUM(O478:O497)</f>
        <v>0</v>
      </c>
      <c r="P477" s="144"/>
      <c r="Q477" s="144">
        <f>SUM(Q478:Q497)</f>
        <v>0</v>
      </c>
      <c r="R477" s="144"/>
      <c r="S477" s="144"/>
      <c r="T477" s="145"/>
      <c r="U477" s="144">
        <f>SUM(U478:U497)</f>
        <v>0</v>
      </c>
      <c r="AE477" t="s">
        <v>149</v>
      </c>
    </row>
    <row r="478" spans="1:60" ht="22.5" outlineLevel="1">
      <c r="A478" s="138">
        <v>170</v>
      </c>
      <c r="B478" s="138" t="s">
        <v>815</v>
      </c>
      <c r="C478" s="173" t="s">
        <v>816</v>
      </c>
      <c r="D478" s="142" t="s">
        <v>197</v>
      </c>
      <c r="E478" s="147">
        <v>2</v>
      </c>
      <c r="F478" s="370"/>
      <c r="G478" s="151">
        <f>E478*F478</f>
        <v>0</v>
      </c>
      <c r="H478" s="151">
        <v>0</v>
      </c>
      <c r="I478" s="151">
        <f>ROUND(E478*H478,2)</f>
        <v>0</v>
      </c>
      <c r="J478" s="151">
        <v>760</v>
      </c>
      <c r="K478" s="151">
        <f>ROUND(E478*J478,2)</f>
        <v>1520</v>
      </c>
      <c r="L478" s="151">
        <v>21</v>
      </c>
      <c r="M478" s="151">
        <f>G478*(1+L478/100)</f>
        <v>0</v>
      </c>
      <c r="N478" s="142">
        <v>0</v>
      </c>
      <c r="O478" s="142">
        <f>ROUND(E478*N478,5)</f>
        <v>0</v>
      </c>
      <c r="P478" s="142">
        <v>0</v>
      </c>
      <c r="Q478" s="142">
        <f>ROUND(E478*P478,5)</f>
        <v>0</v>
      </c>
      <c r="R478" s="142"/>
      <c r="S478" s="142"/>
      <c r="T478" s="143">
        <v>0</v>
      </c>
      <c r="U478" s="142">
        <f>ROUND(E478*T478,2)</f>
        <v>0</v>
      </c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 t="s">
        <v>153</v>
      </c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</row>
    <row r="479" spans="1:60" ht="22.5" outlineLevel="1">
      <c r="A479" s="138"/>
      <c r="B479" s="138"/>
      <c r="C479" s="330" t="s">
        <v>363</v>
      </c>
      <c r="D479" s="331"/>
      <c r="E479" s="332"/>
      <c r="F479" s="333"/>
      <c r="G479" s="334"/>
      <c r="H479" s="151"/>
      <c r="I479" s="151"/>
      <c r="J479" s="151"/>
      <c r="K479" s="151"/>
      <c r="L479" s="151"/>
      <c r="M479" s="151"/>
      <c r="N479" s="142"/>
      <c r="O479" s="142"/>
      <c r="P479" s="142"/>
      <c r="Q479" s="142"/>
      <c r="R479" s="142"/>
      <c r="S479" s="142"/>
      <c r="T479" s="143"/>
      <c r="U479" s="142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 t="s">
        <v>160</v>
      </c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40" t="str">
        <f>C479</f>
        <v>Kompletní specifikace je uvedena v projektové dokumentaci D.1.1-18 PRVKY PSV</v>
      </c>
      <c r="BB479" s="137"/>
      <c r="BC479" s="137"/>
      <c r="BD479" s="137"/>
      <c r="BE479" s="137"/>
      <c r="BF479" s="137"/>
      <c r="BG479" s="137"/>
      <c r="BH479" s="137"/>
    </row>
    <row r="480" spans="1:60" outlineLevel="1">
      <c r="A480" s="138">
        <v>171</v>
      </c>
      <c r="B480" s="138" t="s">
        <v>817</v>
      </c>
      <c r="C480" s="173" t="s">
        <v>818</v>
      </c>
      <c r="D480" s="142" t="s">
        <v>197</v>
      </c>
      <c r="E480" s="147">
        <v>3</v>
      </c>
      <c r="F480" s="370"/>
      <c r="G480" s="151">
        <f>E480*F480</f>
        <v>0</v>
      </c>
      <c r="H480" s="151">
        <v>0</v>
      </c>
      <c r="I480" s="151">
        <f>ROUND(E480*H480,2)</f>
        <v>0</v>
      </c>
      <c r="J480" s="151">
        <v>680</v>
      </c>
      <c r="K480" s="151">
        <f>ROUND(E480*J480,2)</f>
        <v>2040</v>
      </c>
      <c r="L480" s="151">
        <v>21</v>
      </c>
      <c r="M480" s="151">
        <f>G480*(1+L480/100)</f>
        <v>0</v>
      </c>
      <c r="N480" s="142">
        <v>0</v>
      </c>
      <c r="O480" s="142">
        <f>ROUND(E480*N480,5)</f>
        <v>0</v>
      </c>
      <c r="P480" s="142">
        <v>0</v>
      </c>
      <c r="Q480" s="142">
        <f>ROUND(E480*P480,5)</f>
        <v>0</v>
      </c>
      <c r="R480" s="142"/>
      <c r="S480" s="142"/>
      <c r="T480" s="143">
        <v>0</v>
      </c>
      <c r="U480" s="142">
        <f>ROUND(E480*T480,2)</f>
        <v>0</v>
      </c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 t="s">
        <v>153</v>
      </c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</row>
    <row r="481" spans="1:60" ht="22.5" outlineLevel="1">
      <c r="A481" s="138"/>
      <c r="B481" s="138"/>
      <c r="C481" s="330" t="s">
        <v>363</v>
      </c>
      <c r="D481" s="331"/>
      <c r="E481" s="332"/>
      <c r="F481" s="333"/>
      <c r="G481" s="334"/>
      <c r="H481" s="151"/>
      <c r="I481" s="151"/>
      <c r="J481" s="151"/>
      <c r="K481" s="151"/>
      <c r="L481" s="151"/>
      <c r="M481" s="151"/>
      <c r="N481" s="142"/>
      <c r="O481" s="142"/>
      <c r="P481" s="142"/>
      <c r="Q481" s="142"/>
      <c r="R481" s="142"/>
      <c r="S481" s="142"/>
      <c r="T481" s="143"/>
      <c r="U481" s="142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 t="s">
        <v>160</v>
      </c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40" t="str">
        <f>C481</f>
        <v>Kompletní specifikace je uvedena v projektové dokumentaci D.1.1-18 PRVKY PSV</v>
      </c>
      <c r="BB481" s="137"/>
      <c r="BC481" s="137"/>
      <c r="BD481" s="137"/>
      <c r="BE481" s="137"/>
      <c r="BF481" s="137"/>
      <c r="BG481" s="137"/>
      <c r="BH481" s="137"/>
    </row>
    <row r="482" spans="1:60" outlineLevel="1">
      <c r="A482" s="138">
        <v>172</v>
      </c>
      <c r="B482" s="138" t="s">
        <v>819</v>
      </c>
      <c r="C482" s="173" t="s">
        <v>820</v>
      </c>
      <c r="D482" s="142" t="s">
        <v>197</v>
      </c>
      <c r="E482" s="147">
        <v>1</v>
      </c>
      <c r="F482" s="370"/>
      <c r="G482" s="151">
        <f>E482*F482</f>
        <v>0</v>
      </c>
      <c r="H482" s="151">
        <v>0</v>
      </c>
      <c r="I482" s="151">
        <f>ROUND(E482*H482,2)</f>
        <v>0</v>
      </c>
      <c r="J482" s="151">
        <v>985</v>
      </c>
      <c r="K482" s="151">
        <f>ROUND(E482*J482,2)</f>
        <v>985</v>
      </c>
      <c r="L482" s="151">
        <v>21</v>
      </c>
      <c r="M482" s="151">
        <f>G482*(1+L482/100)</f>
        <v>0</v>
      </c>
      <c r="N482" s="142">
        <v>0</v>
      </c>
      <c r="O482" s="142">
        <f>ROUND(E482*N482,5)</f>
        <v>0</v>
      </c>
      <c r="P482" s="142">
        <v>0</v>
      </c>
      <c r="Q482" s="142">
        <f>ROUND(E482*P482,5)</f>
        <v>0</v>
      </c>
      <c r="R482" s="142"/>
      <c r="S482" s="142"/>
      <c r="T482" s="143">
        <v>0</v>
      </c>
      <c r="U482" s="142">
        <f>ROUND(E482*T482,2)</f>
        <v>0</v>
      </c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 t="s">
        <v>396</v>
      </c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</row>
    <row r="483" spans="1:60" ht="22.5" outlineLevel="1">
      <c r="A483" s="138"/>
      <c r="B483" s="138"/>
      <c r="C483" s="330" t="s">
        <v>363</v>
      </c>
      <c r="D483" s="331"/>
      <c r="E483" s="332"/>
      <c r="F483" s="333"/>
      <c r="G483" s="334"/>
      <c r="H483" s="151"/>
      <c r="I483" s="151"/>
      <c r="J483" s="151"/>
      <c r="K483" s="151"/>
      <c r="L483" s="151"/>
      <c r="M483" s="151"/>
      <c r="N483" s="142"/>
      <c r="O483" s="142"/>
      <c r="P483" s="142"/>
      <c r="Q483" s="142"/>
      <c r="R483" s="142"/>
      <c r="S483" s="142"/>
      <c r="T483" s="143"/>
      <c r="U483" s="142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 t="s">
        <v>160</v>
      </c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40" t="str">
        <f>C483</f>
        <v>Kompletní specifikace je uvedena v projektové dokumentaci D.1.1-18 PRVKY PSV</v>
      </c>
      <c r="BB483" s="137"/>
      <c r="BC483" s="137"/>
      <c r="BD483" s="137"/>
      <c r="BE483" s="137"/>
      <c r="BF483" s="137"/>
      <c r="BG483" s="137"/>
      <c r="BH483" s="137"/>
    </row>
    <row r="484" spans="1:60" ht="22.5" outlineLevel="1">
      <c r="A484" s="138">
        <v>173</v>
      </c>
      <c r="B484" s="138" t="s">
        <v>821</v>
      </c>
      <c r="C484" s="173" t="s">
        <v>822</v>
      </c>
      <c r="D484" s="142" t="s">
        <v>197</v>
      </c>
      <c r="E484" s="147">
        <v>1</v>
      </c>
      <c r="F484" s="370"/>
      <c r="G484" s="151">
        <f>E484*F484</f>
        <v>0</v>
      </c>
      <c r="H484" s="151">
        <v>0</v>
      </c>
      <c r="I484" s="151">
        <f>ROUND(E484*H484,2)</f>
        <v>0</v>
      </c>
      <c r="J484" s="151">
        <v>840</v>
      </c>
      <c r="K484" s="151">
        <f>ROUND(E484*J484,2)</f>
        <v>840</v>
      </c>
      <c r="L484" s="151">
        <v>21</v>
      </c>
      <c r="M484" s="151">
        <f>G484*(1+L484/100)</f>
        <v>0</v>
      </c>
      <c r="N484" s="142">
        <v>0</v>
      </c>
      <c r="O484" s="142">
        <f>ROUND(E484*N484,5)</f>
        <v>0</v>
      </c>
      <c r="P484" s="142">
        <v>0</v>
      </c>
      <c r="Q484" s="142">
        <f>ROUND(E484*P484,5)</f>
        <v>0</v>
      </c>
      <c r="R484" s="142"/>
      <c r="S484" s="142"/>
      <c r="T484" s="143">
        <v>0</v>
      </c>
      <c r="U484" s="142">
        <f>ROUND(E484*T484,2)</f>
        <v>0</v>
      </c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 t="s">
        <v>153</v>
      </c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</row>
    <row r="485" spans="1:60" ht="22.5" outlineLevel="1">
      <c r="A485" s="138"/>
      <c r="B485" s="138"/>
      <c r="C485" s="330" t="s">
        <v>363</v>
      </c>
      <c r="D485" s="331"/>
      <c r="E485" s="332"/>
      <c r="F485" s="333"/>
      <c r="G485" s="334"/>
      <c r="H485" s="151"/>
      <c r="I485" s="151"/>
      <c r="J485" s="151"/>
      <c r="K485" s="151"/>
      <c r="L485" s="151"/>
      <c r="M485" s="151"/>
      <c r="N485" s="142"/>
      <c r="O485" s="142"/>
      <c r="P485" s="142"/>
      <c r="Q485" s="142"/>
      <c r="R485" s="142"/>
      <c r="S485" s="142"/>
      <c r="T485" s="143"/>
      <c r="U485" s="142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 t="s">
        <v>160</v>
      </c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40" t="str">
        <f>C485</f>
        <v>Kompletní specifikace je uvedena v projektové dokumentaci D.1.1-18 PRVKY PSV</v>
      </c>
      <c r="BB485" s="137"/>
      <c r="BC485" s="137"/>
      <c r="BD485" s="137"/>
      <c r="BE485" s="137"/>
      <c r="BF485" s="137"/>
      <c r="BG485" s="137"/>
      <c r="BH485" s="137"/>
    </row>
    <row r="486" spans="1:60" outlineLevel="1">
      <c r="A486" s="138">
        <v>174</v>
      </c>
      <c r="B486" s="138" t="s">
        <v>825</v>
      </c>
      <c r="C486" s="173" t="s">
        <v>826</v>
      </c>
      <c r="D486" s="142" t="s">
        <v>197</v>
      </c>
      <c r="E486" s="147">
        <v>1</v>
      </c>
      <c r="F486" s="370"/>
      <c r="G486" s="151">
        <f>E486*F486</f>
        <v>0</v>
      </c>
      <c r="H486" s="151">
        <v>0</v>
      </c>
      <c r="I486" s="151">
        <f>ROUND(E486*H486,2)</f>
        <v>0</v>
      </c>
      <c r="J486" s="151">
        <v>1716</v>
      </c>
      <c r="K486" s="151">
        <f>ROUND(E486*J486,2)</f>
        <v>1716</v>
      </c>
      <c r="L486" s="151">
        <v>21</v>
      </c>
      <c r="M486" s="151">
        <f>G486*(1+L486/100)</f>
        <v>0</v>
      </c>
      <c r="N486" s="142">
        <v>0</v>
      </c>
      <c r="O486" s="142">
        <f>ROUND(E486*N486,5)</f>
        <v>0</v>
      </c>
      <c r="P486" s="142">
        <v>0</v>
      </c>
      <c r="Q486" s="142">
        <f>ROUND(E486*P486,5)</f>
        <v>0</v>
      </c>
      <c r="R486" s="142"/>
      <c r="S486" s="142"/>
      <c r="T486" s="143">
        <v>0</v>
      </c>
      <c r="U486" s="142">
        <f>ROUND(E486*T486,2)</f>
        <v>0</v>
      </c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 t="s">
        <v>153</v>
      </c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</row>
    <row r="487" spans="1:60" ht="22.5" outlineLevel="1">
      <c r="A487" s="138"/>
      <c r="B487" s="138"/>
      <c r="C487" s="330" t="s">
        <v>363</v>
      </c>
      <c r="D487" s="331"/>
      <c r="E487" s="332"/>
      <c r="F487" s="333"/>
      <c r="G487" s="334"/>
      <c r="H487" s="151"/>
      <c r="I487" s="151"/>
      <c r="J487" s="151"/>
      <c r="K487" s="151"/>
      <c r="L487" s="151"/>
      <c r="M487" s="151"/>
      <c r="N487" s="142"/>
      <c r="O487" s="142"/>
      <c r="P487" s="142"/>
      <c r="Q487" s="142"/>
      <c r="R487" s="142"/>
      <c r="S487" s="142"/>
      <c r="T487" s="143"/>
      <c r="U487" s="142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 t="s">
        <v>160</v>
      </c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40" t="str">
        <f>C487</f>
        <v>Kompletní specifikace je uvedena v projektové dokumentaci D.1.1-18 PRVKY PSV</v>
      </c>
      <c r="BB487" s="137"/>
      <c r="BC487" s="137"/>
      <c r="BD487" s="137"/>
      <c r="BE487" s="137"/>
      <c r="BF487" s="137"/>
      <c r="BG487" s="137"/>
      <c r="BH487" s="137"/>
    </row>
    <row r="488" spans="1:60" outlineLevel="1">
      <c r="A488" s="138">
        <v>175</v>
      </c>
      <c r="B488" s="138" t="s">
        <v>827</v>
      </c>
      <c r="C488" s="173" t="s">
        <v>828</v>
      </c>
      <c r="D488" s="142" t="s">
        <v>197</v>
      </c>
      <c r="E488" s="147">
        <v>1</v>
      </c>
      <c r="F488" s="370"/>
      <c r="G488" s="151">
        <f>E488*F488</f>
        <v>0</v>
      </c>
      <c r="H488" s="151">
        <v>0</v>
      </c>
      <c r="I488" s="151">
        <f>ROUND(E488*H488,2)</f>
        <v>0</v>
      </c>
      <c r="J488" s="151">
        <v>550</v>
      </c>
      <c r="K488" s="151">
        <f>ROUND(E488*J488,2)</f>
        <v>550</v>
      </c>
      <c r="L488" s="151">
        <v>21</v>
      </c>
      <c r="M488" s="151">
        <f>G488*(1+L488/100)</f>
        <v>0</v>
      </c>
      <c r="N488" s="142">
        <v>0</v>
      </c>
      <c r="O488" s="142">
        <f>ROUND(E488*N488,5)</f>
        <v>0</v>
      </c>
      <c r="P488" s="142">
        <v>0</v>
      </c>
      <c r="Q488" s="142">
        <f>ROUND(E488*P488,5)</f>
        <v>0</v>
      </c>
      <c r="R488" s="142"/>
      <c r="S488" s="142"/>
      <c r="T488" s="143">
        <v>0</v>
      </c>
      <c r="U488" s="142">
        <f>ROUND(E488*T488,2)</f>
        <v>0</v>
      </c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 t="s">
        <v>153</v>
      </c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</row>
    <row r="489" spans="1:60" ht="22.5" outlineLevel="1">
      <c r="A489" s="138"/>
      <c r="B489" s="138"/>
      <c r="C489" s="330" t="s">
        <v>363</v>
      </c>
      <c r="D489" s="331"/>
      <c r="E489" s="332"/>
      <c r="F489" s="333"/>
      <c r="G489" s="334"/>
      <c r="H489" s="151"/>
      <c r="I489" s="151"/>
      <c r="J489" s="151"/>
      <c r="K489" s="151"/>
      <c r="L489" s="151"/>
      <c r="M489" s="151"/>
      <c r="N489" s="142"/>
      <c r="O489" s="142"/>
      <c r="P489" s="142"/>
      <c r="Q489" s="142"/>
      <c r="R489" s="142"/>
      <c r="S489" s="142"/>
      <c r="T489" s="143"/>
      <c r="U489" s="142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 t="s">
        <v>160</v>
      </c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40" t="str">
        <f>C489</f>
        <v>Kompletní specifikace je uvedena v projektové dokumentaci D.1.1-18 PRVKY PSV</v>
      </c>
      <c r="BB489" s="137"/>
      <c r="BC489" s="137"/>
      <c r="BD489" s="137"/>
      <c r="BE489" s="137"/>
      <c r="BF489" s="137"/>
      <c r="BG489" s="137"/>
      <c r="BH489" s="137"/>
    </row>
    <row r="490" spans="1:60" ht="22.5" outlineLevel="1">
      <c r="A490" s="138">
        <v>176</v>
      </c>
      <c r="B490" s="138" t="s">
        <v>829</v>
      </c>
      <c r="C490" s="173" t="s">
        <v>830</v>
      </c>
      <c r="D490" s="142" t="s">
        <v>197</v>
      </c>
      <c r="E490" s="147">
        <v>1</v>
      </c>
      <c r="F490" s="370"/>
      <c r="G490" s="151">
        <f>E490*F490</f>
        <v>0</v>
      </c>
      <c r="H490" s="151">
        <v>0</v>
      </c>
      <c r="I490" s="151">
        <f>ROUND(E490*H490,2)</f>
        <v>0</v>
      </c>
      <c r="J490" s="151">
        <v>760</v>
      </c>
      <c r="K490" s="151">
        <f>ROUND(E490*J490,2)</f>
        <v>760</v>
      </c>
      <c r="L490" s="151">
        <v>21</v>
      </c>
      <c r="M490" s="151">
        <f>G490*(1+L490/100)</f>
        <v>0</v>
      </c>
      <c r="N490" s="142">
        <v>0</v>
      </c>
      <c r="O490" s="142">
        <f>ROUND(E490*N490,5)</f>
        <v>0</v>
      </c>
      <c r="P490" s="142">
        <v>0</v>
      </c>
      <c r="Q490" s="142">
        <f>ROUND(E490*P490,5)</f>
        <v>0</v>
      </c>
      <c r="R490" s="142"/>
      <c r="S490" s="142"/>
      <c r="T490" s="143">
        <v>0</v>
      </c>
      <c r="U490" s="142">
        <f>ROUND(E490*T490,2)</f>
        <v>0</v>
      </c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 t="s">
        <v>153</v>
      </c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</row>
    <row r="491" spans="1:60" ht="22.5" outlineLevel="1">
      <c r="A491" s="138"/>
      <c r="B491" s="138"/>
      <c r="C491" s="330" t="s">
        <v>363</v>
      </c>
      <c r="D491" s="331"/>
      <c r="E491" s="332"/>
      <c r="F491" s="333"/>
      <c r="G491" s="334"/>
      <c r="H491" s="151"/>
      <c r="I491" s="151"/>
      <c r="J491" s="151"/>
      <c r="K491" s="151"/>
      <c r="L491" s="151"/>
      <c r="M491" s="151"/>
      <c r="N491" s="142"/>
      <c r="O491" s="142"/>
      <c r="P491" s="142"/>
      <c r="Q491" s="142"/>
      <c r="R491" s="142"/>
      <c r="S491" s="142"/>
      <c r="T491" s="143"/>
      <c r="U491" s="142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 t="s">
        <v>160</v>
      </c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40" t="str">
        <f>C491</f>
        <v>Kompletní specifikace je uvedena v projektové dokumentaci D.1.1-18 PRVKY PSV</v>
      </c>
      <c r="BB491" s="137"/>
      <c r="BC491" s="137"/>
      <c r="BD491" s="137"/>
      <c r="BE491" s="137"/>
      <c r="BF491" s="137"/>
      <c r="BG491" s="137"/>
      <c r="BH491" s="137"/>
    </row>
    <row r="492" spans="1:60" outlineLevel="1">
      <c r="A492" s="138">
        <v>177</v>
      </c>
      <c r="B492" s="138" t="s">
        <v>831</v>
      </c>
      <c r="C492" s="173" t="s">
        <v>832</v>
      </c>
      <c r="D492" s="142" t="s">
        <v>197</v>
      </c>
      <c r="E492" s="147">
        <v>54</v>
      </c>
      <c r="F492" s="370"/>
      <c r="G492" s="151">
        <f>E492*F492</f>
        <v>0</v>
      </c>
      <c r="H492" s="151">
        <v>0</v>
      </c>
      <c r="I492" s="151">
        <f>ROUND(E492*H492,2)</f>
        <v>0</v>
      </c>
      <c r="J492" s="151">
        <v>189</v>
      </c>
      <c r="K492" s="151">
        <f>ROUND(E492*J492,2)</f>
        <v>10206</v>
      </c>
      <c r="L492" s="151">
        <v>21</v>
      </c>
      <c r="M492" s="151">
        <f>G492*(1+L492/100)</f>
        <v>0</v>
      </c>
      <c r="N492" s="142">
        <v>0</v>
      </c>
      <c r="O492" s="142">
        <f>ROUND(E492*N492,5)</f>
        <v>0</v>
      </c>
      <c r="P492" s="142">
        <v>0</v>
      </c>
      <c r="Q492" s="142">
        <f>ROUND(E492*P492,5)</f>
        <v>0</v>
      </c>
      <c r="R492" s="142"/>
      <c r="S492" s="142"/>
      <c r="T492" s="143">
        <v>0</v>
      </c>
      <c r="U492" s="142">
        <f>ROUND(E492*T492,2)</f>
        <v>0</v>
      </c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 t="s">
        <v>153</v>
      </c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</row>
    <row r="493" spans="1:60" ht="22.5" outlineLevel="1">
      <c r="A493" s="138"/>
      <c r="B493" s="138"/>
      <c r="C493" s="330" t="s">
        <v>363</v>
      </c>
      <c r="D493" s="331"/>
      <c r="E493" s="332"/>
      <c r="F493" s="333"/>
      <c r="G493" s="334"/>
      <c r="H493" s="151"/>
      <c r="I493" s="151"/>
      <c r="J493" s="151"/>
      <c r="K493" s="151"/>
      <c r="L493" s="151"/>
      <c r="M493" s="151"/>
      <c r="N493" s="142"/>
      <c r="O493" s="142"/>
      <c r="P493" s="142"/>
      <c r="Q493" s="142"/>
      <c r="R493" s="142"/>
      <c r="S493" s="142"/>
      <c r="T493" s="143"/>
      <c r="U493" s="142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 t="s">
        <v>160</v>
      </c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40" t="str">
        <f>C493</f>
        <v>Kompletní specifikace je uvedena v projektové dokumentaci D.1.1-18 PRVKY PSV</v>
      </c>
      <c r="BB493" s="137"/>
      <c r="BC493" s="137"/>
      <c r="BD493" s="137"/>
      <c r="BE493" s="137"/>
      <c r="BF493" s="137"/>
      <c r="BG493" s="137"/>
      <c r="BH493" s="137"/>
    </row>
    <row r="494" spans="1:60" outlineLevel="1">
      <c r="A494" s="138">
        <v>178</v>
      </c>
      <c r="B494" s="138" t="s">
        <v>833</v>
      </c>
      <c r="C494" s="173" t="s">
        <v>834</v>
      </c>
      <c r="D494" s="142" t="s">
        <v>197</v>
      </c>
      <c r="E494" s="147">
        <v>1</v>
      </c>
      <c r="F494" s="370"/>
      <c r="G494" s="151">
        <f>E494*F494</f>
        <v>0</v>
      </c>
      <c r="H494" s="151">
        <v>0</v>
      </c>
      <c r="I494" s="151">
        <f>ROUND(E494*H494,2)</f>
        <v>0</v>
      </c>
      <c r="J494" s="151">
        <v>5255</v>
      </c>
      <c r="K494" s="151">
        <f>ROUND(E494*J494,2)</f>
        <v>5255</v>
      </c>
      <c r="L494" s="151">
        <v>21</v>
      </c>
      <c r="M494" s="151">
        <f>G494*(1+L494/100)</f>
        <v>0</v>
      </c>
      <c r="N494" s="142">
        <v>0</v>
      </c>
      <c r="O494" s="142">
        <f>ROUND(E494*N494,5)</f>
        <v>0</v>
      </c>
      <c r="P494" s="142">
        <v>0</v>
      </c>
      <c r="Q494" s="142">
        <f>ROUND(E494*P494,5)</f>
        <v>0</v>
      </c>
      <c r="R494" s="142"/>
      <c r="S494" s="142"/>
      <c r="T494" s="143">
        <v>0</v>
      </c>
      <c r="U494" s="142">
        <f>ROUND(E494*T494,2)</f>
        <v>0</v>
      </c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 t="s">
        <v>153</v>
      </c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</row>
    <row r="495" spans="1:60" ht="22.5" outlineLevel="1">
      <c r="A495" s="138"/>
      <c r="B495" s="138"/>
      <c r="C495" s="330" t="s">
        <v>363</v>
      </c>
      <c r="D495" s="331"/>
      <c r="E495" s="332"/>
      <c r="F495" s="333"/>
      <c r="G495" s="334"/>
      <c r="H495" s="151"/>
      <c r="I495" s="151"/>
      <c r="J495" s="151"/>
      <c r="K495" s="151"/>
      <c r="L495" s="151"/>
      <c r="M495" s="151"/>
      <c r="N495" s="142"/>
      <c r="O495" s="142"/>
      <c r="P495" s="142"/>
      <c r="Q495" s="142"/>
      <c r="R495" s="142"/>
      <c r="S495" s="142"/>
      <c r="T495" s="143"/>
      <c r="U495" s="142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 t="s">
        <v>160</v>
      </c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40" t="str">
        <f>C495</f>
        <v>Kompletní specifikace je uvedena v projektové dokumentaci D.1.1-18 PRVKY PSV</v>
      </c>
      <c r="BB495" s="137"/>
      <c r="BC495" s="137"/>
      <c r="BD495" s="137"/>
      <c r="BE495" s="137"/>
      <c r="BF495" s="137"/>
      <c r="BG495" s="137"/>
      <c r="BH495" s="137"/>
    </row>
    <row r="496" spans="1:60" outlineLevel="1">
      <c r="A496" s="138">
        <v>179</v>
      </c>
      <c r="B496" s="138" t="s">
        <v>835</v>
      </c>
      <c r="C496" s="173" t="s">
        <v>836</v>
      </c>
      <c r="D496" s="142" t="s">
        <v>197</v>
      </c>
      <c r="E496" s="147">
        <v>2</v>
      </c>
      <c r="F496" s="370"/>
      <c r="G496" s="151">
        <f>E496*F496</f>
        <v>0</v>
      </c>
      <c r="H496" s="151">
        <v>0</v>
      </c>
      <c r="I496" s="151">
        <f>ROUND(E496*H496,2)</f>
        <v>0</v>
      </c>
      <c r="J496" s="151">
        <v>2850</v>
      </c>
      <c r="K496" s="151">
        <f>ROUND(E496*J496,2)</f>
        <v>5700</v>
      </c>
      <c r="L496" s="151">
        <v>21</v>
      </c>
      <c r="M496" s="151">
        <f>G496*(1+L496/100)</f>
        <v>0</v>
      </c>
      <c r="N496" s="142">
        <v>0</v>
      </c>
      <c r="O496" s="142">
        <f>ROUND(E496*N496,5)</f>
        <v>0</v>
      </c>
      <c r="P496" s="142">
        <v>0</v>
      </c>
      <c r="Q496" s="142">
        <f>ROUND(E496*P496,5)</f>
        <v>0</v>
      </c>
      <c r="R496" s="142"/>
      <c r="S496" s="142"/>
      <c r="T496" s="143">
        <v>0</v>
      </c>
      <c r="U496" s="142">
        <f>ROUND(E496*T496,2)</f>
        <v>0</v>
      </c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 t="s">
        <v>153</v>
      </c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</row>
    <row r="497" spans="1:60" ht="22.5" outlineLevel="1">
      <c r="A497" s="138"/>
      <c r="B497" s="138"/>
      <c r="C497" s="330" t="s">
        <v>363</v>
      </c>
      <c r="D497" s="331"/>
      <c r="E497" s="332"/>
      <c r="F497" s="333"/>
      <c r="G497" s="334"/>
      <c r="H497" s="151"/>
      <c r="I497" s="151"/>
      <c r="J497" s="151"/>
      <c r="K497" s="151"/>
      <c r="L497" s="151"/>
      <c r="M497" s="151"/>
      <c r="N497" s="142"/>
      <c r="O497" s="142"/>
      <c r="P497" s="142"/>
      <c r="Q497" s="142"/>
      <c r="R497" s="142"/>
      <c r="S497" s="142"/>
      <c r="T497" s="143"/>
      <c r="U497" s="142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 t="s">
        <v>160</v>
      </c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40" t="str">
        <f>C497</f>
        <v>Kompletní specifikace je uvedena v projektové dokumentaci D.1.1-18 PRVKY PSV</v>
      </c>
      <c r="BB497" s="137"/>
      <c r="BC497" s="137"/>
      <c r="BD497" s="137"/>
      <c r="BE497" s="137"/>
      <c r="BF497" s="137"/>
      <c r="BG497" s="137"/>
      <c r="BH497" s="137"/>
    </row>
    <row r="498" spans="1:60">
      <c r="A498" s="139" t="s">
        <v>148</v>
      </c>
      <c r="B498" s="139" t="s">
        <v>117</v>
      </c>
      <c r="C498" s="174" t="s">
        <v>118</v>
      </c>
      <c r="D498" s="144"/>
      <c r="E498" s="149"/>
      <c r="F498" s="152"/>
      <c r="G498" s="152">
        <f>SUMIF(AE499:AE500,"&lt;&gt;NOR",G499:G500)</f>
        <v>0</v>
      </c>
      <c r="H498" s="152"/>
      <c r="I498" s="152">
        <f>SUM(I499:I500)</f>
        <v>0</v>
      </c>
      <c r="J498" s="152"/>
      <c r="K498" s="152">
        <f>SUM(K499:K500)</f>
        <v>219182.25</v>
      </c>
      <c r="L498" s="152"/>
      <c r="M498" s="152">
        <f>SUM(M499:M500)</f>
        <v>0</v>
      </c>
      <c r="N498" s="144"/>
      <c r="O498" s="144">
        <f>SUM(O499:O500)</f>
        <v>0</v>
      </c>
      <c r="P498" s="144"/>
      <c r="Q498" s="144">
        <f>SUM(Q499:Q500)</f>
        <v>0</v>
      </c>
      <c r="R498" s="144"/>
      <c r="S498" s="144"/>
      <c r="T498" s="145"/>
      <c r="U498" s="144">
        <f>SUM(U499:U500)</f>
        <v>0</v>
      </c>
      <c r="AE498" t="s">
        <v>149</v>
      </c>
    </row>
    <row r="499" spans="1:60" outlineLevel="1">
      <c r="A499" s="138">
        <v>180</v>
      </c>
      <c r="B499" s="138">
        <v>3</v>
      </c>
      <c r="C499" s="173" t="s">
        <v>1671</v>
      </c>
      <c r="D499" s="142" t="s">
        <v>658</v>
      </c>
      <c r="E499" s="147">
        <v>1</v>
      </c>
      <c r="F499" s="370"/>
      <c r="G499" s="151">
        <f t="shared" ref="G499:G500" si="26">E499*F499</f>
        <v>0</v>
      </c>
      <c r="H499" s="151">
        <v>0</v>
      </c>
      <c r="I499" s="151">
        <f>ROUND(E499*H499,2)</f>
        <v>0</v>
      </c>
      <c r="J499" s="151">
        <v>210532.25</v>
      </c>
      <c r="K499" s="151">
        <f>ROUND(E499*J499,2)</f>
        <v>210532.25</v>
      </c>
      <c r="L499" s="151">
        <v>21</v>
      </c>
      <c r="M499" s="151">
        <f>G499*(1+L499/100)</f>
        <v>0</v>
      </c>
      <c r="N499" s="142">
        <v>0</v>
      </c>
      <c r="O499" s="142">
        <f>ROUND(E499*N499,5)</f>
        <v>0</v>
      </c>
      <c r="P499" s="142">
        <v>0</v>
      </c>
      <c r="Q499" s="142">
        <f>ROUND(E499*P499,5)</f>
        <v>0</v>
      </c>
      <c r="R499" s="142"/>
      <c r="S499" s="142"/>
      <c r="T499" s="143">
        <v>0</v>
      </c>
      <c r="U499" s="142">
        <f>ROUND(E499*T499,2)</f>
        <v>0</v>
      </c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 t="s">
        <v>153</v>
      </c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</row>
    <row r="500" spans="1:60" outlineLevel="1">
      <c r="A500" s="138">
        <v>181</v>
      </c>
      <c r="B500" s="138">
        <v>4</v>
      </c>
      <c r="C500" s="173" t="s">
        <v>837</v>
      </c>
      <c r="D500" s="142" t="s">
        <v>197</v>
      </c>
      <c r="E500" s="147">
        <v>1</v>
      </c>
      <c r="F500" s="370"/>
      <c r="G500" s="151">
        <f t="shared" si="26"/>
        <v>0</v>
      </c>
      <c r="H500" s="151">
        <v>0</v>
      </c>
      <c r="I500" s="151">
        <f>ROUND(E500*H500,2)</f>
        <v>0</v>
      </c>
      <c r="J500" s="151">
        <v>8650</v>
      </c>
      <c r="K500" s="151">
        <f>ROUND(E500*J500,2)</f>
        <v>8650</v>
      </c>
      <c r="L500" s="151">
        <v>21</v>
      </c>
      <c r="M500" s="151">
        <f>G500*(1+L500/100)</f>
        <v>0</v>
      </c>
      <c r="N500" s="142">
        <v>0</v>
      </c>
      <c r="O500" s="142">
        <f>ROUND(E500*N500,5)</f>
        <v>0</v>
      </c>
      <c r="P500" s="142">
        <v>0</v>
      </c>
      <c r="Q500" s="142">
        <f>ROUND(E500*P500,5)</f>
        <v>0</v>
      </c>
      <c r="R500" s="142"/>
      <c r="S500" s="142"/>
      <c r="T500" s="143">
        <v>0</v>
      </c>
      <c r="U500" s="142">
        <f>ROUND(E500*T500,2)</f>
        <v>0</v>
      </c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 t="s">
        <v>153</v>
      </c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</row>
    <row r="501" spans="1:60">
      <c r="A501" s="139" t="s">
        <v>148</v>
      </c>
      <c r="B501" s="139" t="s">
        <v>119</v>
      </c>
      <c r="C501" s="174" t="s">
        <v>120</v>
      </c>
      <c r="D501" s="144"/>
      <c r="E501" s="149"/>
      <c r="F501" s="152"/>
      <c r="G501" s="152">
        <f>SUMIF(AE502:AE502,"&lt;&gt;NOR",G502:G502)</f>
        <v>0</v>
      </c>
      <c r="H501" s="152"/>
      <c r="I501" s="152">
        <f>SUM(I502:I502)</f>
        <v>0</v>
      </c>
      <c r="J501" s="152"/>
      <c r="K501" s="152">
        <f>SUM(K502:K502)</f>
        <v>683837</v>
      </c>
      <c r="L501" s="152"/>
      <c r="M501" s="152">
        <f>SUM(M502:M502)</f>
        <v>0</v>
      </c>
      <c r="N501" s="144"/>
      <c r="O501" s="144">
        <f>SUM(O502:O502)</f>
        <v>0</v>
      </c>
      <c r="P501" s="144"/>
      <c r="Q501" s="144">
        <f>SUM(Q502:Q502)</f>
        <v>0</v>
      </c>
      <c r="R501" s="144"/>
      <c r="S501" s="144"/>
      <c r="T501" s="145"/>
      <c r="U501" s="144">
        <f>SUM(U502:U502)</f>
        <v>0</v>
      </c>
      <c r="AE501" t="s">
        <v>149</v>
      </c>
    </row>
    <row r="502" spans="1:60" outlineLevel="1">
      <c r="A502" s="138">
        <v>182</v>
      </c>
      <c r="B502" s="138" t="s">
        <v>63</v>
      </c>
      <c r="C502" s="173" t="s">
        <v>1672</v>
      </c>
      <c r="D502" s="142" t="s">
        <v>658</v>
      </c>
      <c r="E502" s="147">
        <v>1</v>
      </c>
      <c r="F502" s="370"/>
      <c r="G502" s="151">
        <f>E502*F502</f>
        <v>0</v>
      </c>
      <c r="H502" s="151">
        <v>0</v>
      </c>
      <c r="I502" s="151">
        <f>ROUND(E502*H502,2)</f>
        <v>0</v>
      </c>
      <c r="J502" s="151">
        <v>683837</v>
      </c>
      <c r="K502" s="151">
        <f>ROUND(E502*J502,2)</f>
        <v>683837</v>
      </c>
      <c r="L502" s="151">
        <v>21</v>
      </c>
      <c r="M502" s="151">
        <f>G502*(1+L502/100)</f>
        <v>0</v>
      </c>
      <c r="N502" s="142">
        <v>0</v>
      </c>
      <c r="O502" s="142">
        <f>ROUND(E502*N502,5)</f>
        <v>0</v>
      </c>
      <c r="P502" s="142">
        <v>0</v>
      </c>
      <c r="Q502" s="142">
        <f>ROUND(E502*P502,5)</f>
        <v>0</v>
      </c>
      <c r="R502" s="142"/>
      <c r="S502" s="142"/>
      <c r="T502" s="143">
        <v>0</v>
      </c>
      <c r="U502" s="142">
        <f>ROUND(E502*T502,2)</f>
        <v>0</v>
      </c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 t="s">
        <v>153</v>
      </c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</row>
    <row r="503" spans="1:60">
      <c r="A503" s="139" t="s">
        <v>148</v>
      </c>
      <c r="B503" s="139" t="s">
        <v>121</v>
      </c>
      <c r="C503" s="174" t="s">
        <v>26</v>
      </c>
      <c r="D503" s="144"/>
      <c r="E503" s="149"/>
      <c r="F503" s="152"/>
      <c r="G503" s="152">
        <f>SUMIF(AE504:AE516,"&lt;&gt;NOR",G504:G516)</f>
        <v>0</v>
      </c>
      <c r="H503" s="152"/>
      <c r="I503" s="152">
        <f>SUM(I504:I516)</f>
        <v>0</v>
      </c>
      <c r="J503" s="152"/>
      <c r="K503" s="152">
        <f>SUM(K504:K516)</f>
        <v>289000</v>
      </c>
      <c r="L503" s="152"/>
      <c r="M503" s="152">
        <f>SUM(M504:M516)</f>
        <v>0</v>
      </c>
      <c r="N503" s="144"/>
      <c r="O503" s="144">
        <f>SUM(O504:O516)</f>
        <v>0</v>
      </c>
      <c r="P503" s="144"/>
      <c r="Q503" s="144">
        <f>SUM(Q504:Q516)</f>
        <v>0</v>
      </c>
      <c r="R503" s="144"/>
      <c r="S503" s="144"/>
      <c r="T503" s="145"/>
      <c r="U503" s="144">
        <f>SUM(U504:U516)</f>
        <v>0</v>
      </c>
      <c r="AE503" t="s">
        <v>149</v>
      </c>
    </row>
    <row r="504" spans="1:60" outlineLevel="1">
      <c r="A504" s="138">
        <v>183</v>
      </c>
      <c r="B504" s="138" t="s">
        <v>838</v>
      </c>
      <c r="C504" s="173" t="s">
        <v>839</v>
      </c>
      <c r="D504" s="142" t="s">
        <v>658</v>
      </c>
      <c r="E504" s="147">
        <v>1</v>
      </c>
      <c r="F504" s="370"/>
      <c r="G504" s="151">
        <f>E504*F504</f>
        <v>0</v>
      </c>
      <c r="H504" s="151">
        <v>0</v>
      </c>
      <c r="I504" s="151">
        <f>ROUND(E504*H504,2)</f>
        <v>0</v>
      </c>
      <c r="J504" s="151">
        <v>79000</v>
      </c>
      <c r="K504" s="151">
        <f>ROUND(E504*J504,2)</f>
        <v>79000</v>
      </c>
      <c r="L504" s="151">
        <v>21</v>
      </c>
      <c r="M504" s="151">
        <f>G504*(1+L504/100)</f>
        <v>0</v>
      </c>
      <c r="N504" s="142">
        <v>0</v>
      </c>
      <c r="O504" s="142">
        <f>ROUND(E504*N504,5)</f>
        <v>0</v>
      </c>
      <c r="P504" s="142">
        <v>0</v>
      </c>
      <c r="Q504" s="142">
        <f>ROUND(E504*P504,5)</f>
        <v>0</v>
      </c>
      <c r="R504" s="142"/>
      <c r="S504" s="142"/>
      <c r="T504" s="143">
        <v>0</v>
      </c>
      <c r="U504" s="142">
        <f>ROUND(E504*T504,2)</f>
        <v>0</v>
      </c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 t="s">
        <v>153</v>
      </c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</row>
    <row r="505" spans="1:60" ht="33.75" outlineLevel="1">
      <c r="A505" s="138"/>
      <c r="B505" s="138"/>
      <c r="C505" s="330" t="s">
        <v>840</v>
      </c>
      <c r="D505" s="331"/>
      <c r="E505" s="332"/>
      <c r="F505" s="333"/>
      <c r="G505" s="334"/>
      <c r="H505" s="151"/>
      <c r="I505" s="151"/>
      <c r="J505" s="151"/>
      <c r="K505" s="151"/>
      <c r="L505" s="151"/>
      <c r="M505" s="151"/>
      <c r="N505" s="142"/>
      <c r="O505" s="142"/>
      <c r="P505" s="142"/>
      <c r="Q505" s="142"/>
      <c r="R505" s="142"/>
      <c r="S505" s="142"/>
      <c r="T505" s="143"/>
      <c r="U505" s="142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 t="s">
        <v>160</v>
      </c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40" t="str">
        <f>C505</f>
        <v>-Dokumentace stavby bez rozlišení - dílenská dokumentace, návrh kotvení prvků fasády, projekt lešení</v>
      </c>
      <c r="BB505" s="137"/>
      <c r="BC505" s="137"/>
      <c r="BD505" s="137"/>
      <c r="BE505" s="137"/>
      <c r="BF505" s="137"/>
      <c r="BG505" s="137"/>
      <c r="BH505" s="137"/>
    </row>
    <row r="506" spans="1:60" outlineLevel="1">
      <c r="A506" s="138"/>
      <c r="B506" s="138"/>
      <c r="C506" s="330" t="s">
        <v>841</v>
      </c>
      <c r="D506" s="331"/>
      <c r="E506" s="332"/>
      <c r="F506" s="333"/>
      <c r="G506" s="334"/>
      <c r="H506" s="151"/>
      <c r="I506" s="151"/>
      <c r="J506" s="151"/>
      <c r="K506" s="151"/>
      <c r="L506" s="151"/>
      <c r="M506" s="151"/>
      <c r="N506" s="142"/>
      <c r="O506" s="142"/>
      <c r="P506" s="142"/>
      <c r="Q506" s="142"/>
      <c r="R506" s="142"/>
      <c r="S506" s="142"/>
      <c r="T506" s="143"/>
      <c r="U506" s="142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 t="s">
        <v>160</v>
      </c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40" t="str">
        <f>C506</f>
        <v>-Dokumentace skutečného provedení stavby  3 paré</v>
      </c>
      <c r="BB506" s="137"/>
      <c r="BC506" s="137"/>
      <c r="BD506" s="137"/>
      <c r="BE506" s="137"/>
      <c r="BF506" s="137"/>
      <c r="BG506" s="137"/>
      <c r="BH506" s="137"/>
    </row>
    <row r="507" spans="1:60" outlineLevel="1">
      <c r="A507" s="138">
        <v>184</v>
      </c>
      <c r="B507" s="138" t="s">
        <v>842</v>
      </c>
      <c r="C507" s="173" t="s">
        <v>843</v>
      </c>
      <c r="D507" s="142" t="s">
        <v>658</v>
      </c>
      <c r="E507" s="147">
        <v>1</v>
      </c>
      <c r="F507" s="370"/>
      <c r="G507" s="151">
        <f>E507*F507</f>
        <v>0</v>
      </c>
      <c r="H507" s="151">
        <v>0</v>
      </c>
      <c r="I507" s="151">
        <f>ROUND(E507*H507,2)</f>
        <v>0</v>
      </c>
      <c r="J507" s="151">
        <v>135000</v>
      </c>
      <c r="K507" s="151">
        <f>ROUND(E507*J507,2)</f>
        <v>135000</v>
      </c>
      <c r="L507" s="151">
        <v>21</v>
      </c>
      <c r="M507" s="151">
        <f>G507*(1+L507/100)</f>
        <v>0</v>
      </c>
      <c r="N507" s="142">
        <v>0</v>
      </c>
      <c r="O507" s="142">
        <f>ROUND(E507*N507,5)</f>
        <v>0</v>
      </c>
      <c r="P507" s="142">
        <v>0</v>
      </c>
      <c r="Q507" s="142">
        <f>ROUND(E507*P507,5)</f>
        <v>0</v>
      </c>
      <c r="R507" s="142"/>
      <c r="S507" s="142"/>
      <c r="T507" s="143">
        <v>0</v>
      </c>
      <c r="U507" s="142">
        <f>ROUND(E507*T507,2)</f>
        <v>0</v>
      </c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 t="s">
        <v>153</v>
      </c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</row>
    <row r="508" spans="1:60" ht="22.5" outlineLevel="1">
      <c r="A508" s="138"/>
      <c r="B508" s="138"/>
      <c r="C508" s="330" t="s">
        <v>844</v>
      </c>
      <c r="D508" s="331"/>
      <c r="E508" s="332"/>
      <c r="F508" s="333"/>
      <c r="G508" s="334"/>
      <c r="H508" s="151"/>
      <c r="I508" s="151"/>
      <c r="J508" s="151"/>
      <c r="K508" s="151"/>
      <c r="L508" s="151"/>
      <c r="M508" s="151"/>
      <c r="N508" s="142"/>
      <c r="O508" s="142"/>
      <c r="P508" s="142"/>
      <c r="Q508" s="142"/>
      <c r="R508" s="142"/>
      <c r="S508" s="142"/>
      <c r="T508" s="143"/>
      <c r="U508" s="142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 t="s">
        <v>160</v>
      </c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40" t="str">
        <f t="shared" ref="BA508:BA513" si="27">C508</f>
        <v>- Zařízení staveniště vybavení staveniště - náklady na stavební buňku a mobilní toaletu</v>
      </c>
      <c r="BB508" s="137"/>
      <c r="BC508" s="137"/>
      <c r="BD508" s="137"/>
      <c r="BE508" s="137"/>
      <c r="BF508" s="137"/>
      <c r="BG508" s="137"/>
      <c r="BH508" s="137"/>
    </row>
    <row r="509" spans="1:60" ht="22.5" outlineLevel="1">
      <c r="A509" s="138"/>
      <c r="B509" s="138"/>
      <c r="C509" s="330" t="s">
        <v>845</v>
      </c>
      <c r="D509" s="331"/>
      <c r="E509" s="332"/>
      <c r="F509" s="333"/>
      <c r="G509" s="334"/>
      <c r="H509" s="151"/>
      <c r="I509" s="151"/>
      <c r="J509" s="151"/>
      <c r="K509" s="151"/>
      <c r="L509" s="151"/>
      <c r="M509" s="151"/>
      <c r="N509" s="142"/>
      <c r="O509" s="142"/>
      <c r="P509" s="142"/>
      <c r="Q509" s="142"/>
      <c r="R509" s="142"/>
      <c r="S509" s="142"/>
      <c r="T509" s="143"/>
      <c r="U509" s="142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 t="s">
        <v>160</v>
      </c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40" t="str">
        <f t="shared" si="27"/>
        <v>- Zařízení staveniště vybavení staveniště - skládky na staveništi</v>
      </c>
      <c r="BB509" s="137"/>
      <c r="BC509" s="137"/>
      <c r="BD509" s="137"/>
      <c r="BE509" s="137"/>
      <c r="BF509" s="137"/>
      <c r="BG509" s="137"/>
      <c r="BH509" s="137"/>
    </row>
    <row r="510" spans="1:60" ht="22.5" outlineLevel="1">
      <c r="A510" s="138"/>
      <c r="B510" s="138"/>
      <c r="C510" s="330" t="s">
        <v>846</v>
      </c>
      <c r="D510" s="331"/>
      <c r="E510" s="332"/>
      <c r="F510" s="333"/>
      <c r="G510" s="334"/>
      <c r="H510" s="151"/>
      <c r="I510" s="151"/>
      <c r="J510" s="151"/>
      <c r="K510" s="151"/>
      <c r="L510" s="151"/>
      <c r="M510" s="151"/>
      <c r="N510" s="142"/>
      <c r="O510" s="142"/>
      <c r="P510" s="142"/>
      <c r="Q510" s="142"/>
      <c r="R510" s="142"/>
      <c r="S510" s="142"/>
      <c r="T510" s="143"/>
      <c r="U510" s="142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 t="s">
        <v>160</v>
      </c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40" t="str">
        <f t="shared" si="27"/>
        <v>- Zařízení staveniště vybavení staveniště  - náklady na provoz a údržbu vybavení staveniště</v>
      </c>
      <c r="BB510" s="137"/>
      <c r="BC510" s="137"/>
      <c r="BD510" s="137"/>
      <c r="BE510" s="137"/>
      <c r="BF510" s="137"/>
      <c r="BG510" s="137"/>
      <c r="BH510" s="137"/>
    </row>
    <row r="511" spans="1:60" ht="22.5" outlineLevel="1">
      <c r="A511" s="138"/>
      <c r="B511" s="138"/>
      <c r="C511" s="330" t="s">
        <v>847</v>
      </c>
      <c r="D511" s="331"/>
      <c r="E511" s="332"/>
      <c r="F511" s="333"/>
      <c r="G511" s="334"/>
      <c r="H511" s="151"/>
      <c r="I511" s="151"/>
      <c r="J511" s="151"/>
      <c r="K511" s="151"/>
      <c r="L511" s="151"/>
      <c r="M511" s="151"/>
      <c r="N511" s="142"/>
      <c r="O511" s="142"/>
      <c r="P511" s="142"/>
      <c r="Q511" s="142"/>
      <c r="R511" s="142"/>
      <c r="S511" s="142"/>
      <c r="T511" s="143"/>
      <c r="U511" s="142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 t="s">
        <v>160</v>
      </c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40" t="str">
        <f t="shared" si="27"/>
        <v>- Zařízení staveniště vybavení staveniště - oplocení staveniště</v>
      </c>
      <c r="BB511" s="137"/>
      <c r="BC511" s="137"/>
      <c r="BD511" s="137"/>
      <c r="BE511" s="137"/>
      <c r="BF511" s="137"/>
      <c r="BG511" s="137"/>
      <c r="BH511" s="137"/>
    </row>
    <row r="512" spans="1:60" ht="22.5" outlineLevel="1">
      <c r="A512" s="138"/>
      <c r="B512" s="138"/>
      <c r="C512" s="330" t="s">
        <v>848</v>
      </c>
      <c r="D512" s="331"/>
      <c r="E512" s="332"/>
      <c r="F512" s="333"/>
      <c r="G512" s="334"/>
      <c r="H512" s="151"/>
      <c r="I512" s="151"/>
      <c r="J512" s="151"/>
      <c r="K512" s="151"/>
      <c r="L512" s="151"/>
      <c r="M512" s="151"/>
      <c r="N512" s="142"/>
      <c r="O512" s="142"/>
      <c r="P512" s="142"/>
      <c r="Q512" s="142"/>
      <c r="R512" s="142"/>
      <c r="S512" s="142"/>
      <c r="T512" s="143"/>
      <c r="U512" s="142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 t="s">
        <v>160</v>
      </c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40" t="str">
        <f t="shared" si="27"/>
        <v>- Zařízení staveniště zrušení zařízení staveniště - rozebrání, bourání a odvoz</v>
      </c>
      <c r="BB512" s="137"/>
      <c r="BC512" s="137"/>
      <c r="BD512" s="137"/>
      <c r="BE512" s="137"/>
      <c r="BF512" s="137"/>
      <c r="BG512" s="137"/>
      <c r="BH512" s="137"/>
    </row>
    <row r="513" spans="1:60" ht="22.5" outlineLevel="1">
      <c r="A513" s="138"/>
      <c r="B513" s="138"/>
      <c r="C513" s="330" t="s">
        <v>849</v>
      </c>
      <c r="D513" s="331"/>
      <c r="E513" s="332"/>
      <c r="F513" s="333"/>
      <c r="G513" s="334"/>
      <c r="H513" s="151"/>
      <c r="I513" s="151"/>
      <c r="J513" s="151"/>
      <c r="K513" s="151"/>
      <c r="L513" s="151"/>
      <c r="M513" s="151"/>
      <c r="N513" s="142"/>
      <c r="O513" s="142"/>
      <c r="P513" s="142"/>
      <c r="Q513" s="142"/>
      <c r="R513" s="142"/>
      <c r="S513" s="142"/>
      <c r="T513" s="143"/>
      <c r="U513" s="142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 t="s">
        <v>160</v>
      </c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40" t="str">
        <f t="shared" si="27"/>
        <v>- Zařízení staveniště zrušení zařízení staveniště - úprava terénu</v>
      </c>
      <c r="BB513" s="137"/>
      <c r="BC513" s="137"/>
      <c r="BD513" s="137"/>
      <c r="BE513" s="137"/>
      <c r="BF513" s="137"/>
      <c r="BG513" s="137"/>
      <c r="BH513" s="137"/>
    </row>
    <row r="514" spans="1:60" outlineLevel="1">
      <c r="A514" s="138">
        <v>185</v>
      </c>
      <c r="B514" s="138" t="s">
        <v>850</v>
      </c>
      <c r="C514" s="173" t="s">
        <v>27</v>
      </c>
      <c r="D514" s="142" t="s">
        <v>658</v>
      </c>
      <c r="E514" s="147">
        <v>1</v>
      </c>
      <c r="F514" s="370"/>
      <c r="G514" s="151">
        <f>E514*F514</f>
        <v>0</v>
      </c>
      <c r="H514" s="151">
        <v>0</v>
      </c>
      <c r="I514" s="151">
        <f>ROUND(E514*H514,2)</f>
        <v>0</v>
      </c>
      <c r="J514" s="151">
        <v>75000</v>
      </c>
      <c r="K514" s="151">
        <f>ROUND(E514*J514,2)</f>
        <v>75000</v>
      </c>
      <c r="L514" s="151">
        <v>21</v>
      </c>
      <c r="M514" s="151">
        <f>G514*(1+L514/100)</f>
        <v>0</v>
      </c>
      <c r="N514" s="142">
        <v>0</v>
      </c>
      <c r="O514" s="142">
        <f>ROUND(E514*N514,5)</f>
        <v>0</v>
      </c>
      <c r="P514" s="142">
        <v>0</v>
      </c>
      <c r="Q514" s="142">
        <f>ROUND(E514*P514,5)</f>
        <v>0</v>
      </c>
      <c r="R514" s="142"/>
      <c r="S514" s="142"/>
      <c r="T514" s="143">
        <v>0</v>
      </c>
      <c r="U514" s="142">
        <f>ROUND(E514*T514,2)</f>
        <v>0</v>
      </c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 t="s">
        <v>153</v>
      </c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</row>
    <row r="515" spans="1:60" outlineLevel="1">
      <c r="A515" s="138"/>
      <c r="B515" s="138"/>
      <c r="C515" s="330" t="s">
        <v>851</v>
      </c>
      <c r="D515" s="331"/>
      <c r="E515" s="332"/>
      <c r="F515" s="333"/>
      <c r="G515" s="334"/>
      <c r="H515" s="151"/>
      <c r="I515" s="151"/>
      <c r="J515" s="151"/>
      <c r="K515" s="151"/>
      <c r="L515" s="151"/>
      <c r="M515" s="151"/>
      <c r="N515" s="142"/>
      <c r="O515" s="142"/>
      <c r="P515" s="142"/>
      <c r="Q515" s="142"/>
      <c r="R515" s="142"/>
      <c r="S515" s="142"/>
      <c r="T515" s="143"/>
      <c r="U515" s="142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 t="s">
        <v>160</v>
      </c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40" t="str">
        <f>C515</f>
        <v>- Inženýrská činnost, zkoušky, měření</v>
      </c>
      <c r="BB515" s="137"/>
      <c r="BC515" s="137"/>
      <c r="BD515" s="137"/>
      <c r="BE515" s="137"/>
      <c r="BF515" s="137"/>
      <c r="BG515" s="137"/>
      <c r="BH515" s="137"/>
    </row>
    <row r="516" spans="1:60" ht="22.5" outlineLevel="1">
      <c r="A516" s="160"/>
      <c r="B516" s="160"/>
      <c r="C516" s="335" t="s">
        <v>852</v>
      </c>
      <c r="D516" s="336"/>
      <c r="E516" s="337"/>
      <c r="F516" s="338"/>
      <c r="G516" s="339"/>
      <c r="H516" s="161"/>
      <c r="I516" s="161"/>
      <c r="J516" s="161"/>
      <c r="K516" s="161"/>
      <c r="L516" s="161"/>
      <c r="M516" s="161"/>
      <c r="N516" s="162"/>
      <c r="O516" s="162"/>
      <c r="P516" s="162"/>
      <c r="Q516" s="162"/>
      <c r="R516" s="162"/>
      <c r="S516" s="162"/>
      <c r="T516" s="163"/>
      <c r="U516" s="162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 t="s">
        <v>160</v>
      </c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40" t="str">
        <f>C516</f>
        <v>- Náklady vzniklé v souvislosti s realizací stavby - dočasné zakrytí kcí před klimatickými vlivy</v>
      </c>
      <c r="BB516" s="137"/>
      <c r="BC516" s="137"/>
      <c r="BD516" s="137"/>
      <c r="BE516" s="137"/>
      <c r="BF516" s="137"/>
      <c r="BG516" s="137"/>
      <c r="BH516" s="137"/>
    </row>
    <row r="517" spans="1:60">
      <c r="A517" s="6"/>
      <c r="B517" s="7" t="s">
        <v>259</v>
      </c>
      <c r="C517" s="164" t="s">
        <v>259</v>
      </c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AC517">
        <v>15</v>
      </c>
      <c r="AD517">
        <v>21</v>
      </c>
    </row>
    <row r="518" spans="1:60">
      <c r="C518" s="165"/>
      <c r="AE518" t="s">
        <v>855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H179"/>
  <sheetViews>
    <sheetView showGridLines="0" workbookViewId="0">
      <pane ySplit="12" topLeftCell="A133" activePane="bottomLeft" state="frozenSplit"/>
      <selection pane="bottomLeft" activeCell="H140" sqref="H140"/>
    </sheetView>
  </sheetViews>
  <sheetFormatPr defaultColWidth="8.140625" defaultRowHeight="12" customHeight="1"/>
  <cols>
    <col min="1" max="1" width="5.42578125" style="220" customWidth="1"/>
    <col min="2" max="2" width="6.7109375" style="221" customWidth="1"/>
    <col min="3" max="3" width="12" style="221" customWidth="1"/>
    <col min="4" max="4" width="36.42578125" style="221" customWidth="1"/>
    <col min="5" max="5" width="4.28515625" style="221" customWidth="1"/>
    <col min="6" max="6" width="8.7109375" style="222" customWidth="1"/>
    <col min="7" max="7" width="10.28515625" style="223" customWidth="1"/>
    <col min="8" max="8" width="16.42578125" style="223" customWidth="1"/>
    <col min="9" max="256" width="8.140625" style="186"/>
    <col min="257" max="257" width="5.42578125" style="186" customWidth="1"/>
    <col min="258" max="258" width="6.7109375" style="186" customWidth="1"/>
    <col min="259" max="259" width="12" style="186" customWidth="1"/>
    <col min="260" max="260" width="36.42578125" style="186" customWidth="1"/>
    <col min="261" max="261" width="4.28515625" style="186" customWidth="1"/>
    <col min="262" max="262" width="8.7109375" style="186" customWidth="1"/>
    <col min="263" max="263" width="10.28515625" style="186" customWidth="1"/>
    <col min="264" max="264" width="16.42578125" style="186" customWidth="1"/>
    <col min="265" max="512" width="8.140625" style="186"/>
    <col min="513" max="513" width="5.42578125" style="186" customWidth="1"/>
    <col min="514" max="514" width="6.7109375" style="186" customWidth="1"/>
    <col min="515" max="515" width="12" style="186" customWidth="1"/>
    <col min="516" max="516" width="36.42578125" style="186" customWidth="1"/>
    <col min="517" max="517" width="4.28515625" style="186" customWidth="1"/>
    <col min="518" max="518" width="8.7109375" style="186" customWidth="1"/>
    <col min="519" max="519" width="10.28515625" style="186" customWidth="1"/>
    <col min="520" max="520" width="16.42578125" style="186" customWidth="1"/>
    <col min="521" max="768" width="8.140625" style="186"/>
    <col min="769" max="769" width="5.42578125" style="186" customWidth="1"/>
    <col min="770" max="770" width="6.7109375" style="186" customWidth="1"/>
    <col min="771" max="771" width="12" style="186" customWidth="1"/>
    <col min="772" max="772" width="36.42578125" style="186" customWidth="1"/>
    <col min="773" max="773" width="4.28515625" style="186" customWidth="1"/>
    <col min="774" max="774" width="8.7109375" style="186" customWidth="1"/>
    <col min="775" max="775" width="10.28515625" style="186" customWidth="1"/>
    <col min="776" max="776" width="16.42578125" style="186" customWidth="1"/>
    <col min="777" max="1024" width="8.140625" style="186"/>
    <col min="1025" max="1025" width="5.42578125" style="186" customWidth="1"/>
    <col min="1026" max="1026" width="6.7109375" style="186" customWidth="1"/>
    <col min="1027" max="1027" width="12" style="186" customWidth="1"/>
    <col min="1028" max="1028" width="36.42578125" style="186" customWidth="1"/>
    <col min="1029" max="1029" width="4.28515625" style="186" customWidth="1"/>
    <col min="1030" max="1030" width="8.7109375" style="186" customWidth="1"/>
    <col min="1031" max="1031" width="10.28515625" style="186" customWidth="1"/>
    <col min="1032" max="1032" width="16.42578125" style="186" customWidth="1"/>
    <col min="1033" max="1280" width="8.140625" style="186"/>
    <col min="1281" max="1281" width="5.42578125" style="186" customWidth="1"/>
    <col min="1282" max="1282" width="6.7109375" style="186" customWidth="1"/>
    <col min="1283" max="1283" width="12" style="186" customWidth="1"/>
    <col min="1284" max="1284" width="36.42578125" style="186" customWidth="1"/>
    <col min="1285" max="1285" width="4.28515625" style="186" customWidth="1"/>
    <col min="1286" max="1286" width="8.7109375" style="186" customWidth="1"/>
    <col min="1287" max="1287" width="10.28515625" style="186" customWidth="1"/>
    <col min="1288" max="1288" width="16.42578125" style="186" customWidth="1"/>
    <col min="1289" max="1536" width="8.140625" style="186"/>
    <col min="1537" max="1537" width="5.42578125" style="186" customWidth="1"/>
    <col min="1538" max="1538" width="6.7109375" style="186" customWidth="1"/>
    <col min="1539" max="1539" width="12" style="186" customWidth="1"/>
    <col min="1540" max="1540" width="36.42578125" style="186" customWidth="1"/>
    <col min="1541" max="1541" width="4.28515625" style="186" customWidth="1"/>
    <col min="1542" max="1542" width="8.7109375" style="186" customWidth="1"/>
    <col min="1543" max="1543" width="10.28515625" style="186" customWidth="1"/>
    <col min="1544" max="1544" width="16.42578125" style="186" customWidth="1"/>
    <col min="1545" max="1792" width="8.140625" style="186"/>
    <col min="1793" max="1793" width="5.42578125" style="186" customWidth="1"/>
    <col min="1794" max="1794" width="6.7109375" style="186" customWidth="1"/>
    <col min="1795" max="1795" width="12" style="186" customWidth="1"/>
    <col min="1796" max="1796" width="36.42578125" style="186" customWidth="1"/>
    <col min="1797" max="1797" width="4.28515625" style="186" customWidth="1"/>
    <col min="1798" max="1798" width="8.7109375" style="186" customWidth="1"/>
    <col min="1799" max="1799" width="10.28515625" style="186" customWidth="1"/>
    <col min="1800" max="1800" width="16.42578125" style="186" customWidth="1"/>
    <col min="1801" max="2048" width="8.140625" style="186"/>
    <col min="2049" max="2049" width="5.42578125" style="186" customWidth="1"/>
    <col min="2050" max="2050" width="6.7109375" style="186" customWidth="1"/>
    <col min="2051" max="2051" width="12" style="186" customWidth="1"/>
    <col min="2052" max="2052" width="36.42578125" style="186" customWidth="1"/>
    <col min="2053" max="2053" width="4.28515625" style="186" customWidth="1"/>
    <col min="2054" max="2054" width="8.7109375" style="186" customWidth="1"/>
    <col min="2055" max="2055" width="10.28515625" style="186" customWidth="1"/>
    <col min="2056" max="2056" width="16.42578125" style="186" customWidth="1"/>
    <col min="2057" max="2304" width="8.140625" style="186"/>
    <col min="2305" max="2305" width="5.42578125" style="186" customWidth="1"/>
    <col min="2306" max="2306" width="6.7109375" style="186" customWidth="1"/>
    <col min="2307" max="2307" width="12" style="186" customWidth="1"/>
    <col min="2308" max="2308" width="36.42578125" style="186" customWidth="1"/>
    <col min="2309" max="2309" width="4.28515625" style="186" customWidth="1"/>
    <col min="2310" max="2310" width="8.7109375" style="186" customWidth="1"/>
    <col min="2311" max="2311" width="10.28515625" style="186" customWidth="1"/>
    <col min="2312" max="2312" width="16.42578125" style="186" customWidth="1"/>
    <col min="2313" max="2560" width="8.140625" style="186"/>
    <col min="2561" max="2561" width="5.42578125" style="186" customWidth="1"/>
    <col min="2562" max="2562" width="6.7109375" style="186" customWidth="1"/>
    <col min="2563" max="2563" width="12" style="186" customWidth="1"/>
    <col min="2564" max="2564" width="36.42578125" style="186" customWidth="1"/>
    <col min="2565" max="2565" width="4.28515625" style="186" customWidth="1"/>
    <col min="2566" max="2566" width="8.7109375" style="186" customWidth="1"/>
    <col min="2567" max="2567" width="10.28515625" style="186" customWidth="1"/>
    <col min="2568" max="2568" width="16.42578125" style="186" customWidth="1"/>
    <col min="2569" max="2816" width="8.140625" style="186"/>
    <col min="2817" max="2817" width="5.42578125" style="186" customWidth="1"/>
    <col min="2818" max="2818" width="6.7109375" style="186" customWidth="1"/>
    <col min="2819" max="2819" width="12" style="186" customWidth="1"/>
    <col min="2820" max="2820" width="36.42578125" style="186" customWidth="1"/>
    <col min="2821" max="2821" width="4.28515625" style="186" customWidth="1"/>
    <col min="2822" max="2822" width="8.7109375" style="186" customWidth="1"/>
    <col min="2823" max="2823" width="10.28515625" style="186" customWidth="1"/>
    <col min="2824" max="2824" width="16.42578125" style="186" customWidth="1"/>
    <col min="2825" max="3072" width="8.140625" style="186"/>
    <col min="3073" max="3073" width="5.42578125" style="186" customWidth="1"/>
    <col min="3074" max="3074" width="6.7109375" style="186" customWidth="1"/>
    <col min="3075" max="3075" width="12" style="186" customWidth="1"/>
    <col min="3076" max="3076" width="36.42578125" style="186" customWidth="1"/>
    <col min="3077" max="3077" width="4.28515625" style="186" customWidth="1"/>
    <col min="3078" max="3078" width="8.7109375" style="186" customWidth="1"/>
    <col min="3079" max="3079" width="10.28515625" style="186" customWidth="1"/>
    <col min="3080" max="3080" width="16.42578125" style="186" customWidth="1"/>
    <col min="3081" max="3328" width="8.140625" style="186"/>
    <col min="3329" max="3329" width="5.42578125" style="186" customWidth="1"/>
    <col min="3330" max="3330" width="6.7109375" style="186" customWidth="1"/>
    <col min="3331" max="3331" width="12" style="186" customWidth="1"/>
    <col min="3332" max="3332" width="36.42578125" style="186" customWidth="1"/>
    <col min="3333" max="3333" width="4.28515625" style="186" customWidth="1"/>
    <col min="3334" max="3334" width="8.7109375" style="186" customWidth="1"/>
    <col min="3335" max="3335" width="10.28515625" style="186" customWidth="1"/>
    <col min="3336" max="3336" width="16.42578125" style="186" customWidth="1"/>
    <col min="3337" max="3584" width="8.140625" style="186"/>
    <col min="3585" max="3585" width="5.42578125" style="186" customWidth="1"/>
    <col min="3586" max="3586" width="6.7109375" style="186" customWidth="1"/>
    <col min="3587" max="3587" width="12" style="186" customWidth="1"/>
    <col min="3588" max="3588" width="36.42578125" style="186" customWidth="1"/>
    <col min="3589" max="3589" width="4.28515625" style="186" customWidth="1"/>
    <col min="3590" max="3590" width="8.7109375" style="186" customWidth="1"/>
    <col min="3591" max="3591" width="10.28515625" style="186" customWidth="1"/>
    <col min="3592" max="3592" width="16.42578125" style="186" customWidth="1"/>
    <col min="3593" max="3840" width="8.140625" style="186"/>
    <col min="3841" max="3841" width="5.42578125" style="186" customWidth="1"/>
    <col min="3842" max="3842" width="6.7109375" style="186" customWidth="1"/>
    <col min="3843" max="3843" width="12" style="186" customWidth="1"/>
    <col min="3844" max="3844" width="36.42578125" style="186" customWidth="1"/>
    <col min="3845" max="3845" width="4.28515625" style="186" customWidth="1"/>
    <col min="3846" max="3846" width="8.7109375" style="186" customWidth="1"/>
    <col min="3847" max="3847" width="10.28515625" style="186" customWidth="1"/>
    <col min="3848" max="3848" width="16.42578125" style="186" customWidth="1"/>
    <col min="3849" max="4096" width="8.140625" style="186"/>
    <col min="4097" max="4097" width="5.42578125" style="186" customWidth="1"/>
    <col min="4098" max="4098" width="6.7109375" style="186" customWidth="1"/>
    <col min="4099" max="4099" width="12" style="186" customWidth="1"/>
    <col min="4100" max="4100" width="36.42578125" style="186" customWidth="1"/>
    <col min="4101" max="4101" width="4.28515625" style="186" customWidth="1"/>
    <col min="4102" max="4102" width="8.7109375" style="186" customWidth="1"/>
    <col min="4103" max="4103" width="10.28515625" style="186" customWidth="1"/>
    <col min="4104" max="4104" width="16.42578125" style="186" customWidth="1"/>
    <col min="4105" max="4352" width="8.140625" style="186"/>
    <col min="4353" max="4353" width="5.42578125" style="186" customWidth="1"/>
    <col min="4354" max="4354" width="6.7109375" style="186" customWidth="1"/>
    <col min="4355" max="4355" width="12" style="186" customWidth="1"/>
    <col min="4356" max="4356" width="36.42578125" style="186" customWidth="1"/>
    <col min="4357" max="4357" width="4.28515625" style="186" customWidth="1"/>
    <col min="4358" max="4358" width="8.7109375" style="186" customWidth="1"/>
    <col min="4359" max="4359" width="10.28515625" style="186" customWidth="1"/>
    <col min="4360" max="4360" width="16.42578125" style="186" customWidth="1"/>
    <col min="4361" max="4608" width="8.140625" style="186"/>
    <col min="4609" max="4609" width="5.42578125" style="186" customWidth="1"/>
    <col min="4610" max="4610" width="6.7109375" style="186" customWidth="1"/>
    <col min="4611" max="4611" width="12" style="186" customWidth="1"/>
    <col min="4612" max="4612" width="36.42578125" style="186" customWidth="1"/>
    <col min="4613" max="4613" width="4.28515625" style="186" customWidth="1"/>
    <col min="4614" max="4614" width="8.7109375" style="186" customWidth="1"/>
    <col min="4615" max="4615" width="10.28515625" style="186" customWidth="1"/>
    <col min="4616" max="4616" width="16.42578125" style="186" customWidth="1"/>
    <col min="4617" max="4864" width="8.140625" style="186"/>
    <col min="4865" max="4865" width="5.42578125" style="186" customWidth="1"/>
    <col min="4866" max="4866" width="6.7109375" style="186" customWidth="1"/>
    <col min="4867" max="4867" width="12" style="186" customWidth="1"/>
    <col min="4868" max="4868" width="36.42578125" style="186" customWidth="1"/>
    <col min="4869" max="4869" width="4.28515625" style="186" customWidth="1"/>
    <col min="4870" max="4870" width="8.7109375" style="186" customWidth="1"/>
    <col min="4871" max="4871" width="10.28515625" style="186" customWidth="1"/>
    <col min="4872" max="4872" width="16.42578125" style="186" customWidth="1"/>
    <col min="4873" max="5120" width="8.140625" style="186"/>
    <col min="5121" max="5121" width="5.42578125" style="186" customWidth="1"/>
    <col min="5122" max="5122" width="6.7109375" style="186" customWidth="1"/>
    <col min="5123" max="5123" width="12" style="186" customWidth="1"/>
    <col min="5124" max="5124" width="36.42578125" style="186" customWidth="1"/>
    <col min="5125" max="5125" width="4.28515625" style="186" customWidth="1"/>
    <col min="5126" max="5126" width="8.7109375" style="186" customWidth="1"/>
    <col min="5127" max="5127" width="10.28515625" style="186" customWidth="1"/>
    <col min="5128" max="5128" width="16.42578125" style="186" customWidth="1"/>
    <col min="5129" max="5376" width="8.140625" style="186"/>
    <col min="5377" max="5377" width="5.42578125" style="186" customWidth="1"/>
    <col min="5378" max="5378" width="6.7109375" style="186" customWidth="1"/>
    <col min="5379" max="5379" width="12" style="186" customWidth="1"/>
    <col min="5380" max="5380" width="36.42578125" style="186" customWidth="1"/>
    <col min="5381" max="5381" width="4.28515625" style="186" customWidth="1"/>
    <col min="5382" max="5382" width="8.7109375" style="186" customWidth="1"/>
    <col min="5383" max="5383" width="10.28515625" style="186" customWidth="1"/>
    <col min="5384" max="5384" width="16.42578125" style="186" customWidth="1"/>
    <col min="5385" max="5632" width="8.140625" style="186"/>
    <col min="5633" max="5633" width="5.42578125" style="186" customWidth="1"/>
    <col min="5634" max="5634" width="6.7109375" style="186" customWidth="1"/>
    <col min="5635" max="5635" width="12" style="186" customWidth="1"/>
    <col min="5636" max="5636" width="36.42578125" style="186" customWidth="1"/>
    <col min="5637" max="5637" width="4.28515625" style="186" customWidth="1"/>
    <col min="5638" max="5638" width="8.7109375" style="186" customWidth="1"/>
    <col min="5639" max="5639" width="10.28515625" style="186" customWidth="1"/>
    <col min="5640" max="5640" width="16.42578125" style="186" customWidth="1"/>
    <col min="5641" max="5888" width="8.140625" style="186"/>
    <col min="5889" max="5889" width="5.42578125" style="186" customWidth="1"/>
    <col min="5890" max="5890" width="6.7109375" style="186" customWidth="1"/>
    <col min="5891" max="5891" width="12" style="186" customWidth="1"/>
    <col min="5892" max="5892" width="36.42578125" style="186" customWidth="1"/>
    <col min="5893" max="5893" width="4.28515625" style="186" customWidth="1"/>
    <col min="5894" max="5894" width="8.7109375" style="186" customWidth="1"/>
    <col min="5895" max="5895" width="10.28515625" style="186" customWidth="1"/>
    <col min="5896" max="5896" width="16.42578125" style="186" customWidth="1"/>
    <col min="5897" max="6144" width="8.140625" style="186"/>
    <col min="6145" max="6145" width="5.42578125" style="186" customWidth="1"/>
    <col min="6146" max="6146" width="6.7109375" style="186" customWidth="1"/>
    <col min="6147" max="6147" width="12" style="186" customWidth="1"/>
    <col min="6148" max="6148" width="36.42578125" style="186" customWidth="1"/>
    <col min="6149" max="6149" width="4.28515625" style="186" customWidth="1"/>
    <col min="6150" max="6150" width="8.7109375" style="186" customWidth="1"/>
    <col min="6151" max="6151" width="10.28515625" style="186" customWidth="1"/>
    <col min="6152" max="6152" width="16.42578125" style="186" customWidth="1"/>
    <col min="6153" max="6400" width="8.140625" style="186"/>
    <col min="6401" max="6401" width="5.42578125" style="186" customWidth="1"/>
    <col min="6402" max="6402" width="6.7109375" style="186" customWidth="1"/>
    <col min="6403" max="6403" width="12" style="186" customWidth="1"/>
    <col min="6404" max="6404" width="36.42578125" style="186" customWidth="1"/>
    <col min="6405" max="6405" width="4.28515625" style="186" customWidth="1"/>
    <col min="6406" max="6406" width="8.7109375" style="186" customWidth="1"/>
    <col min="6407" max="6407" width="10.28515625" style="186" customWidth="1"/>
    <col min="6408" max="6408" width="16.42578125" style="186" customWidth="1"/>
    <col min="6409" max="6656" width="8.140625" style="186"/>
    <col min="6657" max="6657" width="5.42578125" style="186" customWidth="1"/>
    <col min="6658" max="6658" width="6.7109375" style="186" customWidth="1"/>
    <col min="6659" max="6659" width="12" style="186" customWidth="1"/>
    <col min="6660" max="6660" width="36.42578125" style="186" customWidth="1"/>
    <col min="6661" max="6661" width="4.28515625" style="186" customWidth="1"/>
    <col min="6662" max="6662" width="8.7109375" style="186" customWidth="1"/>
    <col min="6663" max="6663" width="10.28515625" style="186" customWidth="1"/>
    <col min="6664" max="6664" width="16.42578125" style="186" customWidth="1"/>
    <col min="6665" max="6912" width="8.140625" style="186"/>
    <col min="6913" max="6913" width="5.42578125" style="186" customWidth="1"/>
    <col min="6914" max="6914" width="6.7109375" style="186" customWidth="1"/>
    <col min="6915" max="6915" width="12" style="186" customWidth="1"/>
    <col min="6916" max="6916" width="36.42578125" style="186" customWidth="1"/>
    <col min="6917" max="6917" width="4.28515625" style="186" customWidth="1"/>
    <col min="6918" max="6918" width="8.7109375" style="186" customWidth="1"/>
    <col min="6919" max="6919" width="10.28515625" style="186" customWidth="1"/>
    <col min="6920" max="6920" width="16.42578125" style="186" customWidth="1"/>
    <col min="6921" max="7168" width="8.140625" style="186"/>
    <col min="7169" max="7169" width="5.42578125" style="186" customWidth="1"/>
    <col min="7170" max="7170" width="6.7109375" style="186" customWidth="1"/>
    <col min="7171" max="7171" width="12" style="186" customWidth="1"/>
    <col min="7172" max="7172" width="36.42578125" style="186" customWidth="1"/>
    <col min="7173" max="7173" width="4.28515625" style="186" customWidth="1"/>
    <col min="7174" max="7174" width="8.7109375" style="186" customWidth="1"/>
    <col min="7175" max="7175" width="10.28515625" style="186" customWidth="1"/>
    <col min="7176" max="7176" width="16.42578125" style="186" customWidth="1"/>
    <col min="7177" max="7424" width="8.140625" style="186"/>
    <col min="7425" max="7425" width="5.42578125" style="186" customWidth="1"/>
    <col min="7426" max="7426" width="6.7109375" style="186" customWidth="1"/>
    <col min="7427" max="7427" width="12" style="186" customWidth="1"/>
    <col min="7428" max="7428" width="36.42578125" style="186" customWidth="1"/>
    <col min="7429" max="7429" width="4.28515625" style="186" customWidth="1"/>
    <col min="7430" max="7430" width="8.7109375" style="186" customWidth="1"/>
    <col min="7431" max="7431" width="10.28515625" style="186" customWidth="1"/>
    <col min="7432" max="7432" width="16.42578125" style="186" customWidth="1"/>
    <col min="7433" max="7680" width="8.140625" style="186"/>
    <col min="7681" max="7681" width="5.42578125" style="186" customWidth="1"/>
    <col min="7682" max="7682" width="6.7109375" style="186" customWidth="1"/>
    <col min="7683" max="7683" width="12" style="186" customWidth="1"/>
    <col min="7684" max="7684" width="36.42578125" style="186" customWidth="1"/>
    <col min="7685" max="7685" width="4.28515625" style="186" customWidth="1"/>
    <col min="7686" max="7686" width="8.7109375" style="186" customWidth="1"/>
    <col min="7687" max="7687" width="10.28515625" style="186" customWidth="1"/>
    <col min="7688" max="7688" width="16.42578125" style="186" customWidth="1"/>
    <col min="7689" max="7936" width="8.140625" style="186"/>
    <col min="7937" max="7937" width="5.42578125" style="186" customWidth="1"/>
    <col min="7938" max="7938" width="6.7109375" style="186" customWidth="1"/>
    <col min="7939" max="7939" width="12" style="186" customWidth="1"/>
    <col min="7940" max="7940" width="36.42578125" style="186" customWidth="1"/>
    <col min="7941" max="7941" width="4.28515625" style="186" customWidth="1"/>
    <col min="7942" max="7942" width="8.7109375" style="186" customWidth="1"/>
    <col min="7943" max="7943" width="10.28515625" style="186" customWidth="1"/>
    <col min="7944" max="7944" width="16.42578125" style="186" customWidth="1"/>
    <col min="7945" max="8192" width="8.140625" style="186"/>
    <col min="8193" max="8193" width="5.42578125" style="186" customWidth="1"/>
    <col min="8194" max="8194" width="6.7109375" style="186" customWidth="1"/>
    <col min="8195" max="8195" width="12" style="186" customWidth="1"/>
    <col min="8196" max="8196" width="36.42578125" style="186" customWidth="1"/>
    <col min="8197" max="8197" width="4.28515625" style="186" customWidth="1"/>
    <col min="8198" max="8198" width="8.7109375" style="186" customWidth="1"/>
    <col min="8199" max="8199" width="10.28515625" style="186" customWidth="1"/>
    <col min="8200" max="8200" width="16.42578125" style="186" customWidth="1"/>
    <col min="8201" max="8448" width="8.140625" style="186"/>
    <col min="8449" max="8449" width="5.42578125" style="186" customWidth="1"/>
    <col min="8450" max="8450" width="6.7109375" style="186" customWidth="1"/>
    <col min="8451" max="8451" width="12" style="186" customWidth="1"/>
    <col min="8452" max="8452" width="36.42578125" style="186" customWidth="1"/>
    <col min="8453" max="8453" width="4.28515625" style="186" customWidth="1"/>
    <col min="8454" max="8454" width="8.7109375" style="186" customWidth="1"/>
    <col min="8455" max="8455" width="10.28515625" style="186" customWidth="1"/>
    <col min="8456" max="8456" width="16.42578125" style="186" customWidth="1"/>
    <col min="8457" max="8704" width="8.140625" style="186"/>
    <col min="8705" max="8705" width="5.42578125" style="186" customWidth="1"/>
    <col min="8706" max="8706" width="6.7109375" style="186" customWidth="1"/>
    <col min="8707" max="8707" width="12" style="186" customWidth="1"/>
    <col min="8708" max="8708" width="36.42578125" style="186" customWidth="1"/>
    <col min="8709" max="8709" width="4.28515625" style="186" customWidth="1"/>
    <col min="8710" max="8710" width="8.7109375" style="186" customWidth="1"/>
    <col min="8711" max="8711" width="10.28515625" style="186" customWidth="1"/>
    <col min="8712" max="8712" width="16.42578125" style="186" customWidth="1"/>
    <col min="8713" max="8960" width="8.140625" style="186"/>
    <col min="8961" max="8961" width="5.42578125" style="186" customWidth="1"/>
    <col min="8962" max="8962" width="6.7109375" style="186" customWidth="1"/>
    <col min="8963" max="8963" width="12" style="186" customWidth="1"/>
    <col min="8964" max="8964" width="36.42578125" style="186" customWidth="1"/>
    <col min="8965" max="8965" width="4.28515625" style="186" customWidth="1"/>
    <col min="8966" max="8966" width="8.7109375" style="186" customWidth="1"/>
    <col min="8967" max="8967" width="10.28515625" style="186" customWidth="1"/>
    <col min="8968" max="8968" width="16.42578125" style="186" customWidth="1"/>
    <col min="8969" max="9216" width="8.140625" style="186"/>
    <col min="9217" max="9217" width="5.42578125" style="186" customWidth="1"/>
    <col min="9218" max="9218" width="6.7109375" style="186" customWidth="1"/>
    <col min="9219" max="9219" width="12" style="186" customWidth="1"/>
    <col min="9220" max="9220" width="36.42578125" style="186" customWidth="1"/>
    <col min="9221" max="9221" width="4.28515625" style="186" customWidth="1"/>
    <col min="9222" max="9222" width="8.7109375" style="186" customWidth="1"/>
    <col min="9223" max="9223" width="10.28515625" style="186" customWidth="1"/>
    <col min="9224" max="9224" width="16.42578125" style="186" customWidth="1"/>
    <col min="9225" max="9472" width="8.140625" style="186"/>
    <col min="9473" max="9473" width="5.42578125" style="186" customWidth="1"/>
    <col min="9474" max="9474" width="6.7109375" style="186" customWidth="1"/>
    <col min="9475" max="9475" width="12" style="186" customWidth="1"/>
    <col min="9476" max="9476" width="36.42578125" style="186" customWidth="1"/>
    <col min="9477" max="9477" width="4.28515625" style="186" customWidth="1"/>
    <col min="9478" max="9478" width="8.7109375" style="186" customWidth="1"/>
    <col min="9479" max="9479" width="10.28515625" style="186" customWidth="1"/>
    <col min="9480" max="9480" width="16.42578125" style="186" customWidth="1"/>
    <col min="9481" max="9728" width="8.140625" style="186"/>
    <col min="9729" max="9729" width="5.42578125" style="186" customWidth="1"/>
    <col min="9730" max="9730" width="6.7109375" style="186" customWidth="1"/>
    <col min="9731" max="9731" width="12" style="186" customWidth="1"/>
    <col min="9732" max="9732" width="36.42578125" style="186" customWidth="1"/>
    <col min="9733" max="9733" width="4.28515625" style="186" customWidth="1"/>
    <col min="9734" max="9734" width="8.7109375" style="186" customWidth="1"/>
    <col min="9735" max="9735" width="10.28515625" style="186" customWidth="1"/>
    <col min="9736" max="9736" width="16.42578125" style="186" customWidth="1"/>
    <col min="9737" max="9984" width="8.140625" style="186"/>
    <col min="9985" max="9985" width="5.42578125" style="186" customWidth="1"/>
    <col min="9986" max="9986" width="6.7109375" style="186" customWidth="1"/>
    <col min="9987" max="9987" width="12" style="186" customWidth="1"/>
    <col min="9988" max="9988" width="36.42578125" style="186" customWidth="1"/>
    <col min="9989" max="9989" width="4.28515625" style="186" customWidth="1"/>
    <col min="9990" max="9990" width="8.7109375" style="186" customWidth="1"/>
    <col min="9991" max="9991" width="10.28515625" style="186" customWidth="1"/>
    <col min="9992" max="9992" width="16.42578125" style="186" customWidth="1"/>
    <col min="9993" max="10240" width="8.140625" style="186"/>
    <col min="10241" max="10241" width="5.42578125" style="186" customWidth="1"/>
    <col min="10242" max="10242" width="6.7109375" style="186" customWidth="1"/>
    <col min="10243" max="10243" width="12" style="186" customWidth="1"/>
    <col min="10244" max="10244" width="36.42578125" style="186" customWidth="1"/>
    <col min="10245" max="10245" width="4.28515625" style="186" customWidth="1"/>
    <col min="10246" max="10246" width="8.7109375" style="186" customWidth="1"/>
    <col min="10247" max="10247" width="10.28515625" style="186" customWidth="1"/>
    <col min="10248" max="10248" width="16.42578125" style="186" customWidth="1"/>
    <col min="10249" max="10496" width="8.140625" style="186"/>
    <col min="10497" max="10497" width="5.42578125" style="186" customWidth="1"/>
    <col min="10498" max="10498" width="6.7109375" style="186" customWidth="1"/>
    <col min="10499" max="10499" width="12" style="186" customWidth="1"/>
    <col min="10500" max="10500" width="36.42578125" style="186" customWidth="1"/>
    <col min="10501" max="10501" width="4.28515625" style="186" customWidth="1"/>
    <col min="10502" max="10502" width="8.7109375" style="186" customWidth="1"/>
    <col min="10503" max="10503" width="10.28515625" style="186" customWidth="1"/>
    <col min="10504" max="10504" width="16.42578125" style="186" customWidth="1"/>
    <col min="10505" max="10752" width="8.140625" style="186"/>
    <col min="10753" max="10753" width="5.42578125" style="186" customWidth="1"/>
    <col min="10754" max="10754" width="6.7109375" style="186" customWidth="1"/>
    <col min="10755" max="10755" width="12" style="186" customWidth="1"/>
    <col min="10756" max="10756" width="36.42578125" style="186" customWidth="1"/>
    <col min="10757" max="10757" width="4.28515625" style="186" customWidth="1"/>
    <col min="10758" max="10758" width="8.7109375" style="186" customWidth="1"/>
    <col min="10759" max="10759" width="10.28515625" style="186" customWidth="1"/>
    <col min="10760" max="10760" width="16.42578125" style="186" customWidth="1"/>
    <col min="10761" max="11008" width="8.140625" style="186"/>
    <col min="11009" max="11009" width="5.42578125" style="186" customWidth="1"/>
    <col min="11010" max="11010" width="6.7109375" style="186" customWidth="1"/>
    <col min="11011" max="11011" width="12" style="186" customWidth="1"/>
    <col min="11012" max="11012" width="36.42578125" style="186" customWidth="1"/>
    <col min="11013" max="11013" width="4.28515625" style="186" customWidth="1"/>
    <col min="11014" max="11014" width="8.7109375" style="186" customWidth="1"/>
    <col min="11015" max="11015" width="10.28515625" style="186" customWidth="1"/>
    <col min="11016" max="11016" width="16.42578125" style="186" customWidth="1"/>
    <col min="11017" max="11264" width="8.140625" style="186"/>
    <col min="11265" max="11265" width="5.42578125" style="186" customWidth="1"/>
    <col min="11266" max="11266" width="6.7109375" style="186" customWidth="1"/>
    <col min="11267" max="11267" width="12" style="186" customWidth="1"/>
    <col min="11268" max="11268" width="36.42578125" style="186" customWidth="1"/>
    <col min="11269" max="11269" width="4.28515625" style="186" customWidth="1"/>
    <col min="11270" max="11270" width="8.7109375" style="186" customWidth="1"/>
    <col min="11271" max="11271" width="10.28515625" style="186" customWidth="1"/>
    <col min="11272" max="11272" width="16.42578125" style="186" customWidth="1"/>
    <col min="11273" max="11520" width="8.140625" style="186"/>
    <col min="11521" max="11521" width="5.42578125" style="186" customWidth="1"/>
    <col min="11522" max="11522" width="6.7109375" style="186" customWidth="1"/>
    <col min="11523" max="11523" width="12" style="186" customWidth="1"/>
    <col min="11524" max="11524" width="36.42578125" style="186" customWidth="1"/>
    <col min="11525" max="11525" width="4.28515625" style="186" customWidth="1"/>
    <col min="11526" max="11526" width="8.7109375" style="186" customWidth="1"/>
    <col min="11527" max="11527" width="10.28515625" style="186" customWidth="1"/>
    <col min="11528" max="11528" width="16.42578125" style="186" customWidth="1"/>
    <col min="11529" max="11776" width="8.140625" style="186"/>
    <col min="11777" max="11777" width="5.42578125" style="186" customWidth="1"/>
    <col min="11778" max="11778" width="6.7109375" style="186" customWidth="1"/>
    <col min="11779" max="11779" width="12" style="186" customWidth="1"/>
    <col min="11780" max="11780" width="36.42578125" style="186" customWidth="1"/>
    <col min="11781" max="11781" width="4.28515625" style="186" customWidth="1"/>
    <col min="11782" max="11782" width="8.7109375" style="186" customWidth="1"/>
    <col min="11783" max="11783" width="10.28515625" style="186" customWidth="1"/>
    <col min="11784" max="11784" width="16.42578125" style="186" customWidth="1"/>
    <col min="11785" max="12032" width="8.140625" style="186"/>
    <col min="12033" max="12033" width="5.42578125" style="186" customWidth="1"/>
    <col min="12034" max="12034" width="6.7109375" style="186" customWidth="1"/>
    <col min="12035" max="12035" width="12" style="186" customWidth="1"/>
    <col min="12036" max="12036" width="36.42578125" style="186" customWidth="1"/>
    <col min="12037" max="12037" width="4.28515625" style="186" customWidth="1"/>
    <col min="12038" max="12038" width="8.7109375" style="186" customWidth="1"/>
    <col min="12039" max="12039" width="10.28515625" style="186" customWidth="1"/>
    <col min="12040" max="12040" width="16.42578125" style="186" customWidth="1"/>
    <col min="12041" max="12288" width="8.140625" style="186"/>
    <col min="12289" max="12289" width="5.42578125" style="186" customWidth="1"/>
    <col min="12290" max="12290" width="6.7109375" style="186" customWidth="1"/>
    <col min="12291" max="12291" width="12" style="186" customWidth="1"/>
    <col min="12292" max="12292" width="36.42578125" style="186" customWidth="1"/>
    <col min="12293" max="12293" width="4.28515625" style="186" customWidth="1"/>
    <col min="12294" max="12294" width="8.7109375" style="186" customWidth="1"/>
    <col min="12295" max="12295" width="10.28515625" style="186" customWidth="1"/>
    <col min="12296" max="12296" width="16.42578125" style="186" customWidth="1"/>
    <col min="12297" max="12544" width="8.140625" style="186"/>
    <col min="12545" max="12545" width="5.42578125" style="186" customWidth="1"/>
    <col min="12546" max="12546" width="6.7109375" style="186" customWidth="1"/>
    <col min="12547" max="12547" width="12" style="186" customWidth="1"/>
    <col min="12548" max="12548" width="36.42578125" style="186" customWidth="1"/>
    <col min="12549" max="12549" width="4.28515625" style="186" customWidth="1"/>
    <col min="12550" max="12550" width="8.7109375" style="186" customWidth="1"/>
    <col min="12551" max="12551" width="10.28515625" style="186" customWidth="1"/>
    <col min="12552" max="12552" width="16.42578125" style="186" customWidth="1"/>
    <col min="12553" max="12800" width="8.140625" style="186"/>
    <col min="12801" max="12801" width="5.42578125" style="186" customWidth="1"/>
    <col min="12802" max="12802" width="6.7109375" style="186" customWidth="1"/>
    <col min="12803" max="12803" width="12" style="186" customWidth="1"/>
    <col min="12804" max="12804" width="36.42578125" style="186" customWidth="1"/>
    <col min="12805" max="12805" width="4.28515625" style="186" customWidth="1"/>
    <col min="12806" max="12806" width="8.7109375" style="186" customWidth="1"/>
    <col min="12807" max="12807" width="10.28515625" style="186" customWidth="1"/>
    <col min="12808" max="12808" width="16.42578125" style="186" customWidth="1"/>
    <col min="12809" max="13056" width="8.140625" style="186"/>
    <col min="13057" max="13057" width="5.42578125" style="186" customWidth="1"/>
    <col min="13058" max="13058" width="6.7109375" style="186" customWidth="1"/>
    <col min="13059" max="13059" width="12" style="186" customWidth="1"/>
    <col min="13060" max="13060" width="36.42578125" style="186" customWidth="1"/>
    <col min="13061" max="13061" width="4.28515625" style="186" customWidth="1"/>
    <col min="13062" max="13062" width="8.7109375" style="186" customWidth="1"/>
    <col min="13063" max="13063" width="10.28515625" style="186" customWidth="1"/>
    <col min="13064" max="13064" width="16.42578125" style="186" customWidth="1"/>
    <col min="13065" max="13312" width="8.140625" style="186"/>
    <col min="13313" max="13313" width="5.42578125" style="186" customWidth="1"/>
    <col min="13314" max="13314" width="6.7109375" style="186" customWidth="1"/>
    <col min="13315" max="13315" width="12" style="186" customWidth="1"/>
    <col min="13316" max="13316" width="36.42578125" style="186" customWidth="1"/>
    <col min="13317" max="13317" width="4.28515625" style="186" customWidth="1"/>
    <col min="13318" max="13318" width="8.7109375" style="186" customWidth="1"/>
    <col min="13319" max="13319" width="10.28515625" style="186" customWidth="1"/>
    <col min="13320" max="13320" width="16.42578125" style="186" customWidth="1"/>
    <col min="13321" max="13568" width="8.140625" style="186"/>
    <col min="13569" max="13569" width="5.42578125" style="186" customWidth="1"/>
    <col min="13570" max="13570" width="6.7109375" style="186" customWidth="1"/>
    <col min="13571" max="13571" width="12" style="186" customWidth="1"/>
    <col min="13572" max="13572" width="36.42578125" style="186" customWidth="1"/>
    <col min="13573" max="13573" width="4.28515625" style="186" customWidth="1"/>
    <col min="13574" max="13574" width="8.7109375" style="186" customWidth="1"/>
    <col min="13575" max="13575" width="10.28515625" style="186" customWidth="1"/>
    <col min="13576" max="13576" width="16.42578125" style="186" customWidth="1"/>
    <col min="13577" max="13824" width="8.140625" style="186"/>
    <col min="13825" max="13825" width="5.42578125" style="186" customWidth="1"/>
    <col min="13826" max="13826" width="6.7109375" style="186" customWidth="1"/>
    <col min="13827" max="13827" width="12" style="186" customWidth="1"/>
    <col min="13828" max="13828" width="36.42578125" style="186" customWidth="1"/>
    <col min="13829" max="13829" width="4.28515625" style="186" customWidth="1"/>
    <col min="13830" max="13830" width="8.7109375" style="186" customWidth="1"/>
    <col min="13831" max="13831" width="10.28515625" style="186" customWidth="1"/>
    <col min="13832" max="13832" width="16.42578125" style="186" customWidth="1"/>
    <col min="13833" max="14080" width="8.140625" style="186"/>
    <col min="14081" max="14081" width="5.42578125" style="186" customWidth="1"/>
    <col min="14082" max="14082" width="6.7109375" style="186" customWidth="1"/>
    <col min="14083" max="14083" width="12" style="186" customWidth="1"/>
    <col min="14084" max="14084" width="36.42578125" style="186" customWidth="1"/>
    <col min="14085" max="14085" width="4.28515625" style="186" customWidth="1"/>
    <col min="14086" max="14086" width="8.7109375" style="186" customWidth="1"/>
    <col min="14087" max="14087" width="10.28515625" style="186" customWidth="1"/>
    <col min="14088" max="14088" width="16.42578125" style="186" customWidth="1"/>
    <col min="14089" max="14336" width="8.140625" style="186"/>
    <col min="14337" max="14337" width="5.42578125" style="186" customWidth="1"/>
    <col min="14338" max="14338" width="6.7109375" style="186" customWidth="1"/>
    <col min="14339" max="14339" width="12" style="186" customWidth="1"/>
    <col min="14340" max="14340" width="36.42578125" style="186" customWidth="1"/>
    <col min="14341" max="14341" width="4.28515625" style="186" customWidth="1"/>
    <col min="14342" max="14342" width="8.7109375" style="186" customWidth="1"/>
    <col min="14343" max="14343" width="10.28515625" style="186" customWidth="1"/>
    <col min="14344" max="14344" width="16.42578125" style="186" customWidth="1"/>
    <col min="14345" max="14592" width="8.140625" style="186"/>
    <col min="14593" max="14593" width="5.42578125" style="186" customWidth="1"/>
    <col min="14594" max="14594" width="6.7109375" style="186" customWidth="1"/>
    <col min="14595" max="14595" width="12" style="186" customWidth="1"/>
    <col min="14596" max="14596" width="36.42578125" style="186" customWidth="1"/>
    <col min="14597" max="14597" width="4.28515625" style="186" customWidth="1"/>
    <col min="14598" max="14598" width="8.7109375" style="186" customWidth="1"/>
    <col min="14599" max="14599" width="10.28515625" style="186" customWidth="1"/>
    <col min="14600" max="14600" width="16.42578125" style="186" customWidth="1"/>
    <col min="14601" max="14848" width="8.140625" style="186"/>
    <col min="14849" max="14849" width="5.42578125" style="186" customWidth="1"/>
    <col min="14850" max="14850" width="6.7109375" style="186" customWidth="1"/>
    <col min="14851" max="14851" width="12" style="186" customWidth="1"/>
    <col min="14852" max="14852" width="36.42578125" style="186" customWidth="1"/>
    <col min="14853" max="14853" width="4.28515625" style="186" customWidth="1"/>
    <col min="14854" max="14854" width="8.7109375" style="186" customWidth="1"/>
    <col min="14855" max="14855" width="10.28515625" style="186" customWidth="1"/>
    <col min="14856" max="14856" width="16.42578125" style="186" customWidth="1"/>
    <col min="14857" max="15104" width="8.140625" style="186"/>
    <col min="15105" max="15105" width="5.42578125" style="186" customWidth="1"/>
    <col min="15106" max="15106" width="6.7109375" style="186" customWidth="1"/>
    <col min="15107" max="15107" width="12" style="186" customWidth="1"/>
    <col min="15108" max="15108" width="36.42578125" style="186" customWidth="1"/>
    <col min="15109" max="15109" width="4.28515625" style="186" customWidth="1"/>
    <col min="15110" max="15110" width="8.7109375" style="186" customWidth="1"/>
    <col min="15111" max="15111" width="10.28515625" style="186" customWidth="1"/>
    <col min="15112" max="15112" width="16.42578125" style="186" customWidth="1"/>
    <col min="15113" max="15360" width="8.140625" style="186"/>
    <col min="15361" max="15361" width="5.42578125" style="186" customWidth="1"/>
    <col min="15362" max="15362" width="6.7109375" style="186" customWidth="1"/>
    <col min="15363" max="15363" width="12" style="186" customWidth="1"/>
    <col min="15364" max="15364" width="36.42578125" style="186" customWidth="1"/>
    <col min="15365" max="15365" width="4.28515625" style="186" customWidth="1"/>
    <col min="15366" max="15366" width="8.7109375" style="186" customWidth="1"/>
    <col min="15367" max="15367" width="10.28515625" style="186" customWidth="1"/>
    <col min="15368" max="15368" width="16.42578125" style="186" customWidth="1"/>
    <col min="15369" max="15616" width="8.140625" style="186"/>
    <col min="15617" max="15617" width="5.42578125" style="186" customWidth="1"/>
    <col min="15618" max="15618" width="6.7109375" style="186" customWidth="1"/>
    <col min="15619" max="15619" width="12" style="186" customWidth="1"/>
    <col min="15620" max="15620" width="36.42578125" style="186" customWidth="1"/>
    <col min="15621" max="15621" width="4.28515625" style="186" customWidth="1"/>
    <col min="15622" max="15622" width="8.7109375" style="186" customWidth="1"/>
    <col min="15623" max="15623" width="10.28515625" style="186" customWidth="1"/>
    <col min="15624" max="15624" width="16.42578125" style="186" customWidth="1"/>
    <col min="15625" max="15872" width="8.140625" style="186"/>
    <col min="15873" max="15873" width="5.42578125" style="186" customWidth="1"/>
    <col min="15874" max="15874" width="6.7109375" style="186" customWidth="1"/>
    <col min="15875" max="15875" width="12" style="186" customWidth="1"/>
    <col min="15876" max="15876" width="36.42578125" style="186" customWidth="1"/>
    <col min="15877" max="15877" width="4.28515625" style="186" customWidth="1"/>
    <col min="15878" max="15878" width="8.7109375" style="186" customWidth="1"/>
    <col min="15879" max="15879" width="10.28515625" style="186" customWidth="1"/>
    <col min="15880" max="15880" width="16.42578125" style="186" customWidth="1"/>
    <col min="15881" max="16128" width="8.140625" style="186"/>
    <col min="16129" max="16129" width="5.42578125" style="186" customWidth="1"/>
    <col min="16130" max="16130" width="6.7109375" style="186" customWidth="1"/>
    <col min="16131" max="16131" width="12" style="186" customWidth="1"/>
    <col min="16132" max="16132" width="36.42578125" style="186" customWidth="1"/>
    <col min="16133" max="16133" width="4.28515625" style="186" customWidth="1"/>
    <col min="16134" max="16134" width="8.7109375" style="186" customWidth="1"/>
    <col min="16135" max="16135" width="10.28515625" style="186" customWidth="1"/>
    <col min="16136" max="16136" width="16.42578125" style="186" customWidth="1"/>
    <col min="16137" max="16384" width="8.140625" style="186"/>
  </cols>
  <sheetData>
    <row r="1" spans="1:8" ht="27.75" customHeight="1">
      <c r="A1" s="436" t="s">
        <v>867</v>
      </c>
      <c r="B1" s="436"/>
      <c r="C1" s="436"/>
      <c r="D1" s="436"/>
      <c r="E1" s="436"/>
      <c r="F1" s="436"/>
      <c r="G1" s="436"/>
      <c r="H1" s="436"/>
    </row>
    <row r="2" spans="1:8" ht="12.75" customHeight="1">
      <c r="A2" s="187" t="s">
        <v>868</v>
      </c>
      <c r="B2" s="187"/>
      <c r="C2" s="187"/>
      <c r="D2" s="187"/>
      <c r="E2" s="187"/>
      <c r="F2" s="187"/>
      <c r="G2" s="187"/>
      <c r="H2" s="187"/>
    </row>
    <row r="3" spans="1:8" ht="12.75" customHeight="1">
      <c r="A3" s="187" t="s">
        <v>956</v>
      </c>
      <c r="B3" s="187"/>
      <c r="C3" s="187"/>
      <c r="D3" s="187"/>
      <c r="E3" s="187"/>
      <c r="F3" s="187"/>
      <c r="G3" s="187"/>
      <c r="H3" s="187"/>
    </row>
    <row r="4" spans="1:8" ht="13.5" customHeight="1">
      <c r="A4" s="188"/>
      <c r="B4" s="187"/>
      <c r="C4" s="188"/>
      <c r="D4" s="187"/>
      <c r="E4" s="187"/>
      <c r="F4" s="187"/>
      <c r="G4" s="187"/>
      <c r="H4" s="187"/>
    </row>
    <row r="5" spans="1:8" ht="6.75" customHeight="1">
      <c r="A5" s="189"/>
      <c r="B5" s="190"/>
      <c r="C5" s="191"/>
      <c r="D5" s="190"/>
      <c r="E5" s="190"/>
      <c r="F5" s="192"/>
      <c r="G5" s="193"/>
      <c r="H5" s="193"/>
    </row>
    <row r="6" spans="1:8" ht="12.75" customHeight="1">
      <c r="A6" s="194" t="s">
        <v>870</v>
      </c>
      <c r="B6" s="194"/>
      <c r="C6" s="194"/>
      <c r="D6" s="194"/>
      <c r="E6" s="194"/>
      <c r="F6" s="194"/>
      <c r="G6" s="194"/>
      <c r="H6" s="194"/>
    </row>
    <row r="7" spans="1:8" ht="13.5" customHeight="1">
      <c r="A7" s="194" t="s">
        <v>871</v>
      </c>
      <c r="B7" s="194"/>
      <c r="C7" s="194"/>
      <c r="D7" s="194"/>
      <c r="E7" s="194"/>
      <c r="F7" s="194"/>
      <c r="G7" s="194" t="s">
        <v>872</v>
      </c>
      <c r="H7" s="194"/>
    </row>
    <row r="8" spans="1:8" ht="13.5" customHeight="1">
      <c r="A8" s="194" t="s">
        <v>873</v>
      </c>
      <c r="B8" s="195"/>
      <c r="C8" s="195"/>
      <c r="D8" s="195"/>
      <c r="E8" s="195"/>
      <c r="F8" s="196"/>
      <c r="G8" s="194" t="s">
        <v>874</v>
      </c>
      <c r="H8" s="197"/>
    </row>
    <row r="9" spans="1:8" ht="6" customHeight="1" thickBot="1">
      <c r="A9" s="198"/>
      <c r="B9" s="198"/>
      <c r="C9" s="198"/>
      <c r="D9" s="198"/>
      <c r="E9" s="198"/>
      <c r="F9" s="198"/>
      <c r="G9" s="198"/>
      <c r="H9" s="198"/>
    </row>
    <row r="10" spans="1:8" ht="25.5" customHeight="1" thickBot="1">
      <c r="A10" s="199" t="s">
        <v>875</v>
      </c>
      <c r="B10" s="199" t="s">
        <v>876</v>
      </c>
      <c r="C10" s="199" t="s">
        <v>877</v>
      </c>
      <c r="D10" s="199" t="s">
        <v>878</v>
      </c>
      <c r="E10" s="199" t="s">
        <v>133</v>
      </c>
      <c r="F10" s="199" t="s">
        <v>879</v>
      </c>
      <c r="G10" s="199" t="s">
        <v>880</v>
      </c>
      <c r="H10" s="199" t="s">
        <v>1</v>
      </c>
    </row>
    <row r="11" spans="1:8" ht="12.75" customHeight="1" thickBot="1">
      <c r="A11" s="199" t="s">
        <v>55</v>
      </c>
      <c r="B11" s="199" t="s">
        <v>57</v>
      </c>
      <c r="C11" s="199" t="s">
        <v>59</v>
      </c>
      <c r="D11" s="199" t="s">
        <v>63</v>
      </c>
      <c r="E11" s="199" t="s">
        <v>65</v>
      </c>
      <c r="F11" s="199" t="s">
        <v>881</v>
      </c>
      <c r="G11" s="199" t="s">
        <v>882</v>
      </c>
      <c r="H11" s="199" t="s">
        <v>883</v>
      </c>
    </row>
    <row r="12" spans="1:8" ht="4.5" customHeight="1">
      <c r="A12" s="198"/>
      <c r="B12" s="198"/>
      <c r="C12" s="198"/>
      <c r="D12" s="198"/>
      <c r="E12" s="198"/>
      <c r="F12" s="198"/>
      <c r="G12" s="198"/>
      <c r="H12" s="198"/>
    </row>
    <row r="13" spans="1:8" ht="30.75" customHeight="1">
      <c r="A13" s="200"/>
      <c r="B13" s="201"/>
      <c r="C13" s="201" t="s">
        <v>24</v>
      </c>
      <c r="D13" s="201" t="s">
        <v>884</v>
      </c>
      <c r="E13" s="201"/>
      <c r="F13" s="202"/>
      <c r="G13" s="203"/>
      <c r="H13" s="203">
        <f>SUM(H14,H19,H40,H53,H105,H114,H128,H139,H160,H163,H168)</f>
        <v>0</v>
      </c>
    </row>
    <row r="14" spans="1:8" ht="28.5" customHeight="1">
      <c r="A14" s="204"/>
      <c r="B14" s="205"/>
      <c r="C14" s="205" t="s">
        <v>89</v>
      </c>
      <c r="D14" s="205" t="s">
        <v>885</v>
      </c>
      <c r="E14" s="205"/>
      <c r="F14" s="206"/>
      <c r="G14" s="207"/>
      <c r="H14" s="207">
        <f>SUM(H15:H18)</f>
        <v>0</v>
      </c>
    </row>
    <row r="15" spans="1:8" ht="32.25" customHeight="1">
      <c r="A15" s="326">
        <v>1</v>
      </c>
      <c r="B15" s="327" t="s">
        <v>888</v>
      </c>
      <c r="C15" s="327" t="s">
        <v>886</v>
      </c>
      <c r="D15" s="327" t="s">
        <v>957</v>
      </c>
      <c r="E15" s="327"/>
      <c r="F15" s="328">
        <v>42</v>
      </c>
      <c r="G15" s="329"/>
      <c r="H15" s="329">
        <f>F15*G15</f>
        <v>0</v>
      </c>
    </row>
    <row r="16" spans="1:8" ht="13.5" customHeight="1">
      <c r="A16" s="326">
        <v>2</v>
      </c>
      <c r="B16" s="327" t="s">
        <v>888</v>
      </c>
      <c r="C16" s="327" t="s">
        <v>889</v>
      </c>
      <c r="D16" s="327" t="s">
        <v>958</v>
      </c>
      <c r="E16" s="327" t="s">
        <v>185</v>
      </c>
      <c r="F16" s="328">
        <v>18</v>
      </c>
      <c r="G16" s="329"/>
      <c r="H16" s="329">
        <f t="shared" ref="H16:H18" si="0">F16*G16</f>
        <v>0</v>
      </c>
    </row>
    <row r="17" spans="1:8" ht="13.5" customHeight="1">
      <c r="A17" s="326">
        <v>3</v>
      </c>
      <c r="B17" s="327" t="s">
        <v>888</v>
      </c>
      <c r="C17" s="327" t="s">
        <v>959</v>
      </c>
      <c r="D17" s="327" t="s">
        <v>960</v>
      </c>
      <c r="E17" s="327" t="s">
        <v>185</v>
      </c>
      <c r="F17" s="328">
        <v>24</v>
      </c>
      <c r="G17" s="329"/>
      <c r="H17" s="329">
        <f t="shared" si="0"/>
        <v>0</v>
      </c>
    </row>
    <row r="18" spans="1:8" ht="13.5" customHeight="1">
      <c r="A18" s="326">
        <v>4</v>
      </c>
      <c r="B18" s="327" t="s">
        <v>888</v>
      </c>
      <c r="C18" s="327" t="s">
        <v>961</v>
      </c>
      <c r="D18" s="327" t="s">
        <v>962</v>
      </c>
      <c r="E18" s="327" t="s">
        <v>197</v>
      </c>
      <c r="F18" s="328">
        <v>1</v>
      </c>
      <c r="G18" s="329"/>
      <c r="H18" s="329">
        <f t="shared" si="0"/>
        <v>0</v>
      </c>
    </row>
    <row r="19" spans="1:8" ht="28.5" customHeight="1">
      <c r="A19" s="204"/>
      <c r="B19" s="205"/>
      <c r="C19" s="205" t="s">
        <v>916</v>
      </c>
      <c r="D19" s="205" t="s">
        <v>917</v>
      </c>
      <c r="E19" s="205"/>
      <c r="F19" s="206"/>
      <c r="G19" s="207"/>
      <c r="H19" s="207">
        <f>SUM(H20:H38)</f>
        <v>0</v>
      </c>
    </row>
    <row r="20" spans="1:8" ht="24" customHeight="1">
      <c r="A20" s="326">
        <v>5</v>
      </c>
      <c r="B20" s="327" t="s">
        <v>892</v>
      </c>
      <c r="C20" s="327" t="s">
        <v>918</v>
      </c>
      <c r="D20" s="327" t="s">
        <v>919</v>
      </c>
      <c r="E20" s="327" t="s">
        <v>185</v>
      </c>
      <c r="F20" s="328">
        <v>21</v>
      </c>
      <c r="G20" s="329"/>
      <c r="H20" s="329">
        <f>F20*G20</f>
        <v>0</v>
      </c>
    </row>
    <row r="21" spans="1:8" ht="12" customHeight="1">
      <c r="A21" s="212"/>
      <c r="B21" s="213"/>
      <c r="C21" s="213"/>
      <c r="D21" s="213" t="s">
        <v>1712</v>
      </c>
      <c r="E21" s="213"/>
      <c r="F21" s="214"/>
      <c r="G21" s="215"/>
      <c r="H21" s="215"/>
    </row>
    <row r="22" spans="1:8" ht="24" customHeight="1">
      <c r="A22" s="326">
        <v>6</v>
      </c>
      <c r="B22" s="327" t="s">
        <v>892</v>
      </c>
      <c r="C22" s="327" t="s">
        <v>963</v>
      </c>
      <c r="D22" s="327" t="s">
        <v>964</v>
      </c>
      <c r="E22" s="327" t="s">
        <v>185</v>
      </c>
      <c r="F22" s="328">
        <v>6</v>
      </c>
      <c r="G22" s="329"/>
      <c r="H22" s="329">
        <f>F22*G22</f>
        <v>0</v>
      </c>
    </row>
    <row r="23" spans="1:8" ht="21" customHeight="1">
      <c r="A23" s="212"/>
      <c r="B23" s="213"/>
      <c r="C23" s="213"/>
      <c r="D23" s="213" t="s">
        <v>965</v>
      </c>
      <c r="E23" s="213"/>
      <c r="F23" s="214"/>
      <c r="G23" s="215"/>
      <c r="H23" s="215"/>
    </row>
    <row r="24" spans="1:8" ht="13.5" customHeight="1">
      <c r="A24" s="326">
        <v>7</v>
      </c>
      <c r="B24" s="327" t="s">
        <v>892</v>
      </c>
      <c r="C24" s="327" t="s">
        <v>923</v>
      </c>
      <c r="D24" s="327" t="s">
        <v>924</v>
      </c>
      <c r="E24" s="327" t="s">
        <v>217</v>
      </c>
      <c r="F24" s="328">
        <v>2</v>
      </c>
      <c r="G24" s="329"/>
      <c r="H24" s="329">
        <f t="shared" ref="H24:H28" si="1">F24*G24</f>
        <v>0</v>
      </c>
    </row>
    <row r="25" spans="1:8" ht="24" customHeight="1">
      <c r="A25" s="326">
        <v>8</v>
      </c>
      <c r="B25" s="327" t="s">
        <v>892</v>
      </c>
      <c r="C25" s="327" t="s">
        <v>966</v>
      </c>
      <c r="D25" s="327" t="s">
        <v>967</v>
      </c>
      <c r="E25" s="327" t="s">
        <v>217</v>
      </c>
      <c r="F25" s="328">
        <v>1</v>
      </c>
      <c r="G25" s="329"/>
      <c r="H25" s="329">
        <f t="shared" si="1"/>
        <v>0</v>
      </c>
    </row>
    <row r="26" spans="1:8" ht="13.5" customHeight="1">
      <c r="A26" s="326">
        <v>9</v>
      </c>
      <c r="B26" s="327" t="s">
        <v>892</v>
      </c>
      <c r="C26" s="327" t="s">
        <v>968</v>
      </c>
      <c r="D26" s="327" t="s">
        <v>969</v>
      </c>
      <c r="E26" s="327" t="s">
        <v>217</v>
      </c>
      <c r="F26" s="328">
        <v>1</v>
      </c>
      <c r="G26" s="329"/>
      <c r="H26" s="329">
        <f t="shared" si="1"/>
        <v>0</v>
      </c>
    </row>
    <row r="27" spans="1:8" ht="13.5" customHeight="1">
      <c r="A27" s="326">
        <v>10</v>
      </c>
      <c r="B27" s="327" t="s">
        <v>892</v>
      </c>
      <c r="C27" s="327" t="s">
        <v>970</v>
      </c>
      <c r="D27" s="327" t="s">
        <v>971</v>
      </c>
      <c r="E27" s="327" t="s">
        <v>217</v>
      </c>
      <c r="F27" s="328">
        <v>3</v>
      </c>
      <c r="G27" s="329"/>
      <c r="H27" s="329">
        <f t="shared" si="1"/>
        <v>0</v>
      </c>
    </row>
    <row r="28" spans="1:8" ht="13.5" customHeight="1">
      <c r="A28" s="326">
        <v>11</v>
      </c>
      <c r="B28" s="327" t="s">
        <v>892</v>
      </c>
      <c r="C28" s="327" t="s">
        <v>972</v>
      </c>
      <c r="D28" s="327" t="s">
        <v>973</v>
      </c>
      <c r="E28" s="327" t="s">
        <v>217</v>
      </c>
      <c r="F28" s="328">
        <v>3</v>
      </c>
      <c r="G28" s="329"/>
      <c r="H28" s="329">
        <f t="shared" si="1"/>
        <v>0</v>
      </c>
    </row>
    <row r="29" spans="1:8" ht="12" customHeight="1">
      <c r="A29" s="212"/>
      <c r="B29" s="213"/>
      <c r="C29" s="213"/>
      <c r="D29" s="213" t="s">
        <v>974</v>
      </c>
      <c r="E29" s="213"/>
      <c r="F29" s="214"/>
      <c r="G29" s="215"/>
      <c r="H29" s="215"/>
    </row>
    <row r="30" spans="1:8" ht="13.5" customHeight="1">
      <c r="A30" s="326">
        <v>12</v>
      </c>
      <c r="B30" s="327" t="s">
        <v>892</v>
      </c>
      <c r="C30" s="327" t="s">
        <v>975</v>
      </c>
      <c r="D30" s="327" t="s">
        <v>976</v>
      </c>
      <c r="E30" s="327" t="s">
        <v>217</v>
      </c>
      <c r="F30" s="328">
        <v>1</v>
      </c>
      <c r="G30" s="329"/>
      <c r="H30" s="329">
        <f t="shared" ref="H30:H35" si="2">F30*G30</f>
        <v>0</v>
      </c>
    </row>
    <row r="31" spans="1:8" ht="24" customHeight="1">
      <c r="A31" s="326">
        <v>13</v>
      </c>
      <c r="B31" s="327" t="s">
        <v>892</v>
      </c>
      <c r="C31" s="327" t="s">
        <v>977</v>
      </c>
      <c r="D31" s="327" t="s">
        <v>978</v>
      </c>
      <c r="E31" s="327" t="s">
        <v>217</v>
      </c>
      <c r="F31" s="328">
        <v>1</v>
      </c>
      <c r="G31" s="329"/>
      <c r="H31" s="329">
        <f t="shared" si="2"/>
        <v>0</v>
      </c>
    </row>
    <row r="32" spans="1:8" ht="24" customHeight="1">
      <c r="A32" s="326">
        <v>14</v>
      </c>
      <c r="B32" s="327" t="s">
        <v>892</v>
      </c>
      <c r="C32" s="327" t="s">
        <v>934</v>
      </c>
      <c r="D32" s="327" t="s">
        <v>935</v>
      </c>
      <c r="E32" s="327" t="s">
        <v>185</v>
      </c>
      <c r="F32" s="328">
        <v>18</v>
      </c>
      <c r="G32" s="329"/>
      <c r="H32" s="329">
        <f t="shared" si="2"/>
        <v>0</v>
      </c>
    </row>
    <row r="33" spans="1:8" ht="13.5" customHeight="1">
      <c r="A33" s="326">
        <v>15</v>
      </c>
      <c r="B33" s="327" t="s">
        <v>892</v>
      </c>
      <c r="C33" s="327" t="s">
        <v>936</v>
      </c>
      <c r="D33" s="327" t="s">
        <v>937</v>
      </c>
      <c r="E33" s="327" t="s">
        <v>185</v>
      </c>
      <c r="F33" s="328">
        <v>18</v>
      </c>
      <c r="G33" s="329"/>
      <c r="H33" s="329">
        <f t="shared" si="2"/>
        <v>0</v>
      </c>
    </row>
    <row r="34" spans="1:8" ht="13.5" customHeight="1">
      <c r="A34" s="326">
        <v>16</v>
      </c>
      <c r="B34" s="327" t="s">
        <v>888</v>
      </c>
      <c r="C34" s="327" t="s">
        <v>979</v>
      </c>
      <c r="D34" s="327" t="s">
        <v>980</v>
      </c>
      <c r="E34" s="327" t="s">
        <v>913</v>
      </c>
      <c r="F34" s="328">
        <v>2</v>
      </c>
      <c r="G34" s="329"/>
      <c r="H34" s="329">
        <f t="shared" si="2"/>
        <v>0</v>
      </c>
    </row>
    <row r="35" spans="1:8" ht="13.5" customHeight="1">
      <c r="A35" s="326">
        <v>17</v>
      </c>
      <c r="B35" s="327" t="s">
        <v>888</v>
      </c>
      <c r="C35" s="327" t="s">
        <v>981</v>
      </c>
      <c r="D35" s="327" t="s">
        <v>982</v>
      </c>
      <c r="E35" s="327" t="s">
        <v>197</v>
      </c>
      <c r="F35" s="328">
        <v>1</v>
      </c>
      <c r="G35" s="329"/>
      <c r="H35" s="329">
        <f t="shared" si="2"/>
        <v>0</v>
      </c>
    </row>
    <row r="36" spans="1:8" ht="12" customHeight="1">
      <c r="A36" s="212"/>
      <c r="B36" s="213"/>
      <c r="C36" s="213"/>
      <c r="D36" s="213" t="s">
        <v>983</v>
      </c>
      <c r="E36" s="213"/>
      <c r="F36" s="214"/>
      <c r="G36" s="215"/>
      <c r="H36" s="215"/>
    </row>
    <row r="37" spans="1:8" ht="13.5" customHeight="1">
      <c r="A37" s="326">
        <v>18</v>
      </c>
      <c r="B37" s="327" t="s">
        <v>888</v>
      </c>
      <c r="C37" s="327" t="s">
        <v>984</v>
      </c>
      <c r="D37" s="327" t="s">
        <v>985</v>
      </c>
      <c r="E37" s="327" t="s">
        <v>197</v>
      </c>
      <c r="F37" s="328">
        <v>1</v>
      </c>
      <c r="G37" s="329"/>
      <c r="H37" s="329">
        <f t="shared" ref="H37:H38" si="3">F37*G37</f>
        <v>0</v>
      </c>
    </row>
    <row r="38" spans="1:8" ht="13.5" customHeight="1">
      <c r="A38" s="326">
        <v>19</v>
      </c>
      <c r="B38" s="327" t="s">
        <v>888</v>
      </c>
      <c r="C38" s="327" t="s">
        <v>986</v>
      </c>
      <c r="D38" s="327" t="s">
        <v>987</v>
      </c>
      <c r="E38" s="327" t="s">
        <v>197</v>
      </c>
      <c r="F38" s="328">
        <v>1</v>
      </c>
      <c r="G38" s="329"/>
      <c r="H38" s="329">
        <f t="shared" si="3"/>
        <v>0</v>
      </c>
    </row>
    <row r="39" spans="1:8" ht="12" customHeight="1">
      <c r="A39" s="212"/>
      <c r="B39" s="213"/>
      <c r="C39" s="213"/>
      <c r="D39" s="213" t="s">
        <v>988</v>
      </c>
      <c r="E39" s="213"/>
      <c r="F39" s="214"/>
      <c r="G39" s="215"/>
      <c r="H39" s="215"/>
    </row>
    <row r="40" spans="1:8" ht="28.5" customHeight="1">
      <c r="A40" s="204"/>
      <c r="B40" s="205"/>
      <c r="C40" s="205" t="s">
        <v>989</v>
      </c>
      <c r="D40" s="205" t="s">
        <v>990</v>
      </c>
      <c r="E40" s="205"/>
      <c r="F40" s="206"/>
      <c r="G40" s="207"/>
      <c r="H40" s="207">
        <f>SUM(H41:H51)</f>
        <v>0</v>
      </c>
    </row>
    <row r="41" spans="1:8" ht="24" customHeight="1">
      <c r="A41" s="326">
        <v>20</v>
      </c>
      <c r="B41" s="327" t="s">
        <v>892</v>
      </c>
      <c r="C41" s="327" t="s">
        <v>991</v>
      </c>
      <c r="D41" s="327" t="s">
        <v>992</v>
      </c>
      <c r="E41" s="327" t="s">
        <v>185</v>
      </c>
      <c r="F41" s="328">
        <v>3</v>
      </c>
      <c r="G41" s="329"/>
      <c r="H41" s="329">
        <f t="shared" ref="H41:H49" si="4">F41*G41</f>
        <v>0</v>
      </c>
    </row>
    <row r="42" spans="1:8" ht="24" customHeight="1">
      <c r="A42" s="326">
        <v>21</v>
      </c>
      <c r="B42" s="327" t="s">
        <v>892</v>
      </c>
      <c r="C42" s="327" t="s">
        <v>991</v>
      </c>
      <c r="D42" s="327" t="s">
        <v>992</v>
      </c>
      <c r="E42" s="327" t="s">
        <v>185</v>
      </c>
      <c r="F42" s="328">
        <v>5</v>
      </c>
      <c r="G42" s="329"/>
      <c r="H42" s="329">
        <f t="shared" si="4"/>
        <v>0</v>
      </c>
    </row>
    <row r="43" spans="1:8" ht="24" customHeight="1">
      <c r="A43" s="326">
        <v>22</v>
      </c>
      <c r="B43" s="327" t="s">
        <v>892</v>
      </c>
      <c r="C43" s="327" t="s">
        <v>993</v>
      </c>
      <c r="D43" s="327" t="s">
        <v>994</v>
      </c>
      <c r="E43" s="327" t="s">
        <v>185</v>
      </c>
      <c r="F43" s="328">
        <v>2</v>
      </c>
      <c r="G43" s="329"/>
      <c r="H43" s="329">
        <f t="shared" si="4"/>
        <v>0</v>
      </c>
    </row>
    <row r="44" spans="1:8" ht="24" customHeight="1">
      <c r="A44" s="326">
        <v>23</v>
      </c>
      <c r="B44" s="327" t="s">
        <v>892</v>
      </c>
      <c r="C44" s="327" t="s">
        <v>995</v>
      </c>
      <c r="D44" s="327" t="s">
        <v>996</v>
      </c>
      <c r="E44" s="327" t="s">
        <v>185</v>
      </c>
      <c r="F44" s="328">
        <v>8</v>
      </c>
      <c r="G44" s="329"/>
      <c r="H44" s="329">
        <f t="shared" si="4"/>
        <v>0</v>
      </c>
    </row>
    <row r="45" spans="1:8" ht="24" customHeight="1">
      <c r="A45" s="326">
        <v>24</v>
      </c>
      <c r="B45" s="327" t="s">
        <v>892</v>
      </c>
      <c r="C45" s="327" t="s">
        <v>997</v>
      </c>
      <c r="D45" s="327" t="s">
        <v>998</v>
      </c>
      <c r="E45" s="327" t="s">
        <v>658</v>
      </c>
      <c r="F45" s="328">
        <v>2</v>
      </c>
      <c r="G45" s="329"/>
      <c r="H45" s="329">
        <f t="shared" si="4"/>
        <v>0</v>
      </c>
    </row>
    <row r="46" spans="1:8" ht="24" customHeight="1">
      <c r="A46" s="326">
        <v>25</v>
      </c>
      <c r="B46" s="327" t="s">
        <v>892</v>
      </c>
      <c r="C46" s="327" t="s">
        <v>999</v>
      </c>
      <c r="D46" s="327" t="s">
        <v>1000</v>
      </c>
      <c r="E46" s="327" t="s">
        <v>217</v>
      </c>
      <c r="F46" s="328">
        <v>2</v>
      </c>
      <c r="G46" s="329"/>
      <c r="H46" s="329">
        <f t="shared" si="4"/>
        <v>0</v>
      </c>
    </row>
    <row r="47" spans="1:8" ht="13.5" customHeight="1">
      <c r="A47" s="326">
        <v>26</v>
      </c>
      <c r="B47" s="327" t="s">
        <v>888</v>
      </c>
      <c r="C47" s="327" t="s">
        <v>1001</v>
      </c>
      <c r="D47" s="327" t="s">
        <v>1002</v>
      </c>
      <c r="E47" s="327" t="s">
        <v>913</v>
      </c>
      <c r="F47" s="328">
        <v>2</v>
      </c>
      <c r="G47" s="329"/>
      <c r="H47" s="329">
        <f t="shared" si="4"/>
        <v>0</v>
      </c>
    </row>
    <row r="48" spans="1:8" ht="13.5" customHeight="1">
      <c r="A48" s="326">
        <v>27</v>
      </c>
      <c r="B48" s="327" t="s">
        <v>888</v>
      </c>
      <c r="C48" s="327" t="s">
        <v>1003</v>
      </c>
      <c r="D48" s="327" t="s">
        <v>1004</v>
      </c>
      <c r="E48" s="327" t="s">
        <v>197</v>
      </c>
      <c r="F48" s="328">
        <v>1</v>
      </c>
      <c r="G48" s="329"/>
      <c r="H48" s="329">
        <f t="shared" si="4"/>
        <v>0</v>
      </c>
    </row>
    <row r="49" spans="1:8" ht="13.5" customHeight="1">
      <c r="A49" s="326">
        <v>28</v>
      </c>
      <c r="B49" s="327" t="s">
        <v>888</v>
      </c>
      <c r="C49" s="327" t="s">
        <v>1005</v>
      </c>
      <c r="D49" s="327" t="s">
        <v>1006</v>
      </c>
      <c r="E49" s="327" t="s">
        <v>197</v>
      </c>
      <c r="F49" s="328">
        <v>1</v>
      </c>
      <c r="G49" s="329"/>
      <c r="H49" s="329">
        <f t="shared" si="4"/>
        <v>0</v>
      </c>
    </row>
    <row r="50" spans="1:8" ht="12" customHeight="1">
      <c r="A50" s="212"/>
      <c r="B50" s="213"/>
      <c r="C50" s="213"/>
      <c r="D50" s="213" t="s">
        <v>1007</v>
      </c>
      <c r="E50" s="213"/>
      <c r="F50" s="214"/>
      <c r="G50" s="215"/>
      <c r="H50" s="215"/>
    </row>
    <row r="51" spans="1:8" ht="13.5" customHeight="1">
      <c r="A51" s="326">
        <v>29</v>
      </c>
      <c r="B51" s="327" t="s">
        <v>888</v>
      </c>
      <c r="C51" s="327" t="s">
        <v>1008</v>
      </c>
      <c r="D51" s="327" t="s">
        <v>1009</v>
      </c>
      <c r="E51" s="327" t="s">
        <v>185</v>
      </c>
      <c r="F51" s="328">
        <v>18</v>
      </c>
      <c r="G51" s="329"/>
      <c r="H51" s="329">
        <f>F51*G51</f>
        <v>0</v>
      </c>
    </row>
    <row r="52" spans="1:8" ht="12" customHeight="1">
      <c r="A52" s="212"/>
      <c r="B52" s="213"/>
      <c r="C52" s="213"/>
      <c r="D52" s="213" t="s">
        <v>1010</v>
      </c>
      <c r="E52" s="213"/>
      <c r="F52" s="214"/>
      <c r="G52" s="215"/>
      <c r="H52" s="215"/>
    </row>
    <row r="53" spans="1:8" ht="28.5" customHeight="1">
      <c r="A53" s="204"/>
      <c r="B53" s="205"/>
      <c r="C53" s="205" t="s">
        <v>1011</v>
      </c>
      <c r="D53" s="205" t="s">
        <v>1012</v>
      </c>
      <c r="E53" s="205"/>
      <c r="F53" s="206"/>
      <c r="G53" s="207"/>
      <c r="H53" s="207">
        <f>SUM(H54:H103)</f>
        <v>0</v>
      </c>
    </row>
    <row r="54" spans="1:8" ht="24" customHeight="1">
      <c r="A54" s="326">
        <v>30</v>
      </c>
      <c r="B54" s="327" t="s">
        <v>1011</v>
      </c>
      <c r="C54" s="327" t="s">
        <v>1013</v>
      </c>
      <c r="D54" s="327" t="s">
        <v>1014</v>
      </c>
      <c r="E54" s="327" t="s">
        <v>217</v>
      </c>
      <c r="F54" s="328">
        <v>2</v>
      </c>
      <c r="G54" s="329"/>
      <c r="H54" s="329">
        <f>F54*G54</f>
        <v>0</v>
      </c>
    </row>
    <row r="55" spans="1:8" ht="12" customHeight="1">
      <c r="A55" s="212"/>
      <c r="B55" s="213"/>
      <c r="C55" s="213"/>
      <c r="D55" s="213" t="s">
        <v>1015</v>
      </c>
      <c r="E55" s="213"/>
      <c r="F55" s="214"/>
      <c r="G55" s="215"/>
      <c r="H55" s="215"/>
    </row>
    <row r="56" spans="1:8" ht="24" customHeight="1">
      <c r="A56" s="326">
        <v>31</v>
      </c>
      <c r="B56" s="327" t="s">
        <v>1011</v>
      </c>
      <c r="C56" s="327" t="s">
        <v>1016</v>
      </c>
      <c r="D56" s="327" t="s">
        <v>1017</v>
      </c>
      <c r="E56" s="327" t="s">
        <v>217</v>
      </c>
      <c r="F56" s="328">
        <v>3</v>
      </c>
      <c r="G56" s="329"/>
      <c r="H56" s="329">
        <f>F56*G56</f>
        <v>0</v>
      </c>
    </row>
    <row r="57" spans="1:8" ht="12" customHeight="1">
      <c r="A57" s="212"/>
      <c r="B57" s="213"/>
      <c r="C57" s="213"/>
      <c r="D57" s="213" t="s">
        <v>1018</v>
      </c>
      <c r="E57" s="213"/>
      <c r="F57" s="214"/>
      <c r="G57" s="215"/>
      <c r="H57" s="215"/>
    </row>
    <row r="58" spans="1:8" ht="13.5" customHeight="1">
      <c r="A58" s="326">
        <v>32</v>
      </c>
      <c r="B58" s="327" t="s">
        <v>888</v>
      </c>
      <c r="C58" s="327" t="s">
        <v>1019</v>
      </c>
      <c r="D58" s="327" t="s">
        <v>1020</v>
      </c>
      <c r="E58" s="327" t="s">
        <v>197</v>
      </c>
      <c r="F58" s="328">
        <v>2</v>
      </c>
      <c r="G58" s="329"/>
      <c r="H58" s="329">
        <f>F58*G58</f>
        <v>0</v>
      </c>
    </row>
    <row r="59" spans="1:8" ht="12" customHeight="1">
      <c r="A59" s="212"/>
      <c r="B59" s="213"/>
      <c r="C59" s="213"/>
      <c r="D59" s="213" t="s">
        <v>1021</v>
      </c>
      <c r="E59" s="213"/>
      <c r="F59" s="214"/>
      <c r="G59" s="215"/>
      <c r="H59" s="215"/>
    </row>
    <row r="60" spans="1:8" ht="13.5" customHeight="1">
      <c r="A60" s="326">
        <v>33</v>
      </c>
      <c r="B60" s="327" t="s">
        <v>888</v>
      </c>
      <c r="C60" s="327" t="s">
        <v>1022</v>
      </c>
      <c r="D60" s="327" t="s">
        <v>1023</v>
      </c>
      <c r="E60" s="327" t="s">
        <v>197</v>
      </c>
      <c r="F60" s="328">
        <v>2</v>
      </c>
      <c r="G60" s="329"/>
      <c r="H60" s="329">
        <f>F60*G60</f>
        <v>0</v>
      </c>
    </row>
    <row r="61" spans="1:8" ht="12" customHeight="1">
      <c r="A61" s="212"/>
      <c r="B61" s="213"/>
      <c r="C61" s="213"/>
      <c r="D61" s="213" t="s">
        <v>1024</v>
      </c>
      <c r="E61" s="213"/>
      <c r="F61" s="214"/>
      <c r="G61" s="215"/>
      <c r="H61" s="215"/>
    </row>
    <row r="62" spans="1:8" ht="13.5" customHeight="1">
      <c r="A62" s="326">
        <v>34</v>
      </c>
      <c r="B62" s="327" t="s">
        <v>888</v>
      </c>
      <c r="C62" s="327" t="s">
        <v>1025</v>
      </c>
      <c r="D62" s="327" t="s">
        <v>1026</v>
      </c>
      <c r="E62" s="327" t="s">
        <v>197</v>
      </c>
      <c r="F62" s="328">
        <v>2</v>
      </c>
      <c r="G62" s="329"/>
      <c r="H62" s="329">
        <f t="shared" ref="H62:H63" si="5">F62*G62</f>
        <v>0</v>
      </c>
    </row>
    <row r="63" spans="1:8" ht="24" customHeight="1">
      <c r="A63" s="326">
        <v>35</v>
      </c>
      <c r="B63" s="327" t="s">
        <v>1011</v>
      </c>
      <c r="C63" s="327" t="s">
        <v>1027</v>
      </c>
      <c r="D63" s="327" t="s">
        <v>1028</v>
      </c>
      <c r="E63" s="327" t="s">
        <v>658</v>
      </c>
      <c r="F63" s="328">
        <v>2</v>
      </c>
      <c r="G63" s="329"/>
      <c r="H63" s="329">
        <f t="shared" si="5"/>
        <v>0</v>
      </c>
    </row>
    <row r="64" spans="1:8" ht="12" customHeight="1">
      <c r="A64" s="212"/>
      <c r="B64" s="213"/>
      <c r="C64" s="213"/>
      <c r="D64" s="213" t="s">
        <v>1029</v>
      </c>
      <c r="E64" s="213"/>
      <c r="F64" s="214"/>
      <c r="G64" s="215"/>
      <c r="H64" s="215"/>
    </row>
    <row r="65" spans="1:8" ht="24" customHeight="1">
      <c r="A65" s="326">
        <v>36</v>
      </c>
      <c r="B65" s="327" t="s">
        <v>1011</v>
      </c>
      <c r="C65" s="327" t="s">
        <v>1030</v>
      </c>
      <c r="D65" s="327" t="s">
        <v>1031</v>
      </c>
      <c r="E65" s="327" t="s">
        <v>658</v>
      </c>
      <c r="F65" s="328">
        <v>3</v>
      </c>
      <c r="G65" s="329"/>
      <c r="H65" s="329">
        <f>F65*G65</f>
        <v>0</v>
      </c>
    </row>
    <row r="66" spans="1:8" ht="12" customHeight="1">
      <c r="A66" s="212"/>
      <c r="B66" s="213"/>
      <c r="C66" s="213"/>
      <c r="D66" s="213" t="s">
        <v>1032</v>
      </c>
      <c r="E66" s="213"/>
      <c r="F66" s="214"/>
      <c r="G66" s="215"/>
      <c r="H66" s="215"/>
    </row>
    <row r="67" spans="1:8" ht="13.5" customHeight="1">
      <c r="A67" s="326">
        <v>37</v>
      </c>
      <c r="B67" s="327" t="s">
        <v>1011</v>
      </c>
      <c r="C67" s="327" t="s">
        <v>1033</v>
      </c>
      <c r="D67" s="327" t="s">
        <v>1034</v>
      </c>
      <c r="E67" s="327" t="s">
        <v>913</v>
      </c>
      <c r="F67" s="328">
        <v>17</v>
      </c>
      <c r="G67" s="329"/>
      <c r="H67" s="329">
        <f>F67*G67</f>
        <v>0</v>
      </c>
    </row>
    <row r="68" spans="1:8" ht="30" customHeight="1">
      <c r="A68" s="212"/>
      <c r="B68" s="213"/>
      <c r="C68" s="213"/>
      <c r="D68" s="213" t="s">
        <v>1035</v>
      </c>
      <c r="E68" s="213"/>
      <c r="F68" s="214"/>
      <c r="G68" s="215"/>
      <c r="H68" s="215"/>
    </row>
    <row r="69" spans="1:8" ht="13.5" customHeight="1">
      <c r="A69" s="326">
        <v>38</v>
      </c>
      <c r="B69" s="327" t="s">
        <v>888</v>
      </c>
      <c r="C69" s="327" t="s">
        <v>1036</v>
      </c>
      <c r="D69" s="327" t="s">
        <v>1037</v>
      </c>
      <c r="E69" s="327" t="s">
        <v>197</v>
      </c>
      <c r="F69" s="328">
        <v>1</v>
      </c>
      <c r="G69" s="329"/>
      <c r="H69" s="329">
        <f>F69*G69</f>
        <v>0</v>
      </c>
    </row>
    <row r="70" spans="1:8" ht="12" customHeight="1">
      <c r="A70" s="212"/>
      <c r="B70" s="213"/>
      <c r="C70" s="213"/>
      <c r="D70" s="213" t="s">
        <v>1038</v>
      </c>
      <c r="E70" s="213"/>
      <c r="F70" s="214"/>
      <c r="G70" s="215"/>
      <c r="H70" s="215"/>
    </row>
    <row r="71" spans="1:8" ht="13.5" customHeight="1">
      <c r="A71" s="326">
        <v>39</v>
      </c>
      <c r="B71" s="327" t="s">
        <v>888</v>
      </c>
      <c r="C71" s="327" t="s">
        <v>1039</v>
      </c>
      <c r="D71" s="327" t="s">
        <v>1040</v>
      </c>
      <c r="E71" s="327" t="s">
        <v>197</v>
      </c>
      <c r="F71" s="328">
        <v>1</v>
      </c>
      <c r="G71" s="329"/>
      <c r="H71" s="329">
        <f>F71*G71</f>
        <v>0</v>
      </c>
    </row>
    <row r="72" spans="1:8" ht="12" customHeight="1">
      <c r="A72" s="212"/>
      <c r="B72" s="213"/>
      <c r="C72" s="213"/>
      <c r="D72" s="213" t="s">
        <v>1024</v>
      </c>
      <c r="E72" s="213"/>
      <c r="F72" s="214"/>
      <c r="G72" s="215"/>
      <c r="H72" s="215"/>
    </row>
    <row r="73" spans="1:8" ht="13.5" customHeight="1">
      <c r="A73" s="326">
        <v>40</v>
      </c>
      <c r="B73" s="327" t="s">
        <v>888</v>
      </c>
      <c r="C73" s="327" t="s">
        <v>1041</v>
      </c>
      <c r="D73" s="327" t="s">
        <v>1042</v>
      </c>
      <c r="E73" s="327" t="s">
        <v>197</v>
      </c>
      <c r="F73" s="328">
        <v>1</v>
      </c>
      <c r="G73" s="329"/>
      <c r="H73" s="329">
        <f>F73*G73</f>
        <v>0</v>
      </c>
    </row>
    <row r="74" spans="1:8" ht="12" customHeight="1">
      <c r="A74" s="212"/>
      <c r="B74" s="213"/>
      <c r="C74" s="213"/>
      <c r="D74" s="213" t="s">
        <v>1043</v>
      </c>
      <c r="E74" s="213"/>
      <c r="F74" s="214"/>
      <c r="G74" s="215"/>
      <c r="H74" s="215"/>
    </row>
    <row r="75" spans="1:8" ht="13.5" customHeight="1">
      <c r="A75" s="326">
        <v>41</v>
      </c>
      <c r="B75" s="327" t="s">
        <v>888</v>
      </c>
      <c r="C75" s="327" t="s">
        <v>1044</v>
      </c>
      <c r="D75" s="327" t="s">
        <v>1045</v>
      </c>
      <c r="E75" s="327" t="s">
        <v>197</v>
      </c>
      <c r="F75" s="328">
        <v>1</v>
      </c>
      <c r="G75" s="329"/>
      <c r="H75" s="329">
        <f>F75*G75</f>
        <v>0</v>
      </c>
    </row>
    <row r="76" spans="1:8" ht="12" customHeight="1">
      <c r="A76" s="212"/>
      <c r="B76" s="213"/>
      <c r="C76" s="213"/>
      <c r="D76" s="213" t="s">
        <v>1024</v>
      </c>
      <c r="E76" s="213"/>
      <c r="F76" s="214"/>
      <c r="G76" s="215"/>
      <c r="H76" s="215"/>
    </row>
    <row r="77" spans="1:8" ht="13.5" customHeight="1">
      <c r="A77" s="326">
        <v>42</v>
      </c>
      <c r="B77" s="327" t="s">
        <v>888</v>
      </c>
      <c r="C77" s="327" t="s">
        <v>1046</v>
      </c>
      <c r="D77" s="327" t="s">
        <v>1047</v>
      </c>
      <c r="E77" s="327" t="s">
        <v>197</v>
      </c>
      <c r="F77" s="328">
        <v>2</v>
      </c>
      <c r="G77" s="329"/>
      <c r="H77" s="329">
        <f t="shared" ref="H77:H78" si="6">F77*G77</f>
        <v>0</v>
      </c>
    </row>
    <row r="78" spans="1:8" ht="13.5" customHeight="1">
      <c r="A78" s="326">
        <v>43</v>
      </c>
      <c r="B78" s="327" t="s">
        <v>888</v>
      </c>
      <c r="C78" s="327" t="s">
        <v>1048</v>
      </c>
      <c r="D78" s="327" t="s">
        <v>1049</v>
      </c>
      <c r="E78" s="327" t="s">
        <v>197</v>
      </c>
      <c r="F78" s="328">
        <v>1</v>
      </c>
      <c r="G78" s="329"/>
      <c r="H78" s="329">
        <f t="shared" si="6"/>
        <v>0</v>
      </c>
    </row>
    <row r="79" spans="1:8" ht="12" customHeight="1">
      <c r="A79" s="212"/>
      <c r="B79" s="213"/>
      <c r="C79" s="213"/>
      <c r="D79" s="213" t="s">
        <v>1038</v>
      </c>
      <c r="E79" s="213"/>
      <c r="F79" s="214"/>
      <c r="G79" s="215"/>
      <c r="H79" s="215"/>
    </row>
    <row r="80" spans="1:8" ht="13.5" customHeight="1">
      <c r="A80" s="326">
        <v>44</v>
      </c>
      <c r="B80" s="327" t="s">
        <v>888</v>
      </c>
      <c r="C80" s="327" t="s">
        <v>1050</v>
      </c>
      <c r="D80" s="327" t="s">
        <v>1051</v>
      </c>
      <c r="E80" s="327" t="s">
        <v>197</v>
      </c>
      <c r="F80" s="328">
        <v>1</v>
      </c>
      <c r="G80" s="329"/>
      <c r="H80" s="329">
        <f>F80*G80</f>
        <v>0</v>
      </c>
    </row>
    <row r="81" spans="1:8" ht="12" customHeight="1">
      <c r="A81" s="212"/>
      <c r="B81" s="213"/>
      <c r="C81" s="213"/>
      <c r="D81" s="213" t="s">
        <v>1024</v>
      </c>
      <c r="E81" s="213"/>
      <c r="F81" s="214"/>
      <c r="G81" s="215"/>
      <c r="H81" s="215"/>
    </row>
    <row r="82" spans="1:8" ht="13.5" customHeight="1">
      <c r="A82" s="326">
        <v>45</v>
      </c>
      <c r="B82" s="327" t="s">
        <v>888</v>
      </c>
      <c r="C82" s="327" t="s">
        <v>1052</v>
      </c>
      <c r="D82" s="327" t="s">
        <v>1053</v>
      </c>
      <c r="E82" s="327" t="s">
        <v>197</v>
      </c>
      <c r="F82" s="328">
        <v>1</v>
      </c>
      <c r="G82" s="329"/>
      <c r="H82" s="329">
        <f>F82*G82</f>
        <v>0</v>
      </c>
    </row>
    <row r="83" spans="1:8" ht="21" customHeight="1">
      <c r="A83" s="212"/>
      <c r="B83" s="213"/>
      <c r="C83" s="213"/>
      <c r="D83" s="213" t="s">
        <v>1054</v>
      </c>
      <c r="E83" s="213"/>
      <c r="F83" s="214"/>
      <c r="G83" s="215"/>
      <c r="H83" s="215"/>
    </row>
    <row r="84" spans="1:8" ht="13.5" customHeight="1">
      <c r="A84" s="326">
        <v>46</v>
      </c>
      <c r="B84" s="327" t="s">
        <v>888</v>
      </c>
      <c r="C84" s="327" t="s">
        <v>1055</v>
      </c>
      <c r="D84" s="327" t="s">
        <v>1056</v>
      </c>
      <c r="E84" s="327" t="s">
        <v>913</v>
      </c>
      <c r="F84" s="328">
        <v>32</v>
      </c>
      <c r="G84" s="329"/>
      <c r="H84" s="329">
        <f>F84*G84</f>
        <v>0</v>
      </c>
    </row>
    <row r="85" spans="1:8" ht="12" customHeight="1">
      <c r="A85" s="212"/>
      <c r="B85" s="213"/>
      <c r="C85" s="213"/>
      <c r="D85" s="213" t="s">
        <v>1057</v>
      </c>
      <c r="E85" s="213"/>
      <c r="F85" s="214"/>
      <c r="G85" s="215"/>
      <c r="H85" s="215"/>
    </row>
    <row r="86" spans="1:8" ht="13.5" customHeight="1">
      <c r="A86" s="326">
        <v>47</v>
      </c>
      <c r="B86" s="327" t="s">
        <v>888</v>
      </c>
      <c r="C86" s="327" t="s">
        <v>1058</v>
      </c>
      <c r="D86" s="327" t="s">
        <v>1059</v>
      </c>
      <c r="E86" s="327" t="s">
        <v>197</v>
      </c>
      <c r="F86" s="328">
        <v>1</v>
      </c>
      <c r="G86" s="329"/>
      <c r="H86" s="329">
        <f>F86*G86</f>
        <v>0</v>
      </c>
    </row>
    <row r="87" spans="1:8" ht="12" customHeight="1">
      <c r="A87" s="212"/>
      <c r="B87" s="213"/>
      <c r="C87" s="213"/>
      <c r="D87" s="213" t="s">
        <v>1024</v>
      </c>
      <c r="E87" s="213"/>
      <c r="F87" s="214"/>
      <c r="G87" s="215"/>
      <c r="H87" s="215"/>
    </row>
    <row r="88" spans="1:8" ht="13.5" customHeight="1">
      <c r="A88" s="326">
        <v>48</v>
      </c>
      <c r="B88" s="327" t="s">
        <v>888</v>
      </c>
      <c r="C88" s="327" t="s">
        <v>1060</v>
      </c>
      <c r="D88" s="327" t="s">
        <v>1061</v>
      </c>
      <c r="E88" s="327" t="s">
        <v>197</v>
      </c>
      <c r="F88" s="328">
        <v>1</v>
      </c>
      <c r="G88" s="329"/>
      <c r="H88" s="329">
        <f>F88*G88</f>
        <v>0</v>
      </c>
    </row>
    <row r="89" spans="1:8" ht="12" customHeight="1">
      <c r="A89" s="212"/>
      <c r="B89" s="213"/>
      <c r="C89" s="213"/>
      <c r="D89" s="213" t="s">
        <v>1024</v>
      </c>
      <c r="E89" s="213"/>
      <c r="F89" s="214"/>
      <c r="G89" s="215"/>
      <c r="H89" s="215"/>
    </row>
    <row r="90" spans="1:8" ht="13.5" customHeight="1">
      <c r="A90" s="326">
        <v>49</v>
      </c>
      <c r="B90" s="327" t="s">
        <v>888</v>
      </c>
      <c r="C90" s="327" t="s">
        <v>1062</v>
      </c>
      <c r="D90" s="327" t="s">
        <v>1063</v>
      </c>
      <c r="E90" s="327" t="s">
        <v>197</v>
      </c>
      <c r="F90" s="328">
        <v>2</v>
      </c>
      <c r="G90" s="329"/>
      <c r="H90" s="329">
        <f>F90*G90</f>
        <v>0</v>
      </c>
    </row>
    <row r="91" spans="1:8" ht="12" customHeight="1">
      <c r="A91" s="212"/>
      <c r="B91" s="213"/>
      <c r="C91" s="213"/>
      <c r="D91" s="213" t="s">
        <v>1024</v>
      </c>
      <c r="E91" s="213"/>
      <c r="F91" s="214"/>
      <c r="G91" s="215"/>
      <c r="H91" s="215"/>
    </row>
    <row r="92" spans="1:8" ht="13.5" customHeight="1">
      <c r="A92" s="326">
        <v>50</v>
      </c>
      <c r="B92" s="327" t="s">
        <v>888</v>
      </c>
      <c r="C92" s="327" t="s">
        <v>1064</v>
      </c>
      <c r="D92" s="327" t="s">
        <v>1065</v>
      </c>
      <c r="E92" s="327" t="s">
        <v>197</v>
      </c>
      <c r="F92" s="328">
        <v>1</v>
      </c>
      <c r="G92" s="329"/>
      <c r="H92" s="329">
        <f t="shared" ref="H92:H93" si="7">F92*G92</f>
        <v>0</v>
      </c>
    </row>
    <row r="93" spans="1:8" ht="13.5" customHeight="1">
      <c r="A93" s="326">
        <v>51</v>
      </c>
      <c r="B93" s="327" t="s">
        <v>888</v>
      </c>
      <c r="C93" s="327" t="s">
        <v>1066</v>
      </c>
      <c r="D93" s="327" t="s">
        <v>1067</v>
      </c>
      <c r="E93" s="327" t="s">
        <v>197</v>
      </c>
      <c r="F93" s="328">
        <v>1</v>
      </c>
      <c r="G93" s="329"/>
      <c r="H93" s="329">
        <f t="shared" si="7"/>
        <v>0</v>
      </c>
    </row>
    <row r="94" spans="1:8" ht="12" customHeight="1">
      <c r="A94" s="212"/>
      <c r="B94" s="213"/>
      <c r="C94" s="213"/>
      <c r="D94" s="213" t="s">
        <v>1024</v>
      </c>
      <c r="E94" s="213"/>
      <c r="F94" s="214"/>
      <c r="G94" s="215"/>
      <c r="H94" s="215"/>
    </row>
    <row r="95" spans="1:8" ht="13.5" customHeight="1">
      <c r="A95" s="326">
        <v>52</v>
      </c>
      <c r="B95" s="327" t="s">
        <v>888</v>
      </c>
      <c r="C95" s="327" t="s">
        <v>1068</v>
      </c>
      <c r="D95" s="327" t="s">
        <v>1069</v>
      </c>
      <c r="E95" s="327" t="s">
        <v>197</v>
      </c>
      <c r="F95" s="328">
        <v>2</v>
      </c>
      <c r="G95" s="329"/>
      <c r="H95" s="329">
        <f>F95*G95</f>
        <v>0</v>
      </c>
    </row>
    <row r="96" spans="1:8" ht="12" customHeight="1">
      <c r="A96" s="212"/>
      <c r="B96" s="213"/>
      <c r="C96" s="213"/>
      <c r="D96" s="213" t="s">
        <v>1024</v>
      </c>
      <c r="E96" s="213"/>
      <c r="F96" s="214"/>
      <c r="G96" s="215"/>
      <c r="H96" s="215"/>
    </row>
    <row r="97" spans="1:8" ht="13.5" customHeight="1">
      <c r="A97" s="326">
        <v>53</v>
      </c>
      <c r="B97" s="327" t="s">
        <v>888</v>
      </c>
      <c r="C97" s="327" t="s">
        <v>1070</v>
      </c>
      <c r="D97" s="327" t="s">
        <v>1071</v>
      </c>
      <c r="E97" s="327" t="s">
        <v>197</v>
      </c>
      <c r="F97" s="328">
        <v>1</v>
      </c>
      <c r="G97" s="329"/>
      <c r="H97" s="329">
        <f>F97*G97</f>
        <v>0</v>
      </c>
    </row>
    <row r="98" spans="1:8" ht="12" customHeight="1">
      <c r="A98" s="212"/>
      <c r="B98" s="213"/>
      <c r="C98" s="213"/>
      <c r="D98" s="213" t="s">
        <v>1024</v>
      </c>
      <c r="E98" s="213"/>
      <c r="F98" s="214"/>
      <c r="G98" s="215"/>
      <c r="H98" s="215"/>
    </row>
    <row r="99" spans="1:8" ht="13.5" customHeight="1">
      <c r="A99" s="326">
        <v>54</v>
      </c>
      <c r="B99" s="327" t="s">
        <v>888</v>
      </c>
      <c r="C99" s="327" t="s">
        <v>1072</v>
      </c>
      <c r="D99" s="327" t="s">
        <v>1073</v>
      </c>
      <c r="E99" s="327" t="s">
        <v>197</v>
      </c>
      <c r="F99" s="328">
        <v>7</v>
      </c>
      <c r="G99" s="329"/>
      <c r="H99" s="329">
        <f>F99*G99</f>
        <v>0</v>
      </c>
    </row>
    <row r="100" spans="1:8" ht="12" customHeight="1">
      <c r="A100" s="212"/>
      <c r="B100" s="213"/>
      <c r="C100" s="213"/>
      <c r="D100" s="213" t="s">
        <v>1024</v>
      </c>
      <c r="E100" s="213"/>
      <c r="F100" s="214"/>
      <c r="G100" s="215"/>
      <c r="H100" s="215"/>
    </row>
    <row r="101" spans="1:8" ht="13.5" customHeight="1">
      <c r="A101" s="326">
        <v>55</v>
      </c>
      <c r="B101" s="327" t="s">
        <v>888</v>
      </c>
      <c r="C101" s="327" t="s">
        <v>1074</v>
      </c>
      <c r="D101" s="327" t="s">
        <v>1075</v>
      </c>
      <c r="E101" s="327" t="s">
        <v>197</v>
      </c>
      <c r="F101" s="328">
        <v>2</v>
      </c>
      <c r="G101" s="329"/>
      <c r="H101" s="329">
        <f t="shared" ref="H101:H103" si="8">F101*G101</f>
        <v>0</v>
      </c>
    </row>
    <row r="102" spans="1:8" ht="13.5" customHeight="1">
      <c r="A102" s="326">
        <v>56</v>
      </c>
      <c r="B102" s="327" t="s">
        <v>888</v>
      </c>
      <c r="C102" s="327" t="s">
        <v>1076</v>
      </c>
      <c r="D102" s="327" t="s">
        <v>1077</v>
      </c>
      <c r="E102" s="327" t="s">
        <v>197</v>
      </c>
      <c r="F102" s="328">
        <v>1</v>
      </c>
      <c r="G102" s="329"/>
      <c r="H102" s="329">
        <f t="shared" si="8"/>
        <v>0</v>
      </c>
    </row>
    <row r="103" spans="1:8" ht="13.5" customHeight="1">
      <c r="A103" s="326">
        <v>57</v>
      </c>
      <c r="B103" s="327" t="s">
        <v>888</v>
      </c>
      <c r="C103" s="327" t="s">
        <v>1078</v>
      </c>
      <c r="D103" s="327" t="s">
        <v>1079</v>
      </c>
      <c r="E103" s="327" t="s">
        <v>913</v>
      </c>
      <c r="F103" s="328">
        <v>18</v>
      </c>
      <c r="G103" s="329"/>
      <c r="H103" s="329">
        <f t="shared" si="8"/>
        <v>0</v>
      </c>
    </row>
    <row r="104" spans="1:8" ht="30" customHeight="1">
      <c r="A104" s="212"/>
      <c r="B104" s="213"/>
      <c r="C104" s="213"/>
      <c r="D104" s="213" t="s">
        <v>1080</v>
      </c>
      <c r="E104" s="213"/>
      <c r="F104" s="214"/>
      <c r="G104" s="215"/>
      <c r="H104" s="215"/>
    </row>
    <row r="105" spans="1:8" ht="28.5" customHeight="1">
      <c r="A105" s="204"/>
      <c r="B105" s="205"/>
      <c r="C105" s="205" t="s">
        <v>1011</v>
      </c>
      <c r="D105" s="205" t="s">
        <v>1081</v>
      </c>
      <c r="E105" s="205"/>
      <c r="F105" s="206"/>
      <c r="G105" s="207"/>
      <c r="H105" s="207">
        <f>SUM(H106:H113)</f>
        <v>0</v>
      </c>
    </row>
    <row r="106" spans="1:8" ht="13.5" customHeight="1">
      <c r="A106" s="326">
        <v>58</v>
      </c>
      <c r="B106" s="327" t="s">
        <v>888</v>
      </c>
      <c r="C106" s="327" t="s">
        <v>1082</v>
      </c>
      <c r="D106" s="327" t="s">
        <v>1083</v>
      </c>
      <c r="E106" s="327" t="s">
        <v>913</v>
      </c>
      <c r="F106" s="328">
        <v>10</v>
      </c>
      <c r="G106" s="329"/>
      <c r="H106" s="329">
        <f>F106*G106</f>
        <v>0</v>
      </c>
    </row>
    <row r="107" spans="1:8" ht="12" customHeight="1">
      <c r="A107" s="212"/>
      <c r="B107" s="213"/>
      <c r="C107" s="213"/>
      <c r="D107" s="213" t="s">
        <v>1084</v>
      </c>
      <c r="E107" s="213"/>
      <c r="F107" s="214"/>
      <c r="G107" s="215"/>
      <c r="H107" s="215"/>
    </row>
    <row r="108" spans="1:8" ht="13.5" customHeight="1">
      <c r="A108" s="326">
        <v>59</v>
      </c>
      <c r="B108" s="327" t="s">
        <v>1011</v>
      </c>
      <c r="C108" s="327" t="s">
        <v>1085</v>
      </c>
      <c r="D108" s="327" t="s">
        <v>1086</v>
      </c>
      <c r="E108" s="327" t="s">
        <v>217</v>
      </c>
      <c r="F108" s="328">
        <v>41</v>
      </c>
      <c r="G108" s="329"/>
      <c r="H108" s="329">
        <f>F108*G108</f>
        <v>0</v>
      </c>
    </row>
    <row r="109" spans="1:8" ht="12" customHeight="1">
      <c r="A109" s="212"/>
      <c r="B109" s="213"/>
      <c r="C109" s="213"/>
      <c r="D109" s="213" t="s">
        <v>1087</v>
      </c>
      <c r="E109" s="213"/>
      <c r="F109" s="214"/>
      <c r="G109" s="215"/>
      <c r="H109" s="215"/>
    </row>
    <row r="110" spans="1:8" ht="24" customHeight="1">
      <c r="A110" s="326">
        <v>60</v>
      </c>
      <c r="B110" s="327" t="s">
        <v>1011</v>
      </c>
      <c r="C110" s="327" t="s">
        <v>1088</v>
      </c>
      <c r="D110" s="327" t="s">
        <v>1089</v>
      </c>
      <c r="E110" s="327" t="s">
        <v>217</v>
      </c>
      <c r="F110" s="328">
        <v>41</v>
      </c>
      <c r="G110" s="329"/>
      <c r="H110" s="329">
        <f>F110*G110</f>
        <v>0</v>
      </c>
    </row>
    <row r="111" spans="1:8" ht="12" customHeight="1">
      <c r="A111" s="212"/>
      <c r="B111" s="213"/>
      <c r="C111" s="213"/>
      <c r="D111" s="213" t="s">
        <v>1090</v>
      </c>
      <c r="E111" s="213"/>
      <c r="F111" s="214"/>
      <c r="G111" s="215"/>
      <c r="H111" s="215"/>
    </row>
    <row r="112" spans="1:8" ht="24" customHeight="1">
      <c r="A112" s="326">
        <v>61</v>
      </c>
      <c r="B112" s="327" t="s">
        <v>1011</v>
      </c>
      <c r="C112" s="327" t="s">
        <v>1091</v>
      </c>
      <c r="D112" s="327" t="s">
        <v>1092</v>
      </c>
      <c r="E112" s="327" t="s">
        <v>217</v>
      </c>
      <c r="F112" s="328">
        <v>41</v>
      </c>
      <c r="G112" s="329"/>
      <c r="H112" s="329">
        <f t="shared" ref="H112:H113" si="9">F112*G112</f>
        <v>0</v>
      </c>
    </row>
    <row r="113" spans="1:8" ht="13.5" customHeight="1">
      <c r="A113" s="326">
        <v>62</v>
      </c>
      <c r="B113" s="327" t="s">
        <v>888</v>
      </c>
      <c r="C113" s="327" t="s">
        <v>1093</v>
      </c>
      <c r="D113" s="327" t="s">
        <v>1713</v>
      </c>
      <c r="E113" s="327" t="s">
        <v>913</v>
      </c>
      <c r="F113" s="328">
        <v>17</v>
      </c>
      <c r="G113" s="329"/>
      <c r="H113" s="329">
        <f t="shared" si="9"/>
        <v>0</v>
      </c>
    </row>
    <row r="114" spans="1:8" ht="28.5" customHeight="1">
      <c r="A114" s="204"/>
      <c r="B114" s="205"/>
      <c r="C114" s="205" t="s">
        <v>1094</v>
      </c>
      <c r="D114" s="205" t="s">
        <v>1095</v>
      </c>
      <c r="E114" s="205"/>
      <c r="F114" s="206"/>
      <c r="G114" s="207"/>
      <c r="H114" s="207">
        <f>SUM(H115:H127)</f>
        <v>0</v>
      </c>
    </row>
    <row r="115" spans="1:8" ht="24" customHeight="1">
      <c r="A115" s="326">
        <v>63</v>
      </c>
      <c r="B115" s="327" t="s">
        <v>1011</v>
      </c>
      <c r="C115" s="327" t="s">
        <v>1096</v>
      </c>
      <c r="D115" s="327" t="s">
        <v>1097</v>
      </c>
      <c r="E115" s="327" t="s">
        <v>658</v>
      </c>
      <c r="F115" s="328">
        <v>1</v>
      </c>
      <c r="G115" s="329"/>
      <c r="H115" s="329">
        <f>F115*G115</f>
        <v>0</v>
      </c>
    </row>
    <row r="116" spans="1:8" ht="12" customHeight="1">
      <c r="A116" s="212"/>
      <c r="B116" s="213"/>
      <c r="C116" s="213"/>
      <c r="D116" s="213" t="s">
        <v>1098</v>
      </c>
      <c r="E116" s="213"/>
      <c r="F116" s="214"/>
      <c r="G116" s="215"/>
      <c r="H116" s="215"/>
    </row>
    <row r="117" spans="1:8" ht="13.5" customHeight="1">
      <c r="A117" s="326">
        <v>64</v>
      </c>
      <c r="B117" s="327" t="s">
        <v>1011</v>
      </c>
      <c r="C117" s="327" t="s">
        <v>1099</v>
      </c>
      <c r="D117" s="327" t="s">
        <v>1100</v>
      </c>
      <c r="E117" s="327" t="s">
        <v>217</v>
      </c>
      <c r="F117" s="328">
        <v>2</v>
      </c>
      <c r="G117" s="329"/>
      <c r="H117" s="329">
        <f t="shared" ref="H117:H119" si="10">F117*G117</f>
        <v>0</v>
      </c>
    </row>
    <row r="118" spans="1:8" ht="24" customHeight="1">
      <c r="A118" s="326">
        <v>65</v>
      </c>
      <c r="B118" s="327" t="s">
        <v>1011</v>
      </c>
      <c r="C118" s="327" t="s">
        <v>1101</v>
      </c>
      <c r="D118" s="327" t="s">
        <v>1102</v>
      </c>
      <c r="E118" s="327" t="s">
        <v>658</v>
      </c>
      <c r="F118" s="328">
        <v>8</v>
      </c>
      <c r="G118" s="329"/>
      <c r="H118" s="329">
        <f t="shared" si="10"/>
        <v>0</v>
      </c>
    </row>
    <row r="119" spans="1:8" ht="13.5" customHeight="1">
      <c r="A119" s="326">
        <v>66</v>
      </c>
      <c r="B119" s="327" t="s">
        <v>888</v>
      </c>
      <c r="C119" s="327" t="s">
        <v>1103</v>
      </c>
      <c r="D119" s="327" t="s">
        <v>1104</v>
      </c>
      <c r="E119" s="327" t="s">
        <v>197</v>
      </c>
      <c r="F119" s="328">
        <v>1</v>
      </c>
      <c r="G119" s="329"/>
      <c r="H119" s="329">
        <f t="shared" si="10"/>
        <v>0</v>
      </c>
    </row>
    <row r="120" spans="1:8" ht="12" customHeight="1">
      <c r="A120" s="212"/>
      <c r="B120" s="213"/>
      <c r="C120" s="213"/>
      <c r="D120" s="213" t="s">
        <v>1105</v>
      </c>
      <c r="E120" s="213"/>
      <c r="F120" s="214"/>
      <c r="G120" s="215"/>
      <c r="H120" s="215"/>
    </row>
    <row r="121" spans="1:8" ht="24" customHeight="1">
      <c r="A121" s="326">
        <v>67</v>
      </c>
      <c r="B121" s="327" t="s">
        <v>1011</v>
      </c>
      <c r="C121" s="327" t="s">
        <v>1106</v>
      </c>
      <c r="D121" s="327" t="s">
        <v>1107</v>
      </c>
      <c r="E121" s="327" t="s">
        <v>658</v>
      </c>
      <c r="F121" s="328">
        <v>1</v>
      </c>
      <c r="G121" s="329"/>
      <c r="H121" s="329">
        <f t="shared" ref="H121:H122" si="11">F121*G121</f>
        <v>0</v>
      </c>
    </row>
    <row r="122" spans="1:8" ht="13.5" customHeight="1">
      <c r="A122" s="326">
        <v>68</v>
      </c>
      <c r="B122" s="327" t="s">
        <v>888</v>
      </c>
      <c r="C122" s="327" t="s">
        <v>1108</v>
      </c>
      <c r="D122" s="327" t="s">
        <v>1109</v>
      </c>
      <c r="E122" s="327" t="s">
        <v>197</v>
      </c>
      <c r="F122" s="328">
        <v>1</v>
      </c>
      <c r="G122" s="329"/>
      <c r="H122" s="329">
        <f t="shared" si="11"/>
        <v>0</v>
      </c>
    </row>
    <row r="123" spans="1:8" ht="21" customHeight="1">
      <c r="A123" s="212"/>
      <c r="B123" s="213"/>
      <c r="C123" s="213"/>
      <c r="D123" s="213" t="s">
        <v>1110</v>
      </c>
      <c r="E123" s="213"/>
      <c r="F123" s="214"/>
      <c r="G123" s="215"/>
      <c r="H123" s="215"/>
    </row>
    <row r="124" spans="1:8" ht="24" customHeight="1">
      <c r="A124" s="326">
        <v>69</v>
      </c>
      <c r="B124" s="327" t="s">
        <v>1011</v>
      </c>
      <c r="C124" s="327" t="s">
        <v>1111</v>
      </c>
      <c r="D124" s="327" t="s">
        <v>1112</v>
      </c>
      <c r="E124" s="327" t="s">
        <v>658</v>
      </c>
      <c r="F124" s="328">
        <v>1</v>
      </c>
      <c r="G124" s="329"/>
      <c r="H124" s="329">
        <f t="shared" ref="H124:H127" si="12">F124*G124</f>
        <v>0</v>
      </c>
    </row>
    <row r="125" spans="1:8" ht="13.5" customHeight="1">
      <c r="A125" s="326">
        <v>70</v>
      </c>
      <c r="B125" s="327" t="s">
        <v>888</v>
      </c>
      <c r="C125" s="327" t="s">
        <v>1113</v>
      </c>
      <c r="D125" s="327" t="s">
        <v>1114</v>
      </c>
      <c r="E125" s="327" t="s">
        <v>197</v>
      </c>
      <c r="F125" s="328">
        <v>1</v>
      </c>
      <c r="G125" s="329"/>
      <c r="H125" s="329">
        <f t="shared" si="12"/>
        <v>0</v>
      </c>
    </row>
    <row r="126" spans="1:8" ht="13.5" customHeight="1">
      <c r="A126" s="326">
        <v>71</v>
      </c>
      <c r="B126" s="327" t="s">
        <v>888</v>
      </c>
      <c r="C126" s="327" t="s">
        <v>1115</v>
      </c>
      <c r="D126" s="327" t="s">
        <v>1116</v>
      </c>
      <c r="E126" s="327" t="s">
        <v>197</v>
      </c>
      <c r="F126" s="328">
        <v>1</v>
      </c>
      <c r="G126" s="329"/>
      <c r="H126" s="329">
        <f t="shared" si="12"/>
        <v>0</v>
      </c>
    </row>
    <row r="127" spans="1:8" ht="13.5" customHeight="1">
      <c r="A127" s="326">
        <v>72</v>
      </c>
      <c r="B127" s="327" t="s">
        <v>888</v>
      </c>
      <c r="C127" s="327" t="s">
        <v>1117</v>
      </c>
      <c r="D127" s="327" t="s">
        <v>1118</v>
      </c>
      <c r="E127" s="327" t="s">
        <v>913</v>
      </c>
      <c r="F127" s="328">
        <v>2</v>
      </c>
      <c r="G127" s="329"/>
      <c r="H127" s="329">
        <f t="shared" si="12"/>
        <v>0</v>
      </c>
    </row>
    <row r="128" spans="1:8" ht="28.5" customHeight="1">
      <c r="A128" s="204"/>
      <c r="B128" s="205"/>
      <c r="C128" s="205" t="s">
        <v>1119</v>
      </c>
      <c r="D128" s="205" t="s">
        <v>1120</v>
      </c>
      <c r="E128" s="205"/>
      <c r="F128" s="206"/>
      <c r="G128" s="207"/>
      <c r="H128" s="207">
        <f>SUM(H129:H137)</f>
        <v>0</v>
      </c>
    </row>
    <row r="129" spans="1:8" ht="13.5" customHeight="1">
      <c r="A129" s="326">
        <v>73</v>
      </c>
      <c r="B129" s="327" t="s">
        <v>1011</v>
      </c>
      <c r="C129" s="327" t="s">
        <v>1121</v>
      </c>
      <c r="D129" s="327" t="s">
        <v>1122</v>
      </c>
      <c r="E129" s="327" t="s">
        <v>185</v>
      </c>
      <c r="F129" s="328">
        <v>18</v>
      </c>
      <c r="G129" s="329"/>
      <c r="H129" s="329">
        <f t="shared" ref="H129:H137" si="13">F129*G129</f>
        <v>0</v>
      </c>
    </row>
    <row r="130" spans="1:8" ht="13.5" customHeight="1">
      <c r="A130" s="326">
        <v>74</v>
      </c>
      <c r="B130" s="327" t="s">
        <v>1011</v>
      </c>
      <c r="C130" s="327" t="s">
        <v>1123</v>
      </c>
      <c r="D130" s="327" t="s">
        <v>1124</v>
      </c>
      <c r="E130" s="327" t="s">
        <v>185</v>
      </c>
      <c r="F130" s="328">
        <v>18</v>
      </c>
      <c r="G130" s="329"/>
      <c r="H130" s="329">
        <f t="shared" si="13"/>
        <v>0</v>
      </c>
    </row>
    <row r="131" spans="1:8" ht="13.5" customHeight="1">
      <c r="A131" s="326">
        <v>75</v>
      </c>
      <c r="B131" s="327" t="s">
        <v>1011</v>
      </c>
      <c r="C131" s="327" t="s">
        <v>1125</v>
      </c>
      <c r="D131" s="327" t="s">
        <v>1126</v>
      </c>
      <c r="E131" s="327" t="s">
        <v>185</v>
      </c>
      <c r="F131" s="328">
        <v>2</v>
      </c>
      <c r="G131" s="329"/>
      <c r="H131" s="329">
        <f t="shared" si="13"/>
        <v>0</v>
      </c>
    </row>
    <row r="132" spans="1:8" ht="13.5" customHeight="1">
      <c r="A132" s="326">
        <v>76</v>
      </c>
      <c r="B132" s="327" t="s">
        <v>1011</v>
      </c>
      <c r="C132" s="327" t="s">
        <v>1127</v>
      </c>
      <c r="D132" s="327" t="s">
        <v>1128</v>
      </c>
      <c r="E132" s="327" t="s">
        <v>217</v>
      </c>
      <c r="F132" s="328">
        <v>24</v>
      </c>
      <c r="G132" s="329"/>
      <c r="H132" s="329">
        <f t="shared" si="13"/>
        <v>0</v>
      </c>
    </row>
    <row r="133" spans="1:8" ht="24" customHeight="1">
      <c r="A133" s="326">
        <v>77</v>
      </c>
      <c r="B133" s="327" t="s">
        <v>1011</v>
      </c>
      <c r="C133" s="327" t="s">
        <v>1129</v>
      </c>
      <c r="D133" s="327" t="s">
        <v>1130</v>
      </c>
      <c r="E133" s="327" t="s">
        <v>185</v>
      </c>
      <c r="F133" s="328">
        <v>6</v>
      </c>
      <c r="G133" s="329"/>
      <c r="H133" s="329">
        <f t="shared" si="13"/>
        <v>0</v>
      </c>
    </row>
    <row r="134" spans="1:8" ht="24" customHeight="1">
      <c r="A134" s="326">
        <v>78</v>
      </c>
      <c r="B134" s="327" t="s">
        <v>1011</v>
      </c>
      <c r="C134" s="327" t="s">
        <v>1131</v>
      </c>
      <c r="D134" s="327" t="s">
        <v>1132</v>
      </c>
      <c r="E134" s="327" t="s">
        <v>185</v>
      </c>
      <c r="F134" s="328">
        <v>8</v>
      </c>
      <c r="G134" s="329"/>
      <c r="H134" s="329">
        <f t="shared" si="13"/>
        <v>0</v>
      </c>
    </row>
    <row r="135" spans="1:8" ht="24" customHeight="1">
      <c r="A135" s="326">
        <v>79</v>
      </c>
      <c r="B135" s="327" t="s">
        <v>1011</v>
      </c>
      <c r="C135" s="327" t="s">
        <v>1133</v>
      </c>
      <c r="D135" s="327" t="s">
        <v>1134</v>
      </c>
      <c r="E135" s="327" t="s">
        <v>185</v>
      </c>
      <c r="F135" s="328">
        <v>16</v>
      </c>
      <c r="G135" s="329"/>
      <c r="H135" s="329">
        <f t="shared" si="13"/>
        <v>0</v>
      </c>
    </row>
    <row r="136" spans="1:8" ht="13.5" customHeight="1">
      <c r="A136" s="326">
        <v>80</v>
      </c>
      <c r="B136" s="327" t="s">
        <v>1011</v>
      </c>
      <c r="C136" s="327" t="s">
        <v>1135</v>
      </c>
      <c r="D136" s="327" t="s">
        <v>1136</v>
      </c>
      <c r="E136" s="327" t="s">
        <v>217</v>
      </c>
      <c r="F136" s="328">
        <v>2</v>
      </c>
      <c r="G136" s="329"/>
      <c r="H136" s="329">
        <f t="shared" si="13"/>
        <v>0</v>
      </c>
    </row>
    <row r="137" spans="1:8" ht="13.5" customHeight="1">
      <c r="A137" s="326">
        <v>81</v>
      </c>
      <c r="B137" s="327" t="s">
        <v>1011</v>
      </c>
      <c r="C137" s="327" t="s">
        <v>1137</v>
      </c>
      <c r="D137" s="327" t="s">
        <v>1138</v>
      </c>
      <c r="E137" s="327" t="s">
        <v>185</v>
      </c>
      <c r="F137" s="328">
        <v>560</v>
      </c>
      <c r="G137" s="329"/>
      <c r="H137" s="329">
        <f t="shared" si="13"/>
        <v>0</v>
      </c>
    </row>
    <row r="138" spans="1:8" ht="12" customHeight="1">
      <c r="A138" s="212"/>
      <c r="B138" s="213"/>
      <c r="C138" s="213"/>
      <c r="D138" s="213" t="s">
        <v>1139</v>
      </c>
      <c r="E138" s="213"/>
      <c r="F138" s="214"/>
      <c r="G138" s="215"/>
      <c r="H138" s="215"/>
    </row>
    <row r="139" spans="1:8" ht="28.5" customHeight="1">
      <c r="A139" s="204"/>
      <c r="B139" s="205"/>
      <c r="C139" s="205" t="s">
        <v>1140</v>
      </c>
      <c r="D139" s="205" t="s">
        <v>1141</v>
      </c>
      <c r="E139" s="205"/>
      <c r="F139" s="206"/>
      <c r="G139" s="207"/>
      <c r="H139" s="207">
        <f>SUM(H140:H158)</f>
        <v>0</v>
      </c>
    </row>
    <row r="140" spans="1:8" ht="24" customHeight="1">
      <c r="A140" s="326">
        <v>82</v>
      </c>
      <c r="B140" s="327" t="s">
        <v>1011</v>
      </c>
      <c r="C140" s="327" t="s">
        <v>1142</v>
      </c>
      <c r="D140" s="327" t="s">
        <v>1143</v>
      </c>
      <c r="E140" s="327" t="s">
        <v>217</v>
      </c>
      <c r="F140" s="328">
        <v>18</v>
      </c>
      <c r="G140" s="329"/>
      <c r="H140" s="329">
        <f>F140*G140</f>
        <v>0</v>
      </c>
    </row>
    <row r="141" spans="1:8" ht="12" customHeight="1">
      <c r="A141" s="212"/>
      <c r="B141" s="213"/>
      <c r="C141" s="213"/>
      <c r="D141" s="213" t="s">
        <v>1144</v>
      </c>
      <c r="E141" s="213"/>
      <c r="F141" s="214"/>
      <c r="G141" s="215"/>
      <c r="H141" s="215"/>
    </row>
    <row r="142" spans="1:8" ht="13.5" customHeight="1">
      <c r="A142" s="326">
        <v>83</v>
      </c>
      <c r="B142" s="327" t="s">
        <v>1011</v>
      </c>
      <c r="C142" s="327" t="s">
        <v>1145</v>
      </c>
      <c r="D142" s="327" t="s">
        <v>1146</v>
      </c>
      <c r="E142" s="327" t="s">
        <v>217</v>
      </c>
      <c r="F142" s="328">
        <v>4</v>
      </c>
      <c r="G142" s="329"/>
      <c r="H142" s="329">
        <f>F142*G142</f>
        <v>0</v>
      </c>
    </row>
    <row r="143" spans="1:8" ht="12" customHeight="1">
      <c r="A143" s="212"/>
      <c r="B143" s="213"/>
      <c r="C143" s="213"/>
      <c r="D143" s="213" t="s">
        <v>1147</v>
      </c>
      <c r="E143" s="213"/>
      <c r="F143" s="214"/>
      <c r="G143" s="215"/>
      <c r="H143" s="215"/>
    </row>
    <row r="144" spans="1:8" ht="13.5" customHeight="1">
      <c r="A144" s="326">
        <v>84</v>
      </c>
      <c r="B144" s="327" t="s">
        <v>1011</v>
      </c>
      <c r="C144" s="327" t="s">
        <v>1148</v>
      </c>
      <c r="D144" s="327" t="s">
        <v>1149</v>
      </c>
      <c r="E144" s="327" t="s">
        <v>217</v>
      </c>
      <c r="F144" s="328">
        <v>1</v>
      </c>
      <c r="G144" s="329"/>
      <c r="H144" s="329">
        <f>F144*G144</f>
        <v>0</v>
      </c>
    </row>
    <row r="145" spans="1:8" ht="12" customHeight="1">
      <c r="A145" s="212"/>
      <c r="B145" s="213"/>
      <c r="C145" s="213"/>
      <c r="D145" s="213" t="s">
        <v>1150</v>
      </c>
      <c r="E145" s="213"/>
      <c r="F145" s="214"/>
      <c r="G145" s="215"/>
      <c r="H145" s="215"/>
    </row>
    <row r="146" spans="1:8" ht="24" customHeight="1">
      <c r="A146" s="326">
        <v>85</v>
      </c>
      <c r="B146" s="327" t="s">
        <v>1011</v>
      </c>
      <c r="C146" s="327" t="s">
        <v>1151</v>
      </c>
      <c r="D146" s="327" t="s">
        <v>1152</v>
      </c>
      <c r="E146" s="327" t="s">
        <v>217</v>
      </c>
      <c r="F146" s="328">
        <v>1</v>
      </c>
      <c r="G146" s="329"/>
      <c r="H146" s="329">
        <f>F146*G146</f>
        <v>0</v>
      </c>
    </row>
    <row r="147" spans="1:8" ht="12" customHeight="1">
      <c r="A147" s="212"/>
      <c r="B147" s="213"/>
      <c r="C147" s="213"/>
      <c r="D147" s="213" t="s">
        <v>1153</v>
      </c>
      <c r="E147" s="213"/>
      <c r="F147" s="214"/>
      <c r="G147" s="215"/>
      <c r="H147" s="215"/>
    </row>
    <row r="148" spans="1:8" ht="24" customHeight="1">
      <c r="A148" s="326">
        <v>86</v>
      </c>
      <c r="B148" s="327" t="s">
        <v>1011</v>
      </c>
      <c r="C148" s="327" t="s">
        <v>1154</v>
      </c>
      <c r="D148" s="327" t="s">
        <v>1155</v>
      </c>
      <c r="E148" s="327" t="s">
        <v>217</v>
      </c>
      <c r="F148" s="328">
        <v>3</v>
      </c>
      <c r="G148" s="329"/>
      <c r="H148" s="329">
        <f>F148*G148</f>
        <v>0</v>
      </c>
    </row>
    <row r="149" spans="1:8" ht="12" customHeight="1">
      <c r="A149" s="212"/>
      <c r="B149" s="213"/>
      <c r="C149" s="213"/>
      <c r="D149" s="213" t="s">
        <v>1156</v>
      </c>
      <c r="E149" s="213"/>
      <c r="F149" s="214"/>
      <c r="G149" s="215"/>
      <c r="H149" s="215"/>
    </row>
    <row r="150" spans="1:8" ht="24" customHeight="1">
      <c r="A150" s="326">
        <v>87</v>
      </c>
      <c r="B150" s="327" t="s">
        <v>1011</v>
      </c>
      <c r="C150" s="327" t="s">
        <v>1157</v>
      </c>
      <c r="D150" s="327" t="s">
        <v>1158</v>
      </c>
      <c r="E150" s="327" t="s">
        <v>217</v>
      </c>
      <c r="F150" s="328">
        <v>4</v>
      </c>
      <c r="G150" s="329"/>
      <c r="H150" s="329">
        <f>F150*G150</f>
        <v>0</v>
      </c>
    </row>
    <row r="151" spans="1:8" ht="12" customHeight="1">
      <c r="A151" s="212"/>
      <c r="B151" s="213"/>
      <c r="C151" s="213"/>
      <c r="D151" s="213" t="s">
        <v>1159</v>
      </c>
      <c r="E151" s="213"/>
      <c r="F151" s="214"/>
      <c r="G151" s="215"/>
      <c r="H151" s="215"/>
    </row>
    <row r="152" spans="1:8" ht="24" customHeight="1">
      <c r="A152" s="326">
        <v>88</v>
      </c>
      <c r="B152" s="327" t="s">
        <v>1011</v>
      </c>
      <c r="C152" s="327" t="s">
        <v>1160</v>
      </c>
      <c r="D152" s="327" t="s">
        <v>1161</v>
      </c>
      <c r="E152" s="327" t="s">
        <v>217</v>
      </c>
      <c r="F152" s="328">
        <v>4</v>
      </c>
      <c r="G152" s="329"/>
      <c r="H152" s="329">
        <f>F152*G152</f>
        <v>0</v>
      </c>
    </row>
    <row r="153" spans="1:8" ht="12" customHeight="1">
      <c r="A153" s="212"/>
      <c r="B153" s="213"/>
      <c r="C153" s="213"/>
      <c r="D153" s="213" t="s">
        <v>1162</v>
      </c>
      <c r="E153" s="213"/>
      <c r="F153" s="214"/>
      <c r="G153" s="215"/>
      <c r="H153" s="215"/>
    </row>
    <row r="154" spans="1:8" ht="24" customHeight="1">
      <c r="A154" s="326">
        <v>89</v>
      </c>
      <c r="B154" s="327" t="s">
        <v>1011</v>
      </c>
      <c r="C154" s="327" t="s">
        <v>1163</v>
      </c>
      <c r="D154" s="327" t="s">
        <v>1164</v>
      </c>
      <c r="E154" s="327" t="s">
        <v>217</v>
      </c>
      <c r="F154" s="328">
        <v>1</v>
      </c>
      <c r="G154" s="329"/>
      <c r="H154" s="329">
        <f>F154*G154</f>
        <v>0</v>
      </c>
    </row>
    <row r="155" spans="1:8" ht="12" customHeight="1">
      <c r="A155" s="212"/>
      <c r="B155" s="213"/>
      <c r="C155" s="213"/>
      <c r="D155" s="213" t="s">
        <v>1165</v>
      </c>
      <c r="E155" s="213"/>
      <c r="F155" s="214"/>
      <c r="G155" s="215"/>
      <c r="H155" s="215"/>
    </row>
    <row r="156" spans="1:8" ht="13.5" customHeight="1">
      <c r="A156" s="326">
        <v>90</v>
      </c>
      <c r="B156" s="327" t="s">
        <v>888</v>
      </c>
      <c r="C156" s="327" t="s">
        <v>1166</v>
      </c>
      <c r="D156" s="327" t="s">
        <v>1167</v>
      </c>
      <c r="E156" s="327" t="s">
        <v>197</v>
      </c>
      <c r="F156" s="328">
        <v>6</v>
      </c>
      <c r="G156" s="329"/>
      <c r="H156" s="329">
        <f>F156*G156</f>
        <v>0</v>
      </c>
    </row>
    <row r="157" spans="1:8" ht="12" customHeight="1">
      <c r="A157" s="212"/>
      <c r="B157" s="213"/>
      <c r="C157" s="213"/>
      <c r="D157" s="213" t="s">
        <v>1168</v>
      </c>
      <c r="E157" s="213"/>
      <c r="F157" s="214"/>
      <c r="G157" s="215"/>
      <c r="H157" s="215"/>
    </row>
    <row r="158" spans="1:8" ht="13.5" customHeight="1">
      <c r="A158" s="326">
        <v>91</v>
      </c>
      <c r="B158" s="327" t="s">
        <v>888</v>
      </c>
      <c r="C158" s="327" t="s">
        <v>1169</v>
      </c>
      <c r="D158" s="327" t="s">
        <v>1170</v>
      </c>
      <c r="E158" s="327" t="s">
        <v>197</v>
      </c>
      <c r="F158" s="328">
        <v>1</v>
      </c>
      <c r="G158" s="329"/>
      <c r="H158" s="329">
        <f>F158*G158</f>
        <v>0</v>
      </c>
    </row>
    <row r="159" spans="1:8" ht="12" customHeight="1">
      <c r="A159" s="212"/>
      <c r="B159" s="213"/>
      <c r="C159" s="213"/>
      <c r="D159" s="213" t="s">
        <v>1171</v>
      </c>
      <c r="E159" s="213"/>
      <c r="F159" s="214"/>
      <c r="G159" s="215"/>
      <c r="H159" s="215"/>
    </row>
    <row r="160" spans="1:8" ht="28.5" customHeight="1">
      <c r="A160" s="204"/>
      <c r="B160" s="205"/>
      <c r="C160" s="205" t="s">
        <v>1172</v>
      </c>
      <c r="D160" s="205" t="s">
        <v>1173</v>
      </c>
      <c r="E160" s="205"/>
      <c r="F160" s="206"/>
      <c r="G160" s="207"/>
      <c r="H160" s="207">
        <f>SUM(H161)</f>
        <v>0</v>
      </c>
    </row>
    <row r="161" spans="1:8" ht="13.5" customHeight="1">
      <c r="A161" s="326">
        <v>92</v>
      </c>
      <c r="B161" s="327" t="s">
        <v>888</v>
      </c>
      <c r="C161" s="327" t="s">
        <v>1174</v>
      </c>
      <c r="D161" s="327" t="s">
        <v>1175</v>
      </c>
      <c r="E161" s="327" t="s">
        <v>197</v>
      </c>
      <c r="F161" s="328">
        <v>1</v>
      </c>
      <c r="G161" s="329"/>
      <c r="H161" s="329">
        <f>F161*G161</f>
        <v>0</v>
      </c>
    </row>
    <row r="162" spans="1:8" ht="21" customHeight="1">
      <c r="A162" s="212"/>
      <c r="B162" s="213"/>
      <c r="C162" s="213"/>
      <c r="D162" s="213" t="s">
        <v>1176</v>
      </c>
      <c r="E162" s="213"/>
      <c r="F162" s="214"/>
      <c r="G162" s="215"/>
      <c r="H162" s="215"/>
    </row>
    <row r="163" spans="1:8" ht="28.5" customHeight="1">
      <c r="A163" s="204"/>
      <c r="B163" s="205"/>
      <c r="C163" s="205" t="s">
        <v>1177</v>
      </c>
      <c r="D163" s="205" t="s">
        <v>1178</v>
      </c>
      <c r="E163" s="205"/>
      <c r="F163" s="206"/>
      <c r="G163" s="207"/>
      <c r="H163" s="207">
        <f>SUM(H164:H166)</f>
        <v>0</v>
      </c>
    </row>
    <row r="164" spans="1:8" ht="13.5" customHeight="1">
      <c r="A164" s="326">
        <v>93</v>
      </c>
      <c r="B164" s="327" t="s">
        <v>888</v>
      </c>
      <c r="C164" s="327" t="s">
        <v>1179</v>
      </c>
      <c r="D164" s="327" t="s">
        <v>1180</v>
      </c>
      <c r="E164" s="327" t="s">
        <v>913</v>
      </c>
      <c r="F164" s="328">
        <v>4</v>
      </c>
      <c r="G164" s="329"/>
      <c r="H164" s="329">
        <f>F164*G164</f>
        <v>0</v>
      </c>
    </row>
    <row r="165" spans="1:8" ht="12" customHeight="1">
      <c r="A165" s="212"/>
      <c r="B165" s="213"/>
      <c r="C165" s="213"/>
      <c r="D165" s="213" t="s">
        <v>1181</v>
      </c>
      <c r="E165" s="213"/>
      <c r="F165" s="214"/>
      <c r="G165" s="215"/>
      <c r="H165" s="215"/>
    </row>
    <row r="166" spans="1:8" ht="13.5" customHeight="1">
      <c r="A166" s="326">
        <v>94</v>
      </c>
      <c r="B166" s="327" t="s">
        <v>888</v>
      </c>
      <c r="C166" s="327" t="s">
        <v>1182</v>
      </c>
      <c r="D166" s="327" t="s">
        <v>1183</v>
      </c>
      <c r="E166" s="327" t="s">
        <v>913</v>
      </c>
      <c r="F166" s="328">
        <v>24</v>
      </c>
      <c r="G166" s="329"/>
      <c r="H166" s="329">
        <f>F166*G166</f>
        <v>0</v>
      </c>
    </row>
    <row r="167" spans="1:8" ht="30" customHeight="1">
      <c r="A167" s="212"/>
      <c r="B167" s="213"/>
      <c r="C167" s="213"/>
      <c r="D167" s="213" t="s">
        <v>1184</v>
      </c>
      <c r="E167" s="213"/>
      <c r="F167" s="214"/>
      <c r="G167" s="215"/>
      <c r="H167" s="215"/>
    </row>
    <row r="168" spans="1:8" ht="28.5" customHeight="1">
      <c r="A168" s="204"/>
      <c r="B168" s="205"/>
      <c r="C168" s="205" t="s">
        <v>948</v>
      </c>
      <c r="D168" s="205" t="s">
        <v>949</v>
      </c>
      <c r="E168" s="205"/>
      <c r="F168" s="206"/>
      <c r="G168" s="207"/>
      <c r="H168" s="207">
        <f>SUM(H169:H177)</f>
        <v>0</v>
      </c>
    </row>
    <row r="169" spans="1:8" ht="13.5" customHeight="1">
      <c r="A169" s="326">
        <v>95</v>
      </c>
      <c r="B169" s="327" t="s">
        <v>888</v>
      </c>
      <c r="C169" s="327" t="s">
        <v>1185</v>
      </c>
      <c r="D169" s="327" t="s">
        <v>1186</v>
      </c>
      <c r="E169" s="327" t="s">
        <v>913</v>
      </c>
      <c r="F169" s="328">
        <v>3</v>
      </c>
      <c r="G169" s="329"/>
      <c r="H169" s="329">
        <f t="shared" ref="H169:H171" si="14">F169*G169</f>
        <v>0</v>
      </c>
    </row>
    <row r="170" spans="1:8" ht="13.5" customHeight="1">
      <c r="A170" s="326">
        <v>96</v>
      </c>
      <c r="B170" s="327" t="s">
        <v>888</v>
      </c>
      <c r="C170" s="327" t="s">
        <v>1187</v>
      </c>
      <c r="D170" s="327" t="s">
        <v>1188</v>
      </c>
      <c r="E170" s="327" t="s">
        <v>913</v>
      </c>
      <c r="F170" s="328">
        <v>2</v>
      </c>
      <c r="G170" s="329"/>
      <c r="H170" s="329">
        <f t="shared" si="14"/>
        <v>0</v>
      </c>
    </row>
    <row r="171" spans="1:8" ht="13.5" customHeight="1">
      <c r="A171" s="326">
        <v>97</v>
      </c>
      <c r="B171" s="327" t="s">
        <v>888</v>
      </c>
      <c r="C171" s="327" t="s">
        <v>1189</v>
      </c>
      <c r="D171" s="327" t="s">
        <v>1190</v>
      </c>
      <c r="E171" s="327" t="s">
        <v>913</v>
      </c>
      <c r="F171" s="328">
        <v>2</v>
      </c>
      <c r="G171" s="329"/>
      <c r="H171" s="329">
        <f t="shared" si="14"/>
        <v>0</v>
      </c>
    </row>
    <row r="172" spans="1:8" ht="12" customHeight="1">
      <c r="A172" s="212"/>
      <c r="B172" s="213"/>
      <c r="C172" s="213"/>
      <c r="D172" s="213" t="s">
        <v>1191</v>
      </c>
      <c r="E172" s="213"/>
      <c r="F172" s="214"/>
      <c r="G172" s="215"/>
      <c r="H172" s="215"/>
    </row>
    <row r="173" spans="1:8" ht="13.5" customHeight="1">
      <c r="A173" s="326">
        <v>98</v>
      </c>
      <c r="B173" s="327" t="s">
        <v>888</v>
      </c>
      <c r="C173" s="327" t="s">
        <v>1192</v>
      </c>
      <c r="D173" s="327" t="s">
        <v>1193</v>
      </c>
      <c r="E173" s="327" t="s">
        <v>197</v>
      </c>
      <c r="F173" s="328">
        <v>1</v>
      </c>
      <c r="G173" s="329"/>
      <c r="H173" s="329">
        <f>F173*G173</f>
        <v>0</v>
      </c>
    </row>
    <row r="174" spans="1:8" ht="12" customHeight="1">
      <c r="A174" s="212"/>
      <c r="B174" s="213"/>
      <c r="C174" s="213"/>
      <c r="D174" s="213" t="s">
        <v>1007</v>
      </c>
      <c r="E174" s="213"/>
      <c r="F174" s="214"/>
      <c r="G174" s="215"/>
      <c r="H174" s="215"/>
    </row>
    <row r="175" spans="1:8" ht="13.5" customHeight="1">
      <c r="A175" s="326">
        <v>99</v>
      </c>
      <c r="B175" s="327" t="s">
        <v>888</v>
      </c>
      <c r="C175" s="327" t="s">
        <v>950</v>
      </c>
      <c r="D175" s="327" t="s">
        <v>951</v>
      </c>
      <c r="E175" s="327" t="s">
        <v>913</v>
      </c>
      <c r="F175" s="328">
        <v>17</v>
      </c>
      <c r="G175" s="329"/>
      <c r="H175" s="329">
        <f>F175*G175</f>
        <v>0</v>
      </c>
    </row>
    <row r="176" spans="1:8" ht="12" customHeight="1">
      <c r="A176" s="212"/>
      <c r="B176" s="213"/>
      <c r="C176" s="213"/>
      <c r="D176" s="213" t="s">
        <v>952</v>
      </c>
      <c r="E176" s="213"/>
      <c r="F176" s="214"/>
      <c r="G176" s="215"/>
      <c r="H176" s="215"/>
    </row>
    <row r="177" spans="1:8" ht="13.5" customHeight="1">
      <c r="A177" s="326">
        <v>100</v>
      </c>
      <c r="B177" s="327" t="s">
        <v>888</v>
      </c>
      <c r="C177" s="327" t="s">
        <v>1194</v>
      </c>
      <c r="D177" s="327" t="s">
        <v>1195</v>
      </c>
      <c r="E177" s="327" t="s">
        <v>197</v>
      </c>
      <c r="F177" s="328">
        <v>1</v>
      </c>
      <c r="G177" s="329"/>
      <c r="H177" s="329">
        <f>F177*G177</f>
        <v>0</v>
      </c>
    </row>
    <row r="178" spans="1:8" ht="12" customHeight="1">
      <c r="A178" s="212"/>
      <c r="B178" s="213"/>
      <c r="C178" s="213"/>
      <c r="D178" s="213" t="s">
        <v>1196</v>
      </c>
      <c r="E178" s="213"/>
      <c r="F178" s="214"/>
      <c r="G178" s="215"/>
      <c r="H178" s="215"/>
    </row>
    <row r="179" spans="1:8" ht="30.75" customHeight="1">
      <c r="A179" s="216"/>
      <c r="B179" s="217"/>
      <c r="C179" s="217"/>
      <c r="D179" s="217" t="s">
        <v>953</v>
      </c>
      <c r="E179" s="217"/>
      <c r="F179" s="218"/>
      <c r="G179" s="219"/>
      <c r="H179" s="219">
        <f>H13</f>
        <v>0</v>
      </c>
    </row>
  </sheetData>
  <autoFilter ref="G1:G179"/>
  <mergeCells count="1">
    <mergeCell ref="A1:H1"/>
  </mergeCells>
  <pageMargins left="0.39370079040527345" right="0.39370079040527345" top="0.7874015808105469" bottom="0.7874015808105469" header="0" footer="0"/>
  <pageSetup paperSize="9" scale="93" fitToHeight="100" orientation="portrait" blackAndWhite="1" verticalDpi="597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B2:BM145"/>
  <sheetViews>
    <sheetView showGridLines="0" workbookViewId="0">
      <selection activeCell="AI81" sqref="AI81"/>
    </sheetView>
  </sheetViews>
  <sheetFormatPr defaultColWidth="8.85546875" defaultRowHeight="11.25"/>
  <cols>
    <col min="1" max="1" width="6.42578125" style="342" customWidth="1"/>
    <col min="2" max="2" width="1.28515625" style="342" customWidth="1"/>
    <col min="3" max="4" width="3.28515625" style="342" customWidth="1"/>
    <col min="5" max="5" width="13.28515625" style="342" customWidth="1"/>
    <col min="6" max="6" width="39.5703125" style="342" customWidth="1"/>
    <col min="7" max="7" width="5.42578125" style="342" customWidth="1"/>
    <col min="8" max="8" width="8.85546875" style="342" customWidth="1"/>
    <col min="9" max="9" width="15.7109375" style="345" customWidth="1"/>
    <col min="10" max="11" width="15.7109375" style="342" customWidth="1"/>
    <col min="12" max="12" width="7.28515625" style="342" customWidth="1"/>
    <col min="13" max="13" width="8.42578125" style="342" hidden="1" customWidth="1"/>
    <col min="14" max="14" width="8.85546875" style="342"/>
    <col min="15" max="21" width="11" style="342" hidden="1" customWidth="1"/>
    <col min="22" max="22" width="9.5703125" style="342" customWidth="1"/>
    <col min="23" max="23" width="12.7109375" style="342" customWidth="1"/>
    <col min="24" max="24" width="9.5703125" style="342" customWidth="1"/>
    <col min="25" max="25" width="11.7109375" style="342" customWidth="1"/>
    <col min="26" max="26" width="8.5703125" style="342" customWidth="1"/>
    <col min="27" max="27" width="11.7109375" style="342" customWidth="1"/>
    <col min="28" max="28" width="12.7109375" style="342" customWidth="1"/>
    <col min="29" max="29" width="8.5703125" style="342" customWidth="1"/>
    <col min="30" max="30" width="11.7109375" style="342" customWidth="1"/>
    <col min="31" max="31" width="12.7109375" style="342" customWidth="1"/>
    <col min="32" max="16384" width="8.85546875" style="342"/>
  </cols>
  <sheetData>
    <row r="2" spans="2:46" ht="36.950000000000003" customHeight="1"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AT2" s="224" t="s">
        <v>1199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346"/>
      <c r="J3" s="226"/>
      <c r="K3" s="226"/>
      <c r="L3" s="227"/>
      <c r="AT3" s="224" t="s">
        <v>57</v>
      </c>
    </row>
    <row r="4" spans="2:46" ht="24.95" customHeight="1">
      <c r="B4" s="227"/>
      <c r="D4" s="228" t="s">
        <v>1200</v>
      </c>
      <c r="L4" s="227"/>
      <c r="M4" s="229" t="s">
        <v>1201</v>
      </c>
      <c r="AT4" s="224" t="s">
        <v>1202</v>
      </c>
    </row>
    <row r="5" spans="2:46" ht="6.95" customHeight="1">
      <c r="B5" s="227"/>
      <c r="L5" s="227"/>
    </row>
    <row r="6" spans="2:46" ht="12" customHeight="1">
      <c r="B6" s="227"/>
      <c r="D6" s="341" t="s">
        <v>1203</v>
      </c>
      <c r="L6" s="227"/>
    </row>
    <row r="7" spans="2:46" ht="16.5" customHeight="1">
      <c r="B7" s="227"/>
      <c r="E7" s="439" t="s">
        <v>45</v>
      </c>
      <c r="F7" s="440"/>
      <c r="G7" s="440"/>
      <c r="H7" s="440"/>
      <c r="L7" s="227"/>
    </row>
    <row r="8" spans="2:46" s="340" customFormat="1" ht="12" customHeight="1">
      <c r="B8" s="230"/>
      <c r="D8" s="341" t="s">
        <v>1204</v>
      </c>
      <c r="I8" s="347"/>
      <c r="L8" s="230"/>
    </row>
    <row r="9" spans="2:46" s="340" customFormat="1" ht="36.950000000000003" customHeight="1">
      <c r="B9" s="230"/>
      <c r="E9" s="437" t="s">
        <v>1205</v>
      </c>
      <c r="F9" s="438"/>
      <c r="G9" s="438"/>
      <c r="H9" s="438"/>
      <c r="I9" s="347"/>
      <c r="L9" s="230"/>
    </row>
    <row r="10" spans="2:46" s="340" customFormat="1">
      <c r="B10" s="230"/>
      <c r="I10" s="347"/>
      <c r="L10" s="230"/>
    </row>
    <row r="11" spans="2:46" s="340" customFormat="1" ht="12" customHeight="1">
      <c r="B11" s="230"/>
      <c r="D11" s="341" t="s">
        <v>1206</v>
      </c>
      <c r="F11" s="343" t="s">
        <v>259</v>
      </c>
      <c r="I11" s="348" t="s">
        <v>1207</v>
      </c>
      <c r="J11" s="343" t="s">
        <v>259</v>
      </c>
      <c r="L11" s="230"/>
    </row>
    <row r="12" spans="2:46" s="340" customFormat="1" ht="12" customHeight="1">
      <c r="B12" s="230"/>
      <c r="D12" s="341" t="s">
        <v>1208</v>
      </c>
      <c r="F12" s="343" t="s">
        <v>1209</v>
      </c>
      <c r="I12" s="348" t="s">
        <v>1210</v>
      </c>
      <c r="J12" s="231" t="s">
        <v>1729</v>
      </c>
      <c r="L12" s="230"/>
    </row>
    <row r="13" spans="2:46" s="340" customFormat="1" ht="10.9" customHeight="1">
      <c r="B13" s="230"/>
      <c r="I13" s="347"/>
      <c r="L13" s="230"/>
    </row>
    <row r="14" spans="2:46" s="340" customFormat="1" ht="12" customHeight="1">
      <c r="B14" s="230"/>
      <c r="D14" s="341" t="s">
        <v>1211</v>
      </c>
      <c r="I14" s="348" t="s">
        <v>33</v>
      </c>
      <c r="J14" s="343" t="s">
        <v>259</v>
      </c>
      <c r="L14" s="230"/>
    </row>
    <row r="15" spans="2:46" s="340" customFormat="1" ht="18" customHeight="1">
      <c r="B15" s="230"/>
      <c r="E15" s="343" t="s">
        <v>1730</v>
      </c>
      <c r="I15" s="348" t="s">
        <v>34</v>
      </c>
      <c r="J15" s="343" t="s">
        <v>259</v>
      </c>
      <c r="L15" s="230"/>
    </row>
    <row r="16" spans="2:46" s="340" customFormat="1" ht="6.95" customHeight="1">
      <c r="B16" s="230"/>
      <c r="I16" s="347"/>
      <c r="L16" s="230"/>
    </row>
    <row r="17" spans="2:12" s="340" customFormat="1" ht="12" customHeight="1">
      <c r="B17" s="230"/>
      <c r="D17" s="341" t="s">
        <v>1715</v>
      </c>
      <c r="I17" s="348" t="s">
        <v>33</v>
      </c>
      <c r="J17" s="349" t="s">
        <v>1731</v>
      </c>
      <c r="L17" s="230"/>
    </row>
    <row r="18" spans="2:12" s="340" customFormat="1" ht="18" customHeight="1">
      <c r="B18" s="230"/>
      <c r="E18" s="442" t="s">
        <v>1731</v>
      </c>
      <c r="F18" s="443"/>
      <c r="G18" s="443"/>
      <c r="H18" s="443"/>
      <c r="I18" s="348" t="s">
        <v>34</v>
      </c>
      <c r="J18" s="349" t="s">
        <v>1731</v>
      </c>
      <c r="L18" s="230"/>
    </row>
    <row r="19" spans="2:12" s="340" customFormat="1" ht="6.95" customHeight="1">
      <c r="B19" s="230"/>
      <c r="I19" s="347"/>
      <c r="L19" s="230"/>
    </row>
    <row r="20" spans="2:12" s="340" customFormat="1" ht="12" customHeight="1">
      <c r="B20" s="230"/>
      <c r="D20" s="341" t="s">
        <v>19</v>
      </c>
      <c r="I20" s="348" t="s">
        <v>33</v>
      </c>
      <c r="J20" s="343" t="s">
        <v>259</v>
      </c>
      <c r="L20" s="230"/>
    </row>
    <row r="21" spans="2:12" s="340" customFormat="1" ht="18" customHeight="1">
      <c r="B21" s="230"/>
      <c r="E21" s="343" t="s">
        <v>1212</v>
      </c>
      <c r="I21" s="348" t="s">
        <v>34</v>
      </c>
      <c r="J21" s="343" t="s">
        <v>259</v>
      </c>
      <c r="L21" s="230"/>
    </row>
    <row r="22" spans="2:12" s="340" customFormat="1" ht="6.95" customHeight="1">
      <c r="B22" s="230"/>
      <c r="I22" s="347"/>
      <c r="L22" s="230"/>
    </row>
    <row r="23" spans="2:12" s="340" customFormat="1" ht="12" customHeight="1">
      <c r="B23" s="230"/>
      <c r="D23" s="341" t="s">
        <v>1213</v>
      </c>
      <c r="I23" s="348" t="s">
        <v>33</v>
      </c>
      <c r="J23" s="343" t="s">
        <v>259</v>
      </c>
      <c r="L23" s="230"/>
    </row>
    <row r="24" spans="2:12" s="340" customFormat="1" ht="18" customHeight="1">
      <c r="B24" s="230"/>
      <c r="E24" s="343" t="s">
        <v>1730</v>
      </c>
      <c r="I24" s="348" t="s">
        <v>34</v>
      </c>
      <c r="J24" s="343" t="s">
        <v>259</v>
      </c>
      <c r="L24" s="230"/>
    </row>
    <row r="25" spans="2:12" s="340" customFormat="1" ht="6.95" customHeight="1">
      <c r="B25" s="230"/>
      <c r="I25" s="347"/>
      <c r="L25" s="230"/>
    </row>
    <row r="26" spans="2:12" s="340" customFormat="1" ht="12" customHeight="1">
      <c r="B26" s="230"/>
      <c r="D26" s="341" t="s">
        <v>1214</v>
      </c>
      <c r="I26" s="347"/>
      <c r="L26" s="230"/>
    </row>
    <row r="27" spans="2:12" s="233" customFormat="1" ht="16.5" customHeight="1">
      <c r="B27" s="232"/>
      <c r="E27" s="444" t="s">
        <v>259</v>
      </c>
      <c r="F27" s="444"/>
      <c r="G27" s="444"/>
      <c r="H27" s="444"/>
      <c r="I27" s="350"/>
      <c r="L27" s="232"/>
    </row>
    <row r="28" spans="2:12" s="340" customFormat="1" ht="6.95" customHeight="1">
      <c r="B28" s="230"/>
      <c r="I28" s="347"/>
      <c r="L28" s="230"/>
    </row>
    <row r="29" spans="2:12" s="340" customFormat="1" ht="6.95" customHeight="1">
      <c r="B29" s="230"/>
      <c r="D29" s="234"/>
      <c r="E29" s="234"/>
      <c r="F29" s="234"/>
      <c r="G29" s="234"/>
      <c r="H29" s="234"/>
      <c r="I29" s="351"/>
      <c r="J29" s="234"/>
      <c r="K29" s="234"/>
      <c r="L29" s="230"/>
    </row>
    <row r="30" spans="2:12" s="340" customFormat="1" ht="25.35" customHeight="1">
      <c r="B30" s="230"/>
      <c r="D30" s="235" t="s">
        <v>1215</v>
      </c>
      <c r="I30" s="347"/>
      <c r="J30" s="236">
        <f>ROUND(J118, 2)</f>
        <v>0</v>
      </c>
      <c r="L30" s="230"/>
    </row>
    <row r="31" spans="2:12" s="340" customFormat="1" ht="6.95" customHeight="1">
      <c r="B31" s="230"/>
      <c r="D31" s="234"/>
      <c r="E31" s="234"/>
      <c r="F31" s="234"/>
      <c r="G31" s="234"/>
      <c r="H31" s="234"/>
      <c r="I31" s="351"/>
      <c r="J31" s="234"/>
      <c r="K31" s="234"/>
      <c r="L31" s="230"/>
    </row>
    <row r="32" spans="2:12" s="340" customFormat="1" ht="14.45" customHeight="1">
      <c r="B32" s="230"/>
      <c r="F32" s="237" t="s">
        <v>1216</v>
      </c>
      <c r="I32" s="352" t="s">
        <v>1217</v>
      </c>
      <c r="J32" s="237" t="s">
        <v>1218</v>
      </c>
      <c r="L32" s="230"/>
    </row>
    <row r="33" spans="2:12" s="340" customFormat="1" ht="14.45" customHeight="1">
      <c r="B33" s="230"/>
      <c r="D33" s="238" t="s">
        <v>138</v>
      </c>
      <c r="E33" s="341" t="s">
        <v>1219</v>
      </c>
      <c r="F33" s="239">
        <f>ROUND((SUM(BE118:BE144)),  2)</f>
        <v>0</v>
      </c>
      <c r="I33" s="353">
        <v>0.21</v>
      </c>
      <c r="J33" s="239">
        <f>ROUND(((SUM(BE118:BE144))*I33),  2)</f>
        <v>0</v>
      </c>
      <c r="L33" s="230"/>
    </row>
    <row r="34" spans="2:12" s="340" customFormat="1" ht="14.45" customHeight="1">
      <c r="B34" s="230"/>
      <c r="E34" s="341" t="s">
        <v>1220</v>
      </c>
      <c r="F34" s="239">
        <f>ROUND((SUM(BF118:BF144)),  2)</f>
        <v>0</v>
      </c>
      <c r="I34" s="353">
        <v>0.15</v>
      </c>
      <c r="J34" s="239">
        <f>ROUND(((SUM(BF118:BF144))*I34),  2)</f>
        <v>0</v>
      </c>
      <c r="L34" s="230"/>
    </row>
    <row r="35" spans="2:12" s="340" customFormat="1" ht="14.45" hidden="1" customHeight="1">
      <c r="B35" s="230"/>
      <c r="E35" s="341" t="s">
        <v>1221</v>
      </c>
      <c r="F35" s="239">
        <f>ROUND((SUM(BG118:BG144)),  2)</f>
        <v>0</v>
      </c>
      <c r="I35" s="353">
        <v>0.21</v>
      </c>
      <c r="J35" s="239">
        <f>0</f>
        <v>0</v>
      </c>
      <c r="L35" s="230"/>
    </row>
    <row r="36" spans="2:12" s="340" customFormat="1" ht="14.45" hidden="1" customHeight="1">
      <c r="B36" s="230"/>
      <c r="E36" s="341" t="s">
        <v>1222</v>
      </c>
      <c r="F36" s="239">
        <f>ROUND((SUM(BH118:BH144)),  2)</f>
        <v>0</v>
      </c>
      <c r="I36" s="353">
        <v>0.15</v>
      </c>
      <c r="J36" s="239">
        <f>0</f>
        <v>0</v>
      </c>
      <c r="L36" s="230"/>
    </row>
    <row r="37" spans="2:12" s="340" customFormat="1" ht="14.45" hidden="1" customHeight="1">
      <c r="B37" s="230"/>
      <c r="E37" s="341" t="s">
        <v>1223</v>
      </c>
      <c r="F37" s="239">
        <f>ROUND((SUM(BI118:BI144)),  2)</f>
        <v>0</v>
      </c>
      <c r="I37" s="353">
        <v>0</v>
      </c>
      <c r="J37" s="239">
        <f>0</f>
        <v>0</v>
      </c>
      <c r="L37" s="230"/>
    </row>
    <row r="38" spans="2:12" s="340" customFormat="1" ht="6.95" customHeight="1">
      <c r="B38" s="230"/>
      <c r="I38" s="347"/>
      <c r="L38" s="230"/>
    </row>
    <row r="39" spans="2:12" s="340" customFormat="1" ht="25.35" customHeight="1">
      <c r="B39" s="230"/>
      <c r="C39" s="240"/>
      <c r="D39" s="241" t="s">
        <v>1224</v>
      </c>
      <c r="E39" s="242"/>
      <c r="F39" s="242"/>
      <c r="G39" s="243" t="s">
        <v>10</v>
      </c>
      <c r="H39" s="244" t="s">
        <v>52</v>
      </c>
      <c r="I39" s="354"/>
      <c r="J39" s="245">
        <f>SUM(J30:J37)</f>
        <v>0</v>
      </c>
      <c r="K39" s="246"/>
      <c r="L39" s="230"/>
    </row>
    <row r="40" spans="2:12" s="340" customFormat="1" ht="14.45" customHeight="1">
      <c r="B40" s="230"/>
      <c r="I40" s="347"/>
      <c r="L40" s="230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340" customFormat="1" ht="14.45" customHeight="1">
      <c r="B50" s="230"/>
      <c r="D50" s="247" t="s">
        <v>1225</v>
      </c>
      <c r="E50" s="248"/>
      <c r="F50" s="248"/>
      <c r="G50" s="247" t="s">
        <v>1226</v>
      </c>
      <c r="H50" s="248"/>
      <c r="I50" s="355"/>
      <c r="J50" s="248"/>
      <c r="K50" s="248"/>
      <c r="L50" s="230"/>
    </row>
    <row r="51" spans="2:12">
      <c r="B51" s="227"/>
      <c r="L51" s="227"/>
    </row>
    <row r="52" spans="2:12">
      <c r="B52" s="227"/>
      <c r="L52" s="227"/>
    </row>
    <row r="53" spans="2:12">
      <c r="B53" s="227"/>
      <c r="L53" s="227"/>
    </row>
    <row r="54" spans="2:12">
      <c r="B54" s="227"/>
      <c r="L54" s="227"/>
    </row>
    <row r="55" spans="2:12">
      <c r="B55" s="227"/>
      <c r="L55" s="227"/>
    </row>
    <row r="56" spans="2:12">
      <c r="B56" s="227"/>
      <c r="L56" s="227"/>
    </row>
    <row r="57" spans="2:12">
      <c r="B57" s="227"/>
      <c r="L57" s="227"/>
    </row>
    <row r="58" spans="2:12">
      <c r="B58" s="227"/>
      <c r="L58" s="227"/>
    </row>
    <row r="59" spans="2:12">
      <c r="B59" s="227"/>
      <c r="L59" s="227"/>
    </row>
    <row r="60" spans="2:12">
      <c r="B60" s="227"/>
      <c r="L60" s="227"/>
    </row>
    <row r="61" spans="2:12" s="340" customFormat="1" ht="12.75">
      <c r="B61" s="230"/>
      <c r="D61" s="249" t="s">
        <v>1227</v>
      </c>
      <c r="E61" s="250"/>
      <c r="F61" s="251" t="s">
        <v>1228</v>
      </c>
      <c r="G61" s="249" t="s">
        <v>1227</v>
      </c>
      <c r="H61" s="250"/>
      <c r="I61" s="356"/>
      <c r="J61" s="252" t="s">
        <v>1228</v>
      </c>
      <c r="K61" s="250"/>
      <c r="L61" s="230"/>
    </row>
    <row r="62" spans="2:12">
      <c r="B62" s="227"/>
      <c r="L62" s="227"/>
    </row>
    <row r="63" spans="2:12">
      <c r="B63" s="227"/>
      <c r="L63" s="227"/>
    </row>
    <row r="64" spans="2:12">
      <c r="B64" s="227"/>
      <c r="L64" s="227"/>
    </row>
    <row r="65" spans="2:12" s="340" customFormat="1" ht="12.75">
      <c r="B65" s="230"/>
      <c r="D65" s="247" t="s">
        <v>1229</v>
      </c>
      <c r="E65" s="248"/>
      <c r="F65" s="248"/>
      <c r="G65" s="247" t="s">
        <v>1716</v>
      </c>
      <c r="H65" s="248"/>
      <c r="I65" s="355"/>
      <c r="J65" s="248"/>
      <c r="K65" s="248"/>
      <c r="L65" s="230"/>
    </row>
    <row r="66" spans="2:12">
      <c r="B66" s="227"/>
      <c r="L66" s="227"/>
    </row>
    <row r="67" spans="2:12">
      <c r="B67" s="227"/>
      <c r="L67" s="227"/>
    </row>
    <row r="68" spans="2:12">
      <c r="B68" s="227"/>
      <c r="L68" s="227"/>
    </row>
    <row r="69" spans="2:12">
      <c r="B69" s="227"/>
      <c r="L69" s="227"/>
    </row>
    <row r="70" spans="2:12">
      <c r="B70" s="227"/>
      <c r="L70" s="227"/>
    </row>
    <row r="71" spans="2:12">
      <c r="B71" s="227"/>
      <c r="L71" s="227"/>
    </row>
    <row r="72" spans="2:12">
      <c r="B72" s="227"/>
      <c r="L72" s="227"/>
    </row>
    <row r="73" spans="2:12">
      <c r="B73" s="227"/>
      <c r="L73" s="227"/>
    </row>
    <row r="74" spans="2:12">
      <c r="B74" s="227"/>
      <c r="L74" s="227"/>
    </row>
    <row r="75" spans="2:12">
      <c r="B75" s="227"/>
      <c r="L75" s="227"/>
    </row>
    <row r="76" spans="2:12" s="340" customFormat="1" ht="12.75">
      <c r="B76" s="230"/>
      <c r="D76" s="249" t="s">
        <v>1227</v>
      </c>
      <c r="E76" s="250"/>
      <c r="F76" s="251" t="s">
        <v>1228</v>
      </c>
      <c r="G76" s="249" t="s">
        <v>1227</v>
      </c>
      <c r="H76" s="250"/>
      <c r="I76" s="356"/>
      <c r="J76" s="252" t="s">
        <v>1228</v>
      </c>
      <c r="K76" s="250"/>
      <c r="L76" s="230"/>
    </row>
    <row r="77" spans="2:12" s="340" customFormat="1" ht="14.45" customHeight="1">
      <c r="B77" s="253"/>
      <c r="C77" s="254"/>
      <c r="D77" s="254"/>
      <c r="E77" s="254"/>
      <c r="F77" s="254"/>
      <c r="G77" s="254"/>
      <c r="H77" s="254"/>
      <c r="I77" s="357"/>
      <c r="J77" s="254"/>
      <c r="K77" s="254"/>
      <c r="L77" s="230"/>
    </row>
    <row r="81" spans="2:47" s="340" customFormat="1" ht="6.95" customHeight="1">
      <c r="B81" s="255"/>
      <c r="C81" s="256"/>
      <c r="D81" s="256"/>
      <c r="E81" s="256"/>
      <c r="F81" s="256"/>
      <c r="G81" s="256"/>
      <c r="H81" s="256"/>
      <c r="I81" s="358"/>
      <c r="J81" s="256"/>
      <c r="K81" s="256"/>
      <c r="L81" s="230"/>
    </row>
    <row r="82" spans="2:47" s="340" customFormat="1" ht="24.95" customHeight="1">
      <c r="B82" s="230"/>
      <c r="C82" s="228" t="s">
        <v>1230</v>
      </c>
      <c r="I82" s="347"/>
      <c r="L82" s="230"/>
    </row>
    <row r="83" spans="2:47" s="340" customFormat="1" ht="6.95" customHeight="1">
      <c r="B83" s="230"/>
      <c r="I83" s="347"/>
      <c r="L83" s="230"/>
    </row>
    <row r="84" spans="2:47" s="340" customFormat="1" ht="12" customHeight="1">
      <c r="B84" s="230"/>
      <c r="C84" s="341" t="s">
        <v>1203</v>
      </c>
      <c r="I84" s="347"/>
      <c r="L84" s="230"/>
    </row>
    <row r="85" spans="2:47" s="340" customFormat="1" ht="16.5" customHeight="1">
      <c r="B85" s="230"/>
      <c r="E85" s="439" t="str">
        <f>E7</f>
        <v>Energetická opatření - MŠ Lubina</v>
      </c>
      <c r="F85" s="440"/>
      <c r="G85" s="440"/>
      <c r="H85" s="440"/>
      <c r="I85" s="347"/>
      <c r="L85" s="230"/>
    </row>
    <row r="86" spans="2:47" s="340" customFormat="1" ht="12" customHeight="1">
      <c r="B86" s="230"/>
      <c r="C86" s="341" t="s">
        <v>1204</v>
      </c>
      <c r="I86" s="347"/>
      <c r="L86" s="230"/>
    </row>
    <row r="87" spans="2:47" s="340" customFormat="1" ht="16.5" customHeight="1">
      <c r="B87" s="230"/>
      <c r="E87" s="437" t="str">
        <f>E9</f>
        <v>01 - Vnější ochrana před bleskem</v>
      </c>
      <c r="F87" s="438"/>
      <c r="G87" s="438"/>
      <c r="H87" s="438"/>
      <c r="I87" s="347"/>
      <c r="L87" s="230"/>
    </row>
    <row r="88" spans="2:47" s="340" customFormat="1" ht="6.95" customHeight="1">
      <c r="B88" s="230"/>
      <c r="I88" s="347"/>
      <c r="L88" s="230"/>
    </row>
    <row r="89" spans="2:47" s="340" customFormat="1" ht="12" customHeight="1">
      <c r="B89" s="230"/>
      <c r="C89" s="341" t="s">
        <v>1208</v>
      </c>
      <c r="F89" s="343" t="str">
        <f>F12</f>
        <v>Lubina</v>
      </c>
      <c r="I89" s="348" t="s">
        <v>1210</v>
      </c>
      <c r="J89" s="231" t="str">
        <f>IF(J12="","",J12)</f>
        <v>5. 10. 2019</v>
      </c>
      <c r="L89" s="230"/>
    </row>
    <row r="90" spans="2:47" s="340" customFormat="1" ht="6.95" customHeight="1">
      <c r="B90" s="230"/>
      <c r="I90" s="347"/>
      <c r="L90" s="230"/>
    </row>
    <row r="91" spans="2:47" s="340" customFormat="1" ht="15.2" customHeight="1">
      <c r="B91" s="230"/>
      <c r="C91" s="341" t="s">
        <v>1211</v>
      </c>
      <c r="F91" s="343" t="str">
        <f>E15</f>
        <v xml:space="preserve"> </v>
      </c>
      <c r="I91" s="348" t="s">
        <v>19</v>
      </c>
      <c r="J91" s="344" t="str">
        <f>E21</f>
        <v>Ing.Pavel Matura</v>
      </c>
      <c r="L91" s="230"/>
    </row>
    <row r="92" spans="2:47" s="340" customFormat="1" ht="15.2" customHeight="1">
      <c r="B92" s="230"/>
      <c r="C92" s="341" t="s">
        <v>1715</v>
      </c>
      <c r="F92" s="343" t="str">
        <f>IF(E18="","",E18)</f>
        <v>Vyplň údaj</v>
      </c>
      <c r="I92" s="348" t="s">
        <v>1213</v>
      </c>
      <c r="J92" s="344" t="str">
        <f>E24</f>
        <v xml:space="preserve"> </v>
      </c>
      <c r="L92" s="230"/>
    </row>
    <row r="93" spans="2:47" s="340" customFormat="1" ht="10.35" customHeight="1">
      <c r="B93" s="230"/>
      <c r="I93" s="347"/>
      <c r="L93" s="230"/>
    </row>
    <row r="94" spans="2:47" s="340" customFormat="1" ht="29.25" customHeight="1">
      <c r="B94" s="230"/>
      <c r="C94" s="257" t="s">
        <v>1231</v>
      </c>
      <c r="D94" s="240"/>
      <c r="E94" s="240"/>
      <c r="F94" s="240"/>
      <c r="G94" s="240"/>
      <c r="H94" s="240"/>
      <c r="I94" s="359"/>
      <c r="J94" s="258" t="s">
        <v>1232</v>
      </c>
      <c r="K94" s="240"/>
      <c r="L94" s="230"/>
    </row>
    <row r="95" spans="2:47" s="340" customFormat="1" ht="10.35" customHeight="1">
      <c r="B95" s="230"/>
      <c r="I95" s="347"/>
      <c r="L95" s="230"/>
    </row>
    <row r="96" spans="2:47" s="340" customFormat="1" ht="22.9" customHeight="1">
      <c r="B96" s="230"/>
      <c r="C96" s="259" t="s">
        <v>1233</v>
      </c>
      <c r="I96" s="347"/>
      <c r="J96" s="236">
        <f>J118</f>
        <v>0</v>
      </c>
      <c r="L96" s="230"/>
      <c r="AU96" s="224" t="s">
        <v>1234</v>
      </c>
    </row>
    <row r="97" spans="2:12" s="261" customFormat="1" ht="24.95" customHeight="1">
      <c r="B97" s="260"/>
      <c r="D97" s="262" t="s">
        <v>1235</v>
      </c>
      <c r="E97" s="263"/>
      <c r="F97" s="263"/>
      <c r="G97" s="263"/>
      <c r="H97" s="263"/>
      <c r="I97" s="360"/>
      <c r="J97" s="264">
        <f>J119</f>
        <v>0</v>
      </c>
      <c r="L97" s="260"/>
    </row>
    <row r="98" spans="2:12" s="261" customFormat="1" ht="24.95" customHeight="1">
      <c r="B98" s="260"/>
      <c r="D98" s="262" t="s">
        <v>1236</v>
      </c>
      <c r="E98" s="263"/>
      <c r="F98" s="263"/>
      <c r="G98" s="263"/>
      <c r="H98" s="263"/>
      <c r="I98" s="360"/>
      <c r="J98" s="264">
        <f>J128</f>
        <v>0</v>
      </c>
      <c r="L98" s="260"/>
    </row>
    <row r="99" spans="2:12" s="340" customFormat="1" ht="21.75" customHeight="1">
      <c r="B99" s="230"/>
      <c r="I99" s="347"/>
      <c r="L99" s="230"/>
    </row>
    <row r="100" spans="2:12" s="340" customFormat="1" ht="6.95" customHeight="1">
      <c r="B100" s="253"/>
      <c r="C100" s="254"/>
      <c r="D100" s="254"/>
      <c r="E100" s="254"/>
      <c r="F100" s="254"/>
      <c r="G100" s="254"/>
      <c r="H100" s="254"/>
      <c r="I100" s="357"/>
      <c r="J100" s="254"/>
      <c r="K100" s="254"/>
      <c r="L100" s="230"/>
    </row>
    <row r="104" spans="2:12" s="340" customFormat="1" ht="6.95" customHeight="1">
      <c r="B104" s="255"/>
      <c r="C104" s="256"/>
      <c r="D104" s="256"/>
      <c r="E104" s="256"/>
      <c r="F104" s="256"/>
      <c r="G104" s="256"/>
      <c r="H104" s="256"/>
      <c r="I104" s="358"/>
      <c r="J104" s="256"/>
      <c r="K104" s="256"/>
      <c r="L104" s="230"/>
    </row>
    <row r="105" spans="2:12" s="340" customFormat="1" ht="24.95" customHeight="1">
      <c r="B105" s="230"/>
      <c r="C105" s="228" t="s">
        <v>1237</v>
      </c>
      <c r="I105" s="347"/>
      <c r="L105" s="230"/>
    </row>
    <row r="106" spans="2:12" s="340" customFormat="1" ht="6.95" customHeight="1">
      <c r="B106" s="230"/>
      <c r="I106" s="347"/>
      <c r="L106" s="230"/>
    </row>
    <row r="107" spans="2:12" s="340" customFormat="1" ht="12" customHeight="1">
      <c r="B107" s="230"/>
      <c r="C107" s="341" t="s">
        <v>1203</v>
      </c>
      <c r="I107" s="347"/>
      <c r="L107" s="230"/>
    </row>
    <row r="108" spans="2:12" s="340" customFormat="1" ht="16.5" customHeight="1">
      <c r="B108" s="230"/>
      <c r="E108" s="439" t="str">
        <f>E7</f>
        <v>Energetická opatření - MŠ Lubina</v>
      </c>
      <c r="F108" s="440"/>
      <c r="G108" s="440"/>
      <c r="H108" s="440"/>
      <c r="I108" s="347"/>
      <c r="L108" s="230"/>
    </row>
    <row r="109" spans="2:12" s="340" customFormat="1" ht="12" customHeight="1">
      <c r="B109" s="230"/>
      <c r="C109" s="341" t="s">
        <v>1204</v>
      </c>
      <c r="I109" s="347"/>
      <c r="L109" s="230"/>
    </row>
    <row r="110" spans="2:12" s="340" customFormat="1" ht="16.5" customHeight="1">
      <c r="B110" s="230"/>
      <c r="E110" s="437" t="str">
        <f>E9</f>
        <v>01 - Vnější ochrana před bleskem</v>
      </c>
      <c r="F110" s="438"/>
      <c r="G110" s="438"/>
      <c r="H110" s="438"/>
      <c r="I110" s="347"/>
      <c r="L110" s="230"/>
    </row>
    <row r="111" spans="2:12" s="340" customFormat="1" ht="6.95" customHeight="1">
      <c r="B111" s="230"/>
      <c r="I111" s="347"/>
      <c r="L111" s="230"/>
    </row>
    <row r="112" spans="2:12" s="340" customFormat="1" ht="12" customHeight="1">
      <c r="B112" s="230"/>
      <c r="C112" s="341" t="s">
        <v>1208</v>
      </c>
      <c r="F112" s="343" t="str">
        <f>F12</f>
        <v>Lubina</v>
      </c>
      <c r="I112" s="348" t="s">
        <v>1210</v>
      </c>
      <c r="J112" s="231" t="str">
        <f>IF(J12="","",J12)</f>
        <v>5. 10. 2019</v>
      </c>
      <c r="L112" s="230"/>
    </row>
    <row r="113" spans="2:65" s="340" customFormat="1" ht="6.95" customHeight="1">
      <c r="B113" s="230"/>
      <c r="I113" s="347"/>
      <c r="L113" s="230"/>
    </row>
    <row r="114" spans="2:65" s="340" customFormat="1" ht="15.2" customHeight="1">
      <c r="B114" s="230"/>
      <c r="C114" s="341" t="s">
        <v>1211</v>
      </c>
      <c r="F114" s="343" t="str">
        <f>E15</f>
        <v xml:space="preserve"> </v>
      </c>
      <c r="I114" s="348" t="s">
        <v>19</v>
      </c>
      <c r="J114" s="344" t="str">
        <f>E21</f>
        <v>Ing.Pavel Matura</v>
      </c>
      <c r="L114" s="230"/>
    </row>
    <row r="115" spans="2:65" s="340" customFormat="1" ht="15.2" customHeight="1">
      <c r="B115" s="230"/>
      <c r="C115" s="341" t="s">
        <v>1715</v>
      </c>
      <c r="F115" s="343" t="str">
        <f>IF(E18="","",E18)</f>
        <v>Vyplň údaj</v>
      </c>
      <c r="I115" s="348" t="s">
        <v>1213</v>
      </c>
      <c r="J115" s="344" t="str">
        <f>E24</f>
        <v xml:space="preserve"> </v>
      </c>
      <c r="L115" s="230"/>
    </row>
    <row r="116" spans="2:65" s="340" customFormat="1" ht="10.35" customHeight="1">
      <c r="B116" s="230"/>
      <c r="I116" s="347"/>
      <c r="L116" s="230"/>
    </row>
    <row r="117" spans="2:65" s="272" customFormat="1" ht="29.25" customHeight="1">
      <c r="B117" s="265"/>
      <c r="C117" s="266" t="s">
        <v>1238</v>
      </c>
      <c r="D117" s="267" t="s">
        <v>1239</v>
      </c>
      <c r="E117" s="267" t="s">
        <v>1240</v>
      </c>
      <c r="F117" s="267" t="s">
        <v>878</v>
      </c>
      <c r="G117" s="267" t="s">
        <v>133</v>
      </c>
      <c r="H117" s="267" t="s">
        <v>1241</v>
      </c>
      <c r="I117" s="361" t="s">
        <v>1242</v>
      </c>
      <c r="J117" s="267" t="s">
        <v>1232</v>
      </c>
      <c r="K117" s="268" t="s">
        <v>1243</v>
      </c>
      <c r="L117" s="265"/>
      <c r="M117" s="269" t="s">
        <v>259</v>
      </c>
      <c r="N117" s="270" t="s">
        <v>138</v>
      </c>
      <c r="O117" s="270" t="s">
        <v>1244</v>
      </c>
      <c r="P117" s="270" t="s">
        <v>1245</v>
      </c>
      <c r="Q117" s="270" t="s">
        <v>1246</v>
      </c>
      <c r="R117" s="270" t="s">
        <v>1247</v>
      </c>
      <c r="S117" s="270" t="s">
        <v>1248</v>
      </c>
      <c r="T117" s="270" t="s">
        <v>1249</v>
      </c>
      <c r="U117" s="271" t="s">
        <v>1250</v>
      </c>
    </row>
    <row r="118" spans="2:65" s="340" customFormat="1" ht="22.9" customHeight="1">
      <c r="B118" s="230"/>
      <c r="C118" s="273" t="s">
        <v>1251</v>
      </c>
      <c r="I118" s="347"/>
      <c r="J118" s="274">
        <f>BK118</f>
        <v>0</v>
      </c>
      <c r="L118" s="230"/>
      <c r="M118" s="275"/>
      <c r="N118" s="234"/>
      <c r="O118" s="234"/>
      <c r="P118" s="276">
        <f>P119+P128</f>
        <v>0</v>
      </c>
      <c r="Q118" s="234"/>
      <c r="R118" s="276">
        <f>R119+R128</f>
        <v>0.13403499999999999</v>
      </c>
      <c r="S118" s="234"/>
      <c r="T118" s="276">
        <f>T119+T128</f>
        <v>0</v>
      </c>
      <c r="U118" s="277"/>
      <c r="AT118" s="224" t="s">
        <v>1252</v>
      </c>
      <c r="AU118" s="224" t="s">
        <v>1234</v>
      </c>
      <c r="BK118" s="278">
        <f>BK119+BK128</f>
        <v>0</v>
      </c>
    </row>
    <row r="119" spans="2:65" s="280" customFormat="1" ht="25.9" customHeight="1">
      <c r="B119" s="279"/>
      <c r="D119" s="281" t="s">
        <v>1252</v>
      </c>
      <c r="E119" s="282" t="s">
        <v>1253</v>
      </c>
      <c r="F119" s="282" t="s">
        <v>1254</v>
      </c>
      <c r="I119" s="362"/>
      <c r="J119" s="283">
        <f>BK119</f>
        <v>0</v>
      </c>
      <c r="L119" s="279"/>
      <c r="M119" s="284"/>
      <c r="P119" s="285">
        <f>SUM(P120:P127)</f>
        <v>0</v>
      </c>
      <c r="R119" s="285">
        <f>SUM(R120:R127)</f>
        <v>1.7100000000000001E-2</v>
      </c>
      <c r="T119" s="285">
        <f>SUM(T120:T127)</f>
        <v>0</v>
      </c>
      <c r="U119" s="286"/>
      <c r="AR119" s="281" t="s">
        <v>55</v>
      </c>
      <c r="AT119" s="287" t="s">
        <v>1252</v>
      </c>
      <c r="AU119" s="287" t="s">
        <v>1255</v>
      </c>
      <c r="AY119" s="281" t="s">
        <v>1256</v>
      </c>
      <c r="BK119" s="288">
        <f>SUM(BK120:BK127)</f>
        <v>0</v>
      </c>
    </row>
    <row r="120" spans="2:65" s="340" customFormat="1" ht="16.5" customHeight="1">
      <c r="B120" s="230"/>
      <c r="C120" s="289" t="s">
        <v>55</v>
      </c>
      <c r="D120" s="289" t="s">
        <v>1257</v>
      </c>
      <c r="E120" s="290" t="s">
        <v>1258</v>
      </c>
      <c r="F120" s="291" t="s">
        <v>1259</v>
      </c>
      <c r="G120" s="292" t="s">
        <v>217</v>
      </c>
      <c r="H120" s="293">
        <v>5</v>
      </c>
      <c r="I120" s="363"/>
      <c r="J120" s="294">
        <f t="shared" ref="J120:J127" si="0">ROUND(I120*H120,2)</f>
        <v>0</v>
      </c>
      <c r="K120" s="291" t="s">
        <v>1260</v>
      </c>
      <c r="L120" s="230"/>
      <c r="M120" s="364" t="s">
        <v>259</v>
      </c>
      <c r="N120" s="295" t="s">
        <v>1219</v>
      </c>
      <c r="P120" s="296">
        <f t="shared" ref="P120:P127" si="1">O120*H120</f>
        <v>0</v>
      </c>
      <c r="Q120" s="296">
        <v>0</v>
      </c>
      <c r="R120" s="296">
        <f t="shared" ref="R120:R127" si="2">Q120*H120</f>
        <v>0</v>
      </c>
      <c r="S120" s="296">
        <v>0</v>
      </c>
      <c r="T120" s="296">
        <f t="shared" ref="T120:T127" si="3">S120*H120</f>
        <v>0</v>
      </c>
      <c r="U120" s="297" t="s">
        <v>259</v>
      </c>
      <c r="AR120" s="298" t="s">
        <v>63</v>
      </c>
      <c r="AT120" s="298" t="s">
        <v>1257</v>
      </c>
      <c r="AU120" s="298" t="s">
        <v>55</v>
      </c>
      <c r="AY120" s="224" t="s">
        <v>1256</v>
      </c>
      <c r="BE120" s="299">
        <f t="shared" ref="BE120:BE127" si="4">IF(N120="základní",J120,0)</f>
        <v>0</v>
      </c>
      <c r="BF120" s="299">
        <f t="shared" ref="BF120:BF127" si="5">IF(N120="snížená",J120,0)</f>
        <v>0</v>
      </c>
      <c r="BG120" s="299">
        <f t="shared" ref="BG120:BG127" si="6">IF(N120="zákl. přenesená",J120,0)</f>
        <v>0</v>
      </c>
      <c r="BH120" s="299">
        <f t="shared" ref="BH120:BH127" si="7">IF(N120="sníž. přenesená",J120,0)</f>
        <v>0</v>
      </c>
      <c r="BI120" s="299">
        <f t="shared" ref="BI120:BI127" si="8">IF(N120="nulová",J120,0)</f>
        <v>0</v>
      </c>
      <c r="BJ120" s="224" t="s">
        <v>55</v>
      </c>
      <c r="BK120" s="299">
        <f t="shared" ref="BK120:BK127" si="9">ROUND(I120*H120,2)</f>
        <v>0</v>
      </c>
      <c r="BL120" s="224" t="s">
        <v>63</v>
      </c>
      <c r="BM120" s="298" t="s">
        <v>1261</v>
      </c>
    </row>
    <row r="121" spans="2:65" s="340" customFormat="1" ht="16.5" customHeight="1">
      <c r="B121" s="230"/>
      <c r="C121" s="300" t="s">
        <v>57</v>
      </c>
      <c r="D121" s="300" t="s">
        <v>1262</v>
      </c>
      <c r="E121" s="301" t="s">
        <v>1263</v>
      </c>
      <c r="F121" s="302" t="s">
        <v>1264</v>
      </c>
      <c r="G121" s="303" t="s">
        <v>217</v>
      </c>
      <c r="H121" s="304">
        <v>5</v>
      </c>
      <c r="I121" s="365"/>
      <c r="J121" s="305">
        <f t="shared" si="0"/>
        <v>0</v>
      </c>
      <c r="K121" s="302" t="s">
        <v>1260</v>
      </c>
      <c r="L121" s="306"/>
      <c r="M121" s="366" t="s">
        <v>259</v>
      </c>
      <c r="N121" s="307" t="s">
        <v>1219</v>
      </c>
      <c r="P121" s="296">
        <f t="shared" si="1"/>
        <v>0</v>
      </c>
      <c r="Q121" s="296">
        <v>2.4000000000000001E-4</v>
      </c>
      <c r="R121" s="296">
        <f t="shared" si="2"/>
        <v>1.2000000000000001E-3</v>
      </c>
      <c r="S121" s="296">
        <v>0</v>
      </c>
      <c r="T121" s="296">
        <f t="shared" si="3"/>
        <v>0</v>
      </c>
      <c r="U121" s="297" t="s">
        <v>259</v>
      </c>
      <c r="AR121" s="298" t="s">
        <v>883</v>
      </c>
      <c r="AT121" s="298" t="s">
        <v>1262</v>
      </c>
      <c r="AU121" s="298" t="s">
        <v>55</v>
      </c>
      <c r="AY121" s="224" t="s">
        <v>1256</v>
      </c>
      <c r="BE121" s="299">
        <f t="shared" si="4"/>
        <v>0</v>
      </c>
      <c r="BF121" s="299">
        <f t="shared" si="5"/>
        <v>0</v>
      </c>
      <c r="BG121" s="299">
        <f t="shared" si="6"/>
        <v>0</v>
      </c>
      <c r="BH121" s="299">
        <f t="shared" si="7"/>
        <v>0</v>
      </c>
      <c r="BI121" s="299">
        <f t="shared" si="8"/>
        <v>0</v>
      </c>
      <c r="BJ121" s="224" t="s">
        <v>55</v>
      </c>
      <c r="BK121" s="299">
        <f t="shared" si="9"/>
        <v>0</v>
      </c>
      <c r="BL121" s="224" t="s">
        <v>63</v>
      </c>
      <c r="BM121" s="298" t="s">
        <v>1265</v>
      </c>
    </row>
    <row r="122" spans="2:65" s="340" customFormat="1" ht="16.5" customHeight="1">
      <c r="B122" s="230"/>
      <c r="C122" s="289" t="s">
        <v>59</v>
      </c>
      <c r="D122" s="289" t="s">
        <v>1257</v>
      </c>
      <c r="E122" s="290" t="s">
        <v>1266</v>
      </c>
      <c r="F122" s="291" t="s">
        <v>1267</v>
      </c>
      <c r="G122" s="292" t="s">
        <v>217</v>
      </c>
      <c r="H122" s="293">
        <v>5</v>
      </c>
      <c r="I122" s="363"/>
      <c r="J122" s="294">
        <f t="shared" si="0"/>
        <v>0</v>
      </c>
      <c r="K122" s="291" t="s">
        <v>1260</v>
      </c>
      <c r="L122" s="230"/>
      <c r="M122" s="364" t="s">
        <v>259</v>
      </c>
      <c r="N122" s="295" t="s">
        <v>1219</v>
      </c>
      <c r="P122" s="296">
        <f t="shared" si="1"/>
        <v>0</v>
      </c>
      <c r="Q122" s="296">
        <v>0</v>
      </c>
      <c r="R122" s="296">
        <f t="shared" si="2"/>
        <v>0</v>
      </c>
      <c r="S122" s="296">
        <v>0</v>
      </c>
      <c r="T122" s="296">
        <f t="shared" si="3"/>
        <v>0</v>
      </c>
      <c r="U122" s="297" t="s">
        <v>259</v>
      </c>
      <c r="AR122" s="298" t="s">
        <v>63</v>
      </c>
      <c r="AT122" s="298" t="s">
        <v>1257</v>
      </c>
      <c r="AU122" s="298" t="s">
        <v>55</v>
      </c>
      <c r="AY122" s="224" t="s">
        <v>1256</v>
      </c>
      <c r="BE122" s="299">
        <f t="shared" si="4"/>
        <v>0</v>
      </c>
      <c r="BF122" s="299">
        <f t="shared" si="5"/>
        <v>0</v>
      </c>
      <c r="BG122" s="299">
        <f t="shared" si="6"/>
        <v>0</v>
      </c>
      <c r="BH122" s="299">
        <f t="shared" si="7"/>
        <v>0</v>
      </c>
      <c r="BI122" s="299">
        <f t="shared" si="8"/>
        <v>0</v>
      </c>
      <c r="BJ122" s="224" t="s">
        <v>55</v>
      </c>
      <c r="BK122" s="299">
        <f t="shared" si="9"/>
        <v>0</v>
      </c>
      <c r="BL122" s="224" t="s">
        <v>63</v>
      </c>
      <c r="BM122" s="298" t="s">
        <v>1268</v>
      </c>
    </row>
    <row r="123" spans="2:65" s="340" customFormat="1" ht="16.5" customHeight="1">
      <c r="B123" s="230"/>
      <c r="C123" s="289" t="s">
        <v>63</v>
      </c>
      <c r="D123" s="289" t="s">
        <v>1257</v>
      </c>
      <c r="E123" s="290" t="s">
        <v>1269</v>
      </c>
      <c r="F123" s="291" t="s">
        <v>1270</v>
      </c>
      <c r="G123" s="292" t="s">
        <v>217</v>
      </c>
      <c r="H123" s="293">
        <v>5</v>
      </c>
      <c r="I123" s="363"/>
      <c r="J123" s="294">
        <f t="shared" si="0"/>
        <v>0</v>
      </c>
      <c r="K123" s="291" t="s">
        <v>1260</v>
      </c>
      <c r="L123" s="230"/>
      <c r="M123" s="364" t="s">
        <v>259</v>
      </c>
      <c r="N123" s="295" t="s">
        <v>1219</v>
      </c>
      <c r="P123" s="296">
        <f t="shared" si="1"/>
        <v>0</v>
      </c>
      <c r="Q123" s="296">
        <v>0</v>
      </c>
      <c r="R123" s="296">
        <f t="shared" si="2"/>
        <v>0</v>
      </c>
      <c r="S123" s="296">
        <v>0</v>
      </c>
      <c r="T123" s="296">
        <f t="shared" si="3"/>
        <v>0</v>
      </c>
      <c r="U123" s="297" t="s">
        <v>259</v>
      </c>
      <c r="AR123" s="298" t="s">
        <v>63</v>
      </c>
      <c r="AT123" s="298" t="s">
        <v>1257</v>
      </c>
      <c r="AU123" s="298" t="s">
        <v>55</v>
      </c>
      <c r="AY123" s="224" t="s">
        <v>1256</v>
      </c>
      <c r="BE123" s="299">
        <f t="shared" si="4"/>
        <v>0</v>
      </c>
      <c r="BF123" s="299">
        <f t="shared" si="5"/>
        <v>0</v>
      </c>
      <c r="BG123" s="299">
        <f t="shared" si="6"/>
        <v>0</v>
      </c>
      <c r="BH123" s="299">
        <f t="shared" si="7"/>
        <v>0</v>
      </c>
      <c r="BI123" s="299">
        <f t="shared" si="8"/>
        <v>0</v>
      </c>
      <c r="BJ123" s="224" t="s">
        <v>55</v>
      </c>
      <c r="BK123" s="299">
        <f t="shared" si="9"/>
        <v>0</v>
      </c>
      <c r="BL123" s="224" t="s">
        <v>63</v>
      </c>
      <c r="BM123" s="298" t="s">
        <v>1271</v>
      </c>
    </row>
    <row r="124" spans="2:65" s="340" customFormat="1" ht="16.5" customHeight="1">
      <c r="B124" s="230"/>
      <c r="C124" s="300" t="s">
        <v>65</v>
      </c>
      <c r="D124" s="300" t="s">
        <v>1262</v>
      </c>
      <c r="E124" s="301" t="s">
        <v>1272</v>
      </c>
      <c r="F124" s="302" t="s">
        <v>1273</v>
      </c>
      <c r="G124" s="303" t="s">
        <v>217</v>
      </c>
      <c r="H124" s="304">
        <v>5</v>
      </c>
      <c r="I124" s="365"/>
      <c r="J124" s="305">
        <f t="shared" si="0"/>
        <v>0</v>
      </c>
      <c r="K124" s="302" t="s">
        <v>1260</v>
      </c>
      <c r="L124" s="306"/>
      <c r="M124" s="366" t="s">
        <v>259</v>
      </c>
      <c r="N124" s="307" t="s">
        <v>1219</v>
      </c>
      <c r="P124" s="296">
        <f t="shared" si="1"/>
        <v>0</v>
      </c>
      <c r="Q124" s="296">
        <v>2.2000000000000001E-4</v>
      </c>
      <c r="R124" s="296">
        <f t="shared" si="2"/>
        <v>1.1000000000000001E-3</v>
      </c>
      <c r="S124" s="296">
        <v>0</v>
      </c>
      <c r="T124" s="296">
        <f t="shared" si="3"/>
        <v>0</v>
      </c>
      <c r="U124" s="297" t="s">
        <v>259</v>
      </c>
      <c r="AR124" s="298" t="s">
        <v>883</v>
      </c>
      <c r="AT124" s="298" t="s">
        <v>1262</v>
      </c>
      <c r="AU124" s="298" t="s">
        <v>55</v>
      </c>
      <c r="AY124" s="224" t="s">
        <v>1256</v>
      </c>
      <c r="BE124" s="299">
        <f t="shared" si="4"/>
        <v>0</v>
      </c>
      <c r="BF124" s="299">
        <f t="shared" si="5"/>
        <v>0</v>
      </c>
      <c r="BG124" s="299">
        <f t="shared" si="6"/>
        <v>0</v>
      </c>
      <c r="BH124" s="299">
        <f t="shared" si="7"/>
        <v>0</v>
      </c>
      <c r="BI124" s="299">
        <f t="shared" si="8"/>
        <v>0</v>
      </c>
      <c r="BJ124" s="224" t="s">
        <v>55</v>
      </c>
      <c r="BK124" s="299">
        <f t="shared" si="9"/>
        <v>0</v>
      </c>
      <c r="BL124" s="224" t="s">
        <v>63</v>
      </c>
      <c r="BM124" s="298" t="s">
        <v>1274</v>
      </c>
    </row>
    <row r="125" spans="2:65" s="340" customFormat="1" ht="24" customHeight="1">
      <c r="B125" s="230"/>
      <c r="C125" s="289" t="s">
        <v>881</v>
      </c>
      <c r="D125" s="289" t="s">
        <v>1257</v>
      </c>
      <c r="E125" s="290" t="s">
        <v>1275</v>
      </c>
      <c r="F125" s="291" t="s">
        <v>1276</v>
      </c>
      <c r="G125" s="292" t="s">
        <v>217</v>
      </c>
      <c r="H125" s="293">
        <v>5</v>
      </c>
      <c r="I125" s="363"/>
      <c r="J125" s="294">
        <f t="shared" si="0"/>
        <v>0</v>
      </c>
      <c r="K125" s="291" t="s">
        <v>1260</v>
      </c>
      <c r="L125" s="230"/>
      <c r="M125" s="364" t="s">
        <v>259</v>
      </c>
      <c r="N125" s="295" t="s">
        <v>1219</v>
      </c>
      <c r="P125" s="296">
        <f t="shared" si="1"/>
        <v>0</v>
      </c>
      <c r="Q125" s="296">
        <v>0</v>
      </c>
      <c r="R125" s="296">
        <f t="shared" si="2"/>
        <v>0</v>
      </c>
      <c r="S125" s="296">
        <v>0</v>
      </c>
      <c r="T125" s="296">
        <f t="shared" si="3"/>
        <v>0</v>
      </c>
      <c r="U125" s="297" t="s">
        <v>259</v>
      </c>
      <c r="AR125" s="298" t="s">
        <v>63</v>
      </c>
      <c r="AT125" s="298" t="s">
        <v>1257</v>
      </c>
      <c r="AU125" s="298" t="s">
        <v>55</v>
      </c>
      <c r="AY125" s="224" t="s">
        <v>1256</v>
      </c>
      <c r="BE125" s="299">
        <f t="shared" si="4"/>
        <v>0</v>
      </c>
      <c r="BF125" s="299">
        <f t="shared" si="5"/>
        <v>0</v>
      </c>
      <c r="BG125" s="299">
        <f t="shared" si="6"/>
        <v>0</v>
      </c>
      <c r="BH125" s="299">
        <f t="shared" si="7"/>
        <v>0</v>
      </c>
      <c r="BI125" s="299">
        <f t="shared" si="8"/>
        <v>0</v>
      </c>
      <c r="BJ125" s="224" t="s">
        <v>55</v>
      </c>
      <c r="BK125" s="299">
        <f t="shared" si="9"/>
        <v>0</v>
      </c>
      <c r="BL125" s="224" t="s">
        <v>63</v>
      </c>
      <c r="BM125" s="298" t="s">
        <v>1277</v>
      </c>
    </row>
    <row r="126" spans="2:65" s="340" customFormat="1" ht="16.5" customHeight="1">
      <c r="B126" s="230"/>
      <c r="C126" s="300" t="s">
        <v>882</v>
      </c>
      <c r="D126" s="300" t="s">
        <v>1262</v>
      </c>
      <c r="E126" s="301" t="s">
        <v>1278</v>
      </c>
      <c r="F126" s="302" t="s">
        <v>1279</v>
      </c>
      <c r="G126" s="303" t="s">
        <v>217</v>
      </c>
      <c r="H126" s="304">
        <v>5</v>
      </c>
      <c r="I126" s="365"/>
      <c r="J126" s="305">
        <f t="shared" si="0"/>
        <v>0</v>
      </c>
      <c r="K126" s="302" t="s">
        <v>1260</v>
      </c>
      <c r="L126" s="306"/>
      <c r="M126" s="366" t="s">
        <v>259</v>
      </c>
      <c r="N126" s="307" t="s">
        <v>1219</v>
      </c>
      <c r="P126" s="296">
        <f t="shared" si="1"/>
        <v>0</v>
      </c>
      <c r="Q126" s="296">
        <v>2.2000000000000001E-3</v>
      </c>
      <c r="R126" s="296">
        <f t="shared" si="2"/>
        <v>1.1000000000000001E-2</v>
      </c>
      <c r="S126" s="296">
        <v>0</v>
      </c>
      <c r="T126" s="296">
        <f t="shared" si="3"/>
        <v>0</v>
      </c>
      <c r="U126" s="297" t="s">
        <v>259</v>
      </c>
      <c r="AR126" s="298" t="s">
        <v>883</v>
      </c>
      <c r="AT126" s="298" t="s">
        <v>1262</v>
      </c>
      <c r="AU126" s="298" t="s">
        <v>55</v>
      </c>
      <c r="AY126" s="224" t="s">
        <v>1256</v>
      </c>
      <c r="BE126" s="299">
        <f t="shared" si="4"/>
        <v>0</v>
      </c>
      <c r="BF126" s="299">
        <f t="shared" si="5"/>
        <v>0</v>
      </c>
      <c r="BG126" s="299">
        <f t="shared" si="6"/>
        <v>0</v>
      </c>
      <c r="BH126" s="299">
        <f t="shared" si="7"/>
        <v>0</v>
      </c>
      <c r="BI126" s="299">
        <f t="shared" si="8"/>
        <v>0</v>
      </c>
      <c r="BJ126" s="224" t="s">
        <v>55</v>
      </c>
      <c r="BK126" s="299">
        <f t="shared" si="9"/>
        <v>0</v>
      </c>
      <c r="BL126" s="224" t="s">
        <v>63</v>
      </c>
      <c r="BM126" s="298" t="s">
        <v>1280</v>
      </c>
    </row>
    <row r="127" spans="2:65" s="340" customFormat="1" ht="24" customHeight="1">
      <c r="B127" s="230"/>
      <c r="C127" s="300" t="s">
        <v>883</v>
      </c>
      <c r="D127" s="300" t="s">
        <v>1262</v>
      </c>
      <c r="E127" s="301" t="s">
        <v>1281</v>
      </c>
      <c r="F127" s="302" t="s">
        <v>1282</v>
      </c>
      <c r="G127" s="303" t="s">
        <v>217</v>
      </c>
      <c r="H127" s="304">
        <v>10</v>
      </c>
      <c r="I127" s="365"/>
      <c r="J127" s="305">
        <f t="shared" si="0"/>
        <v>0</v>
      </c>
      <c r="K127" s="302" t="s">
        <v>1260</v>
      </c>
      <c r="L127" s="306"/>
      <c r="M127" s="366" t="s">
        <v>259</v>
      </c>
      <c r="N127" s="307" t="s">
        <v>1219</v>
      </c>
      <c r="P127" s="296">
        <f t="shared" si="1"/>
        <v>0</v>
      </c>
      <c r="Q127" s="296">
        <v>3.8000000000000002E-4</v>
      </c>
      <c r="R127" s="296">
        <f t="shared" si="2"/>
        <v>3.8000000000000004E-3</v>
      </c>
      <c r="S127" s="296">
        <v>0</v>
      </c>
      <c r="T127" s="296">
        <f t="shared" si="3"/>
        <v>0</v>
      </c>
      <c r="U127" s="297" t="s">
        <v>259</v>
      </c>
      <c r="AR127" s="298" t="s">
        <v>883</v>
      </c>
      <c r="AT127" s="298" t="s">
        <v>1262</v>
      </c>
      <c r="AU127" s="298" t="s">
        <v>55</v>
      </c>
      <c r="AY127" s="224" t="s">
        <v>1256</v>
      </c>
      <c r="BE127" s="299">
        <f t="shared" si="4"/>
        <v>0</v>
      </c>
      <c r="BF127" s="299">
        <f t="shared" si="5"/>
        <v>0</v>
      </c>
      <c r="BG127" s="299">
        <f t="shared" si="6"/>
        <v>0</v>
      </c>
      <c r="BH127" s="299">
        <f t="shared" si="7"/>
        <v>0</v>
      </c>
      <c r="BI127" s="299">
        <f t="shared" si="8"/>
        <v>0</v>
      </c>
      <c r="BJ127" s="224" t="s">
        <v>55</v>
      </c>
      <c r="BK127" s="299">
        <f t="shared" si="9"/>
        <v>0</v>
      </c>
      <c r="BL127" s="224" t="s">
        <v>63</v>
      </c>
      <c r="BM127" s="298" t="s">
        <v>1283</v>
      </c>
    </row>
    <row r="128" spans="2:65" s="280" customFormat="1" ht="25.9" customHeight="1">
      <c r="B128" s="279"/>
      <c r="D128" s="281" t="s">
        <v>1252</v>
      </c>
      <c r="E128" s="282" t="s">
        <v>1284</v>
      </c>
      <c r="F128" s="282" t="s">
        <v>1285</v>
      </c>
      <c r="I128" s="362"/>
      <c r="J128" s="283">
        <f>BK128</f>
        <v>0</v>
      </c>
      <c r="L128" s="279"/>
      <c r="M128" s="284"/>
      <c r="P128" s="285">
        <f>SUM(P129:P144)</f>
        <v>0</v>
      </c>
      <c r="R128" s="285">
        <f>SUM(R129:R144)</f>
        <v>0.116935</v>
      </c>
      <c r="T128" s="285">
        <f>SUM(T129:T144)</f>
        <v>0</v>
      </c>
      <c r="U128" s="286"/>
      <c r="AR128" s="281" t="s">
        <v>55</v>
      </c>
      <c r="AT128" s="287" t="s">
        <v>1252</v>
      </c>
      <c r="AU128" s="287" t="s">
        <v>1255</v>
      </c>
      <c r="AY128" s="281" t="s">
        <v>1256</v>
      </c>
      <c r="BK128" s="288">
        <f>SUM(BK129:BK144)</f>
        <v>0</v>
      </c>
    </row>
    <row r="129" spans="2:65" s="340" customFormat="1" ht="24" customHeight="1">
      <c r="B129" s="230"/>
      <c r="C129" s="289" t="s">
        <v>1286</v>
      </c>
      <c r="D129" s="289" t="s">
        <v>1257</v>
      </c>
      <c r="E129" s="290" t="s">
        <v>1287</v>
      </c>
      <c r="F129" s="291" t="s">
        <v>1288</v>
      </c>
      <c r="G129" s="292" t="s">
        <v>185</v>
      </c>
      <c r="H129" s="293">
        <v>104</v>
      </c>
      <c r="I129" s="363"/>
      <c r="J129" s="294">
        <f>ROUND(I129*H129,2)</f>
        <v>0</v>
      </c>
      <c r="K129" s="291" t="s">
        <v>1260</v>
      </c>
      <c r="L129" s="230"/>
      <c r="M129" s="364" t="s">
        <v>259</v>
      </c>
      <c r="N129" s="295" t="s">
        <v>1219</v>
      </c>
      <c r="P129" s="296">
        <f>O129*H129</f>
        <v>0</v>
      </c>
      <c r="Q129" s="296">
        <v>0</v>
      </c>
      <c r="R129" s="296">
        <f>Q129*H129</f>
        <v>0</v>
      </c>
      <c r="S129" s="296">
        <v>0</v>
      </c>
      <c r="T129" s="296">
        <f>S129*H129</f>
        <v>0</v>
      </c>
      <c r="U129" s="297" t="s">
        <v>259</v>
      </c>
      <c r="AR129" s="298" t="s">
        <v>63</v>
      </c>
      <c r="AT129" s="298" t="s">
        <v>1257</v>
      </c>
      <c r="AU129" s="298" t="s">
        <v>55</v>
      </c>
      <c r="AY129" s="224" t="s">
        <v>1256</v>
      </c>
      <c r="BE129" s="299">
        <f>IF(N129="základní",J129,0)</f>
        <v>0</v>
      </c>
      <c r="BF129" s="299">
        <f>IF(N129="snížená",J129,0)</f>
        <v>0</v>
      </c>
      <c r="BG129" s="299">
        <f>IF(N129="zákl. přenesená",J129,0)</f>
        <v>0</v>
      </c>
      <c r="BH129" s="299">
        <f>IF(N129="sníž. přenesená",J129,0)</f>
        <v>0</v>
      </c>
      <c r="BI129" s="299">
        <f>IF(N129="nulová",J129,0)</f>
        <v>0</v>
      </c>
      <c r="BJ129" s="224" t="s">
        <v>55</v>
      </c>
      <c r="BK129" s="299">
        <f>ROUND(I129*H129,2)</f>
        <v>0</v>
      </c>
      <c r="BL129" s="224" t="s">
        <v>63</v>
      </c>
      <c r="BM129" s="298" t="s">
        <v>1289</v>
      </c>
    </row>
    <row r="130" spans="2:65" s="340" customFormat="1" ht="16.5" customHeight="1">
      <c r="B130" s="230"/>
      <c r="C130" s="300" t="s">
        <v>1290</v>
      </c>
      <c r="D130" s="300" t="s">
        <v>1262</v>
      </c>
      <c r="E130" s="301" t="s">
        <v>1291</v>
      </c>
      <c r="F130" s="302" t="s">
        <v>1292</v>
      </c>
      <c r="G130" s="303" t="s">
        <v>768</v>
      </c>
      <c r="H130" s="304">
        <v>14</v>
      </c>
      <c r="I130" s="365"/>
      <c r="J130" s="305">
        <f>ROUND(I130*H130,2)</f>
        <v>0</v>
      </c>
      <c r="K130" s="302" t="s">
        <v>1260</v>
      </c>
      <c r="L130" s="306"/>
      <c r="M130" s="366" t="s">
        <v>259</v>
      </c>
      <c r="N130" s="307" t="s">
        <v>1219</v>
      </c>
      <c r="P130" s="296">
        <f>O130*H130</f>
        <v>0</v>
      </c>
      <c r="Q130" s="296">
        <v>1E-3</v>
      </c>
      <c r="R130" s="296">
        <f>Q130*H130</f>
        <v>1.4E-2</v>
      </c>
      <c r="S130" s="296">
        <v>0</v>
      </c>
      <c r="T130" s="296">
        <f>S130*H130</f>
        <v>0</v>
      </c>
      <c r="U130" s="297" t="s">
        <v>259</v>
      </c>
      <c r="AR130" s="298" t="s">
        <v>883</v>
      </c>
      <c r="AT130" s="298" t="s">
        <v>1262</v>
      </c>
      <c r="AU130" s="298" t="s">
        <v>55</v>
      </c>
      <c r="AY130" s="224" t="s">
        <v>1256</v>
      </c>
      <c r="BE130" s="299">
        <f>IF(N130="základní",J130,0)</f>
        <v>0</v>
      </c>
      <c r="BF130" s="299">
        <f>IF(N130="snížená",J130,0)</f>
        <v>0</v>
      </c>
      <c r="BG130" s="299">
        <f>IF(N130="zákl. přenesená",J130,0)</f>
        <v>0</v>
      </c>
      <c r="BH130" s="299">
        <f>IF(N130="sníž. přenesená",J130,0)</f>
        <v>0</v>
      </c>
      <c r="BI130" s="299">
        <f>IF(N130="nulová",J130,0)</f>
        <v>0</v>
      </c>
      <c r="BJ130" s="224" t="s">
        <v>55</v>
      </c>
      <c r="BK130" s="299">
        <f>ROUND(I130*H130,2)</f>
        <v>0</v>
      </c>
      <c r="BL130" s="224" t="s">
        <v>63</v>
      </c>
      <c r="BM130" s="298" t="s">
        <v>1293</v>
      </c>
    </row>
    <row r="131" spans="2:65" s="340" customFormat="1" ht="19.5">
      <c r="B131" s="230"/>
      <c r="D131" s="308" t="s">
        <v>1294</v>
      </c>
      <c r="F131" s="309" t="s">
        <v>1295</v>
      </c>
      <c r="I131" s="347"/>
      <c r="L131" s="230"/>
      <c r="M131" s="310"/>
      <c r="U131" s="311"/>
      <c r="AT131" s="224" t="s">
        <v>1294</v>
      </c>
      <c r="AU131" s="224" t="s">
        <v>55</v>
      </c>
    </row>
    <row r="132" spans="2:65" s="340" customFormat="1" ht="24" customHeight="1">
      <c r="B132" s="230"/>
      <c r="C132" s="300" t="s">
        <v>1296</v>
      </c>
      <c r="D132" s="300" t="s">
        <v>1262</v>
      </c>
      <c r="E132" s="301" t="s">
        <v>1297</v>
      </c>
      <c r="F132" s="302" t="s">
        <v>1298</v>
      </c>
      <c r="G132" s="303" t="s">
        <v>217</v>
      </c>
      <c r="H132" s="304">
        <v>104</v>
      </c>
      <c r="I132" s="365"/>
      <c r="J132" s="305">
        <f>ROUND(I132*H132,2)</f>
        <v>0</v>
      </c>
      <c r="K132" s="302" t="s">
        <v>1260</v>
      </c>
      <c r="L132" s="306"/>
      <c r="M132" s="366" t="s">
        <v>259</v>
      </c>
      <c r="N132" s="307" t="s">
        <v>1219</v>
      </c>
      <c r="P132" s="296">
        <f>O132*H132</f>
        <v>0</v>
      </c>
      <c r="Q132" s="296">
        <v>2.9999999999999997E-4</v>
      </c>
      <c r="R132" s="296">
        <f>Q132*H132</f>
        <v>3.1199999999999999E-2</v>
      </c>
      <c r="S132" s="296">
        <v>0</v>
      </c>
      <c r="T132" s="296">
        <f>S132*H132</f>
        <v>0</v>
      </c>
      <c r="U132" s="297" t="s">
        <v>259</v>
      </c>
      <c r="AR132" s="298" t="s">
        <v>883</v>
      </c>
      <c r="AT132" s="298" t="s">
        <v>1262</v>
      </c>
      <c r="AU132" s="298" t="s">
        <v>55</v>
      </c>
      <c r="AY132" s="224" t="s">
        <v>1256</v>
      </c>
      <c r="BE132" s="299">
        <f>IF(N132="základní",J132,0)</f>
        <v>0</v>
      </c>
      <c r="BF132" s="299">
        <f>IF(N132="snížená",J132,0)</f>
        <v>0</v>
      </c>
      <c r="BG132" s="299">
        <f>IF(N132="zákl. přenesená",J132,0)</f>
        <v>0</v>
      </c>
      <c r="BH132" s="299">
        <f>IF(N132="sníž. přenesená",J132,0)</f>
        <v>0</v>
      </c>
      <c r="BI132" s="299">
        <f>IF(N132="nulová",J132,0)</f>
        <v>0</v>
      </c>
      <c r="BJ132" s="224" t="s">
        <v>55</v>
      </c>
      <c r="BK132" s="299">
        <f>ROUND(I132*H132,2)</f>
        <v>0</v>
      </c>
      <c r="BL132" s="224" t="s">
        <v>63</v>
      </c>
      <c r="BM132" s="298" t="s">
        <v>1299</v>
      </c>
    </row>
    <row r="133" spans="2:65" s="340" customFormat="1" ht="19.5">
      <c r="B133" s="230"/>
      <c r="D133" s="308" t="s">
        <v>1294</v>
      </c>
      <c r="F133" s="309" t="s">
        <v>1300</v>
      </c>
      <c r="I133" s="347"/>
      <c r="L133" s="230"/>
      <c r="M133" s="310"/>
      <c r="U133" s="311"/>
      <c r="AT133" s="224" t="s">
        <v>1294</v>
      </c>
      <c r="AU133" s="224" t="s">
        <v>55</v>
      </c>
    </row>
    <row r="134" spans="2:65" s="340" customFormat="1" ht="24" customHeight="1">
      <c r="B134" s="230"/>
      <c r="C134" s="289" t="s">
        <v>1301</v>
      </c>
      <c r="D134" s="289" t="s">
        <v>1257</v>
      </c>
      <c r="E134" s="290" t="s">
        <v>1287</v>
      </c>
      <c r="F134" s="291" t="s">
        <v>1288</v>
      </c>
      <c r="G134" s="292" t="s">
        <v>185</v>
      </c>
      <c r="H134" s="293">
        <v>65</v>
      </c>
      <c r="I134" s="363"/>
      <c r="J134" s="294">
        <f>ROUND(I134*H134,2)</f>
        <v>0</v>
      </c>
      <c r="K134" s="291" t="s">
        <v>1260</v>
      </c>
      <c r="L134" s="230"/>
      <c r="M134" s="364" t="s">
        <v>259</v>
      </c>
      <c r="N134" s="295" t="s">
        <v>1219</v>
      </c>
      <c r="P134" s="296">
        <f>O134*H134</f>
        <v>0</v>
      </c>
      <c r="Q134" s="296">
        <v>0</v>
      </c>
      <c r="R134" s="296">
        <f>Q134*H134</f>
        <v>0</v>
      </c>
      <c r="S134" s="296">
        <v>0</v>
      </c>
      <c r="T134" s="296">
        <f>S134*H134</f>
        <v>0</v>
      </c>
      <c r="U134" s="297" t="s">
        <v>259</v>
      </c>
      <c r="AR134" s="298" t="s">
        <v>63</v>
      </c>
      <c r="AT134" s="298" t="s">
        <v>1257</v>
      </c>
      <c r="AU134" s="298" t="s">
        <v>55</v>
      </c>
      <c r="AY134" s="224" t="s">
        <v>1256</v>
      </c>
      <c r="BE134" s="299">
        <f>IF(N134="základní",J134,0)</f>
        <v>0</v>
      </c>
      <c r="BF134" s="299">
        <f>IF(N134="snížená",J134,0)</f>
        <v>0</v>
      </c>
      <c r="BG134" s="299">
        <f>IF(N134="zákl. přenesená",J134,0)</f>
        <v>0</v>
      </c>
      <c r="BH134" s="299">
        <f>IF(N134="sníž. přenesená",J134,0)</f>
        <v>0</v>
      </c>
      <c r="BI134" s="299">
        <f>IF(N134="nulová",J134,0)</f>
        <v>0</v>
      </c>
      <c r="BJ134" s="224" t="s">
        <v>55</v>
      </c>
      <c r="BK134" s="299">
        <f>ROUND(I134*H134,2)</f>
        <v>0</v>
      </c>
      <c r="BL134" s="224" t="s">
        <v>63</v>
      </c>
      <c r="BM134" s="298" t="s">
        <v>1302</v>
      </c>
    </row>
    <row r="135" spans="2:65" s="340" customFormat="1" ht="16.5" customHeight="1">
      <c r="B135" s="230"/>
      <c r="C135" s="300" t="s">
        <v>1303</v>
      </c>
      <c r="D135" s="300" t="s">
        <v>1262</v>
      </c>
      <c r="E135" s="301" t="s">
        <v>1291</v>
      </c>
      <c r="F135" s="302" t="s">
        <v>1292</v>
      </c>
      <c r="G135" s="303" t="s">
        <v>768</v>
      </c>
      <c r="H135" s="304">
        <v>8.7750000000000004</v>
      </c>
      <c r="I135" s="365"/>
      <c r="J135" s="305">
        <f>ROUND(I135*H135,2)</f>
        <v>0</v>
      </c>
      <c r="K135" s="302" t="s">
        <v>1260</v>
      </c>
      <c r="L135" s="306"/>
      <c r="M135" s="366" t="s">
        <v>259</v>
      </c>
      <c r="N135" s="307" t="s">
        <v>1219</v>
      </c>
      <c r="P135" s="296">
        <f>O135*H135</f>
        <v>0</v>
      </c>
      <c r="Q135" s="296">
        <v>1E-3</v>
      </c>
      <c r="R135" s="296">
        <f>Q135*H135</f>
        <v>8.7749999999999998E-3</v>
      </c>
      <c r="S135" s="296">
        <v>0</v>
      </c>
      <c r="T135" s="296">
        <f>S135*H135</f>
        <v>0</v>
      </c>
      <c r="U135" s="297" t="s">
        <v>259</v>
      </c>
      <c r="AR135" s="298" t="s">
        <v>883</v>
      </c>
      <c r="AT135" s="298" t="s">
        <v>1262</v>
      </c>
      <c r="AU135" s="298" t="s">
        <v>55</v>
      </c>
      <c r="AY135" s="224" t="s">
        <v>1256</v>
      </c>
      <c r="BE135" s="299">
        <f>IF(N135="základní",J135,0)</f>
        <v>0</v>
      </c>
      <c r="BF135" s="299">
        <f>IF(N135="snížená",J135,0)</f>
        <v>0</v>
      </c>
      <c r="BG135" s="299">
        <f>IF(N135="zákl. přenesená",J135,0)</f>
        <v>0</v>
      </c>
      <c r="BH135" s="299">
        <f>IF(N135="sníž. přenesená",J135,0)</f>
        <v>0</v>
      </c>
      <c r="BI135" s="299">
        <f>IF(N135="nulová",J135,0)</f>
        <v>0</v>
      </c>
      <c r="BJ135" s="224" t="s">
        <v>55</v>
      </c>
      <c r="BK135" s="299">
        <f>ROUND(I135*H135,2)</f>
        <v>0</v>
      </c>
      <c r="BL135" s="224" t="s">
        <v>63</v>
      </c>
      <c r="BM135" s="298" t="s">
        <v>1304</v>
      </c>
    </row>
    <row r="136" spans="2:65" s="340" customFormat="1" ht="19.5">
      <c r="B136" s="230"/>
      <c r="D136" s="308" t="s">
        <v>1294</v>
      </c>
      <c r="F136" s="309" t="s">
        <v>1305</v>
      </c>
      <c r="I136" s="347"/>
      <c r="L136" s="230"/>
      <c r="M136" s="310"/>
      <c r="U136" s="311"/>
      <c r="AT136" s="224" t="s">
        <v>1294</v>
      </c>
      <c r="AU136" s="224" t="s">
        <v>55</v>
      </c>
    </row>
    <row r="137" spans="2:65" s="340" customFormat="1" ht="16.5" customHeight="1">
      <c r="B137" s="230"/>
      <c r="C137" s="300" t="s">
        <v>1306</v>
      </c>
      <c r="D137" s="300" t="s">
        <v>1262</v>
      </c>
      <c r="E137" s="301" t="s">
        <v>1307</v>
      </c>
      <c r="F137" s="302" t="s">
        <v>1308</v>
      </c>
      <c r="G137" s="303" t="s">
        <v>217</v>
      </c>
      <c r="H137" s="304">
        <v>65</v>
      </c>
      <c r="I137" s="365"/>
      <c r="J137" s="305">
        <f t="shared" ref="J137:J144" si="10">ROUND(I137*H137,2)</f>
        <v>0</v>
      </c>
      <c r="K137" s="302" t="s">
        <v>1260</v>
      </c>
      <c r="L137" s="306"/>
      <c r="M137" s="366" t="s">
        <v>259</v>
      </c>
      <c r="N137" s="307" t="s">
        <v>1219</v>
      </c>
      <c r="P137" s="296">
        <f t="shared" ref="P137:P144" si="11">O137*H137</f>
        <v>0</v>
      </c>
      <c r="Q137" s="296">
        <v>1.2E-4</v>
      </c>
      <c r="R137" s="296">
        <f t="shared" ref="R137:R144" si="12">Q137*H137</f>
        <v>7.8000000000000005E-3</v>
      </c>
      <c r="S137" s="296">
        <v>0</v>
      </c>
      <c r="T137" s="296">
        <f t="shared" ref="T137:T144" si="13">S137*H137</f>
        <v>0</v>
      </c>
      <c r="U137" s="297" t="s">
        <v>259</v>
      </c>
      <c r="AR137" s="298" t="s">
        <v>883</v>
      </c>
      <c r="AT137" s="298" t="s">
        <v>1262</v>
      </c>
      <c r="AU137" s="298" t="s">
        <v>55</v>
      </c>
      <c r="AY137" s="224" t="s">
        <v>1256</v>
      </c>
      <c r="BE137" s="299">
        <f t="shared" ref="BE137:BE144" si="14">IF(N137="základní",J137,0)</f>
        <v>0</v>
      </c>
      <c r="BF137" s="299">
        <f t="shared" ref="BF137:BF144" si="15">IF(N137="snížená",J137,0)</f>
        <v>0</v>
      </c>
      <c r="BG137" s="299">
        <f t="shared" ref="BG137:BG144" si="16">IF(N137="zákl. přenesená",J137,0)</f>
        <v>0</v>
      </c>
      <c r="BH137" s="299">
        <f t="shared" ref="BH137:BH144" si="17">IF(N137="sníž. přenesená",J137,0)</f>
        <v>0</v>
      </c>
      <c r="BI137" s="299">
        <f t="shared" ref="BI137:BI144" si="18">IF(N137="nulová",J137,0)</f>
        <v>0</v>
      </c>
      <c r="BJ137" s="224" t="s">
        <v>55</v>
      </c>
      <c r="BK137" s="299">
        <f t="shared" ref="BK137:BK144" si="19">ROUND(I137*H137,2)</f>
        <v>0</v>
      </c>
      <c r="BL137" s="224" t="s">
        <v>63</v>
      </c>
      <c r="BM137" s="298" t="s">
        <v>1309</v>
      </c>
    </row>
    <row r="138" spans="2:65" s="340" customFormat="1" ht="16.5" customHeight="1">
      <c r="B138" s="230"/>
      <c r="C138" s="289" t="s">
        <v>1310</v>
      </c>
      <c r="D138" s="289" t="s">
        <v>1257</v>
      </c>
      <c r="E138" s="290" t="s">
        <v>1266</v>
      </c>
      <c r="F138" s="291" t="s">
        <v>1267</v>
      </c>
      <c r="G138" s="292" t="s">
        <v>217</v>
      </c>
      <c r="H138" s="293">
        <v>57</v>
      </c>
      <c r="I138" s="363"/>
      <c r="J138" s="294">
        <f t="shared" si="10"/>
        <v>0</v>
      </c>
      <c r="K138" s="291" t="s">
        <v>1260</v>
      </c>
      <c r="L138" s="230"/>
      <c r="M138" s="364" t="s">
        <v>259</v>
      </c>
      <c r="N138" s="295" t="s">
        <v>1219</v>
      </c>
      <c r="P138" s="296">
        <f t="shared" si="11"/>
        <v>0</v>
      </c>
      <c r="Q138" s="296">
        <v>0</v>
      </c>
      <c r="R138" s="296">
        <f t="shared" si="12"/>
        <v>0</v>
      </c>
      <c r="S138" s="296">
        <v>0</v>
      </c>
      <c r="T138" s="296">
        <f t="shared" si="13"/>
        <v>0</v>
      </c>
      <c r="U138" s="297" t="s">
        <v>259</v>
      </c>
      <c r="AR138" s="298" t="s">
        <v>63</v>
      </c>
      <c r="AT138" s="298" t="s">
        <v>1257</v>
      </c>
      <c r="AU138" s="298" t="s">
        <v>55</v>
      </c>
      <c r="AY138" s="224" t="s">
        <v>1256</v>
      </c>
      <c r="BE138" s="299">
        <f t="shared" si="14"/>
        <v>0</v>
      </c>
      <c r="BF138" s="299">
        <f t="shared" si="15"/>
        <v>0</v>
      </c>
      <c r="BG138" s="299">
        <f t="shared" si="16"/>
        <v>0</v>
      </c>
      <c r="BH138" s="299">
        <f t="shared" si="17"/>
        <v>0</v>
      </c>
      <c r="BI138" s="299">
        <f t="shared" si="18"/>
        <v>0</v>
      </c>
      <c r="BJ138" s="224" t="s">
        <v>55</v>
      </c>
      <c r="BK138" s="299">
        <f t="shared" si="19"/>
        <v>0</v>
      </c>
      <c r="BL138" s="224" t="s">
        <v>63</v>
      </c>
      <c r="BM138" s="298" t="s">
        <v>1311</v>
      </c>
    </row>
    <row r="139" spans="2:65" s="340" customFormat="1" ht="16.5" customHeight="1">
      <c r="B139" s="230"/>
      <c r="C139" s="300" t="s">
        <v>1312</v>
      </c>
      <c r="D139" s="300" t="s">
        <v>1262</v>
      </c>
      <c r="E139" s="301" t="s">
        <v>1313</v>
      </c>
      <c r="F139" s="302" t="s">
        <v>1314</v>
      </c>
      <c r="G139" s="303" t="s">
        <v>217</v>
      </c>
      <c r="H139" s="304">
        <v>40</v>
      </c>
      <c r="I139" s="365"/>
      <c r="J139" s="305">
        <f t="shared" si="10"/>
        <v>0</v>
      </c>
      <c r="K139" s="302" t="s">
        <v>1260</v>
      </c>
      <c r="L139" s="306"/>
      <c r="M139" s="366" t="s">
        <v>259</v>
      </c>
      <c r="N139" s="307" t="s">
        <v>1219</v>
      </c>
      <c r="P139" s="296">
        <f t="shared" si="11"/>
        <v>0</v>
      </c>
      <c r="Q139" s="296">
        <v>2.3000000000000001E-4</v>
      </c>
      <c r="R139" s="296">
        <f t="shared" si="12"/>
        <v>9.1999999999999998E-3</v>
      </c>
      <c r="S139" s="296">
        <v>0</v>
      </c>
      <c r="T139" s="296">
        <f t="shared" si="13"/>
        <v>0</v>
      </c>
      <c r="U139" s="297" t="s">
        <v>259</v>
      </c>
      <c r="AR139" s="298" t="s">
        <v>883</v>
      </c>
      <c r="AT139" s="298" t="s">
        <v>1262</v>
      </c>
      <c r="AU139" s="298" t="s">
        <v>55</v>
      </c>
      <c r="AY139" s="224" t="s">
        <v>1256</v>
      </c>
      <c r="BE139" s="299">
        <f t="shared" si="14"/>
        <v>0</v>
      </c>
      <c r="BF139" s="299">
        <f t="shared" si="15"/>
        <v>0</v>
      </c>
      <c r="BG139" s="299">
        <f t="shared" si="16"/>
        <v>0</v>
      </c>
      <c r="BH139" s="299">
        <f t="shared" si="17"/>
        <v>0</v>
      </c>
      <c r="BI139" s="299">
        <f t="shared" si="18"/>
        <v>0</v>
      </c>
      <c r="BJ139" s="224" t="s">
        <v>55</v>
      </c>
      <c r="BK139" s="299">
        <f t="shared" si="19"/>
        <v>0</v>
      </c>
      <c r="BL139" s="224" t="s">
        <v>63</v>
      </c>
      <c r="BM139" s="298" t="s">
        <v>1315</v>
      </c>
    </row>
    <row r="140" spans="2:65" s="340" customFormat="1" ht="16.5" customHeight="1">
      <c r="B140" s="230"/>
      <c r="C140" s="300" t="s">
        <v>1316</v>
      </c>
      <c r="D140" s="300" t="s">
        <v>1262</v>
      </c>
      <c r="E140" s="301" t="s">
        <v>1317</v>
      </c>
      <c r="F140" s="302" t="s">
        <v>1318</v>
      </c>
      <c r="G140" s="303" t="s">
        <v>217</v>
      </c>
      <c r="H140" s="304">
        <v>2</v>
      </c>
      <c r="I140" s="365"/>
      <c r="J140" s="305">
        <f t="shared" si="10"/>
        <v>0</v>
      </c>
      <c r="K140" s="302" t="s">
        <v>1260</v>
      </c>
      <c r="L140" s="306"/>
      <c r="M140" s="366" t="s">
        <v>259</v>
      </c>
      <c r="N140" s="307" t="s">
        <v>1219</v>
      </c>
      <c r="P140" s="296">
        <f t="shared" si="11"/>
        <v>0</v>
      </c>
      <c r="Q140" s="296">
        <v>1.2999999999999999E-4</v>
      </c>
      <c r="R140" s="296">
        <f t="shared" si="12"/>
        <v>2.5999999999999998E-4</v>
      </c>
      <c r="S140" s="296">
        <v>0</v>
      </c>
      <c r="T140" s="296">
        <f t="shared" si="13"/>
        <v>0</v>
      </c>
      <c r="U140" s="297" t="s">
        <v>259</v>
      </c>
      <c r="AR140" s="298" t="s">
        <v>883</v>
      </c>
      <c r="AT140" s="298" t="s">
        <v>1262</v>
      </c>
      <c r="AU140" s="298" t="s">
        <v>55</v>
      </c>
      <c r="AY140" s="224" t="s">
        <v>1256</v>
      </c>
      <c r="BE140" s="299">
        <f t="shared" si="14"/>
        <v>0</v>
      </c>
      <c r="BF140" s="299">
        <f t="shared" si="15"/>
        <v>0</v>
      </c>
      <c r="BG140" s="299">
        <f t="shared" si="16"/>
        <v>0</v>
      </c>
      <c r="BH140" s="299">
        <f t="shared" si="17"/>
        <v>0</v>
      </c>
      <c r="BI140" s="299">
        <f t="shared" si="18"/>
        <v>0</v>
      </c>
      <c r="BJ140" s="224" t="s">
        <v>55</v>
      </c>
      <c r="BK140" s="299">
        <f t="shared" si="19"/>
        <v>0</v>
      </c>
      <c r="BL140" s="224" t="s">
        <v>63</v>
      </c>
      <c r="BM140" s="298" t="s">
        <v>1319</v>
      </c>
    </row>
    <row r="141" spans="2:65" s="340" customFormat="1" ht="16.5" customHeight="1">
      <c r="B141" s="230"/>
      <c r="C141" s="300" t="s">
        <v>1320</v>
      </c>
      <c r="D141" s="300" t="s">
        <v>1262</v>
      </c>
      <c r="E141" s="301" t="s">
        <v>1321</v>
      </c>
      <c r="F141" s="302" t="s">
        <v>1322</v>
      </c>
      <c r="G141" s="303" t="s">
        <v>217</v>
      </c>
      <c r="H141" s="304">
        <v>15</v>
      </c>
      <c r="I141" s="365"/>
      <c r="J141" s="305">
        <f t="shared" si="10"/>
        <v>0</v>
      </c>
      <c r="K141" s="302" t="s">
        <v>1260</v>
      </c>
      <c r="L141" s="306"/>
      <c r="M141" s="366" t="s">
        <v>259</v>
      </c>
      <c r="N141" s="307" t="s">
        <v>1219</v>
      </c>
      <c r="P141" s="296">
        <f t="shared" si="11"/>
        <v>0</v>
      </c>
      <c r="Q141" s="296">
        <v>1.6000000000000001E-4</v>
      </c>
      <c r="R141" s="296">
        <f t="shared" si="12"/>
        <v>2.4000000000000002E-3</v>
      </c>
      <c r="S141" s="296">
        <v>0</v>
      </c>
      <c r="T141" s="296">
        <f t="shared" si="13"/>
        <v>0</v>
      </c>
      <c r="U141" s="297" t="s">
        <v>259</v>
      </c>
      <c r="AR141" s="298" t="s">
        <v>883</v>
      </c>
      <c r="AT141" s="298" t="s">
        <v>1262</v>
      </c>
      <c r="AU141" s="298" t="s">
        <v>55</v>
      </c>
      <c r="AY141" s="224" t="s">
        <v>1256</v>
      </c>
      <c r="BE141" s="299">
        <f t="shared" si="14"/>
        <v>0</v>
      </c>
      <c r="BF141" s="299">
        <f t="shared" si="15"/>
        <v>0</v>
      </c>
      <c r="BG141" s="299">
        <f t="shared" si="16"/>
        <v>0</v>
      </c>
      <c r="BH141" s="299">
        <f t="shared" si="17"/>
        <v>0</v>
      </c>
      <c r="BI141" s="299">
        <f t="shared" si="18"/>
        <v>0</v>
      </c>
      <c r="BJ141" s="224" t="s">
        <v>55</v>
      </c>
      <c r="BK141" s="299">
        <f t="shared" si="19"/>
        <v>0</v>
      </c>
      <c r="BL141" s="224" t="s">
        <v>63</v>
      </c>
      <c r="BM141" s="298" t="s">
        <v>1323</v>
      </c>
    </row>
    <row r="142" spans="2:65" s="340" customFormat="1" ht="16.5" customHeight="1">
      <c r="B142" s="230"/>
      <c r="C142" s="289" t="s">
        <v>1324</v>
      </c>
      <c r="D142" s="289" t="s">
        <v>1257</v>
      </c>
      <c r="E142" s="290" t="s">
        <v>1325</v>
      </c>
      <c r="F142" s="291" t="s">
        <v>1326</v>
      </c>
      <c r="G142" s="292" t="s">
        <v>217</v>
      </c>
      <c r="H142" s="293">
        <v>9</v>
      </c>
      <c r="I142" s="363"/>
      <c r="J142" s="294">
        <f t="shared" si="10"/>
        <v>0</v>
      </c>
      <c r="K142" s="291" t="s">
        <v>1260</v>
      </c>
      <c r="L142" s="230"/>
      <c r="M142" s="364" t="s">
        <v>259</v>
      </c>
      <c r="N142" s="295" t="s">
        <v>1219</v>
      </c>
      <c r="P142" s="296">
        <f t="shared" si="11"/>
        <v>0</v>
      </c>
      <c r="Q142" s="296">
        <v>0</v>
      </c>
      <c r="R142" s="296">
        <f t="shared" si="12"/>
        <v>0</v>
      </c>
      <c r="S142" s="296">
        <v>0</v>
      </c>
      <c r="T142" s="296">
        <f t="shared" si="13"/>
        <v>0</v>
      </c>
      <c r="U142" s="297" t="s">
        <v>259</v>
      </c>
      <c r="AR142" s="298" t="s">
        <v>63</v>
      </c>
      <c r="AT142" s="298" t="s">
        <v>1257</v>
      </c>
      <c r="AU142" s="298" t="s">
        <v>55</v>
      </c>
      <c r="AY142" s="224" t="s">
        <v>1256</v>
      </c>
      <c r="BE142" s="299">
        <f t="shared" si="14"/>
        <v>0</v>
      </c>
      <c r="BF142" s="299">
        <f t="shared" si="15"/>
        <v>0</v>
      </c>
      <c r="BG142" s="299">
        <f t="shared" si="16"/>
        <v>0</v>
      </c>
      <c r="BH142" s="299">
        <f t="shared" si="17"/>
        <v>0</v>
      </c>
      <c r="BI142" s="299">
        <f t="shared" si="18"/>
        <v>0</v>
      </c>
      <c r="BJ142" s="224" t="s">
        <v>55</v>
      </c>
      <c r="BK142" s="299">
        <f t="shared" si="19"/>
        <v>0</v>
      </c>
      <c r="BL142" s="224" t="s">
        <v>63</v>
      </c>
      <c r="BM142" s="298" t="s">
        <v>1327</v>
      </c>
    </row>
    <row r="143" spans="2:65" s="340" customFormat="1" ht="16.5" customHeight="1">
      <c r="B143" s="230"/>
      <c r="C143" s="300" t="s">
        <v>1328</v>
      </c>
      <c r="D143" s="300" t="s">
        <v>1262</v>
      </c>
      <c r="E143" s="301" t="s">
        <v>1329</v>
      </c>
      <c r="F143" s="302" t="s">
        <v>1330</v>
      </c>
      <c r="G143" s="303" t="s">
        <v>217</v>
      </c>
      <c r="H143" s="304">
        <v>8</v>
      </c>
      <c r="I143" s="365"/>
      <c r="J143" s="305">
        <f t="shared" si="10"/>
        <v>0</v>
      </c>
      <c r="K143" s="302" t="s">
        <v>1260</v>
      </c>
      <c r="L143" s="306"/>
      <c r="M143" s="366" t="s">
        <v>259</v>
      </c>
      <c r="N143" s="307" t="s">
        <v>1219</v>
      </c>
      <c r="P143" s="296">
        <f t="shared" si="11"/>
        <v>0</v>
      </c>
      <c r="Q143" s="296">
        <v>4.5500000000000002E-3</v>
      </c>
      <c r="R143" s="296">
        <f t="shared" si="12"/>
        <v>3.6400000000000002E-2</v>
      </c>
      <c r="S143" s="296">
        <v>0</v>
      </c>
      <c r="T143" s="296">
        <f t="shared" si="13"/>
        <v>0</v>
      </c>
      <c r="U143" s="297" t="s">
        <v>259</v>
      </c>
      <c r="AR143" s="298" t="s">
        <v>883</v>
      </c>
      <c r="AT143" s="298" t="s">
        <v>1262</v>
      </c>
      <c r="AU143" s="298" t="s">
        <v>55</v>
      </c>
      <c r="AY143" s="224" t="s">
        <v>1256</v>
      </c>
      <c r="BE143" s="299">
        <f t="shared" si="14"/>
        <v>0</v>
      </c>
      <c r="BF143" s="299">
        <f t="shared" si="15"/>
        <v>0</v>
      </c>
      <c r="BG143" s="299">
        <f t="shared" si="16"/>
        <v>0</v>
      </c>
      <c r="BH143" s="299">
        <f t="shared" si="17"/>
        <v>0</v>
      </c>
      <c r="BI143" s="299">
        <f t="shared" si="18"/>
        <v>0</v>
      </c>
      <c r="BJ143" s="224" t="s">
        <v>55</v>
      </c>
      <c r="BK143" s="299">
        <f t="shared" si="19"/>
        <v>0</v>
      </c>
      <c r="BL143" s="224" t="s">
        <v>63</v>
      </c>
      <c r="BM143" s="298" t="s">
        <v>1331</v>
      </c>
    </row>
    <row r="144" spans="2:65" s="340" customFormat="1" ht="16.5" customHeight="1">
      <c r="B144" s="230"/>
      <c r="C144" s="300" t="s">
        <v>1332</v>
      </c>
      <c r="D144" s="300" t="s">
        <v>1262</v>
      </c>
      <c r="E144" s="301" t="s">
        <v>1333</v>
      </c>
      <c r="F144" s="302" t="s">
        <v>1334</v>
      </c>
      <c r="G144" s="303" t="s">
        <v>217</v>
      </c>
      <c r="H144" s="304">
        <v>1</v>
      </c>
      <c r="I144" s="365"/>
      <c r="J144" s="305">
        <f t="shared" si="10"/>
        <v>0</v>
      </c>
      <c r="K144" s="302" t="s">
        <v>1260</v>
      </c>
      <c r="L144" s="306"/>
      <c r="M144" s="367" t="s">
        <v>259</v>
      </c>
      <c r="N144" s="312" t="s">
        <v>1219</v>
      </c>
      <c r="O144" s="368"/>
      <c r="P144" s="313">
        <f t="shared" si="11"/>
        <v>0</v>
      </c>
      <c r="Q144" s="313">
        <v>6.8999999999999999E-3</v>
      </c>
      <c r="R144" s="313">
        <f t="shared" si="12"/>
        <v>6.8999999999999999E-3</v>
      </c>
      <c r="S144" s="313">
        <v>0</v>
      </c>
      <c r="T144" s="313">
        <f t="shared" si="13"/>
        <v>0</v>
      </c>
      <c r="U144" s="314" t="s">
        <v>259</v>
      </c>
      <c r="AR144" s="298" t="s">
        <v>883</v>
      </c>
      <c r="AT144" s="298" t="s">
        <v>1262</v>
      </c>
      <c r="AU144" s="298" t="s">
        <v>55</v>
      </c>
      <c r="AY144" s="224" t="s">
        <v>1256</v>
      </c>
      <c r="BE144" s="299">
        <f t="shared" si="14"/>
        <v>0</v>
      </c>
      <c r="BF144" s="299">
        <f t="shared" si="15"/>
        <v>0</v>
      </c>
      <c r="BG144" s="299">
        <f t="shared" si="16"/>
        <v>0</v>
      </c>
      <c r="BH144" s="299">
        <f t="shared" si="17"/>
        <v>0</v>
      </c>
      <c r="BI144" s="299">
        <f t="shared" si="18"/>
        <v>0</v>
      </c>
      <c r="BJ144" s="224" t="s">
        <v>55</v>
      </c>
      <c r="BK144" s="299">
        <f t="shared" si="19"/>
        <v>0</v>
      </c>
      <c r="BL144" s="224" t="s">
        <v>63</v>
      </c>
      <c r="BM144" s="298" t="s">
        <v>1335</v>
      </c>
    </row>
    <row r="145" spans="2:12" s="340" customFormat="1" ht="6.95" customHeight="1">
      <c r="B145" s="253"/>
      <c r="C145" s="254"/>
      <c r="D145" s="254"/>
      <c r="E145" s="254"/>
      <c r="F145" s="254"/>
      <c r="G145" s="254"/>
      <c r="H145" s="254"/>
      <c r="I145" s="357"/>
      <c r="J145" s="254"/>
      <c r="K145" s="254"/>
      <c r="L145" s="230"/>
    </row>
  </sheetData>
  <sheetProtection algorithmName="SHA-512" hashValue="3dBBFOwEHEpw7onWUwv/cF6CP6sTWIXs611ZBzeR3p3T+GFqG41BcCVUXXOIllfPJrIjw/LMA5HDtEEi6l4IJQ==" saltValue="pWzsv+g0XldxLHHI7CmiPh9rqjiovKVGVnvnwNrc6J4RjX+nBaWdfhXseWC/V0MOa1hQOI2mAwWCwDZiahnX/g==" spinCount="100000" sheet="1" objects="1" scenarios="1" formatColumns="0" formatRows="0" autoFilter="0"/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B2:BM127"/>
  <sheetViews>
    <sheetView showGridLines="0" workbookViewId="0">
      <selection activeCell="AI81" sqref="AI81"/>
    </sheetView>
  </sheetViews>
  <sheetFormatPr defaultColWidth="8.85546875" defaultRowHeight="11.25"/>
  <cols>
    <col min="1" max="1" width="6.42578125" style="342" customWidth="1"/>
    <col min="2" max="2" width="1.28515625" style="342" customWidth="1"/>
    <col min="3" max="4" width="3.28515625" style="342" customWidth="1"/>
    <col min="5" max="5" width="13.28515625" style="342" customWidth="1"/>
    <col min="6" max="6" width="39.5703125" style="342" customWidth="1"/>
    <col min="7" max="7" width="5.42578125" style="342" customWidth="1"/>
    <col min="8" max="8" width="8.85546875" style="342" customWidth="1"/>
    <col min="9" max="9" width="15.7109375" style="345" customWidth="1"/>
    <col min="10" max="11" width="15.7109375" style="342" customWidth="1"/>
    <col min="12" max="12" width="7.28515625" style="342" customWidth="1"/>
    <col min="13" max="13" width="8.42578125" style="342" hidden="1" customWidth="1"/>
    <col min="14" max="14" width="8.85546875" style="342"/>
    <col min="15" max="21" width="11" style="342" hidden="1" customWidth="1"/>
    <col min="22" max="22" width="9.5703125" style="342" customWidth="1"/>
    <col min="23" max="23" width="12.7109375" style="342" customWidth="1"/>
    <col min="24" max="24" width="9.5703125" style="342" customWidth="1"/>
    <col min="25" max="25" width="11.7109375" style="342" customWidth="1"/>
    <col min="26" max="26" width="8.5703125" style="342" customWidth="1"/>
    <col min="27" max="27" width="11.7109375" style="342" customWidth="1"/>
    <col min="28" max="28" width="12.7109375" style="342" customWidth="1"/>
    <col min="29" max="29" width="8.5703125" style="342" customWidth="1"/>
    <col min="30" max="30" width="11.7109375" style="342" customWidth="1"/>
    <col min="31" max="31" width="12.7109375" style="342" customWidth="1"/>
    <col min="32" max="16384" width="8.85546875" style="342"/>
  </cols>
  <sheetData>
    <row r="2" spans="2:46" ht="36.950000000000003" customHeight="1"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AT2" s="224" t="s">
        <v>1336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346"/>
      <c r="J3" s="226"/>
      <c r="K3" s="226"/>
      <c r="L3" s="227"/>
      <c r="AT3" s="224" t="s">
        <v>57</v>
      </c>
    </row>
    <row r="4" spans="2:46" ht="24.95" customHeight="1">
      <c r="B4" s="227"/>
      <c r="D4" s="228" t="s">
        <v>1200</v>
      </c>
      <c r="L4" s="227"/>
      <c r="M4" s="229" t="s">
        <v>1201</v>
      </c>
      <c r="AT4" s="224" t="s">
        <v>1202</v>
      </c>
    </row>
    <row r="5" spans="2:46" ht="6.95" customHeight="1">
      <c r="B5" s="227"/>
      <c r="L5" s="227"/>
    </row>
    <row r="6" spans="2:46" ht="12" customHeight="1">
      <c r="B6" s="227"/>
      <c r="D6" s="341" t="s">
        <v>1203</v>
      </c>
      <c r="L6" s="227"/>
    </row>
    <row r="7" spans="2:46" ht="16.5" customHeight="1">
      <c r="B7" s="227"/>
      <c r="E7" s="439" t="s">
        <v>45</v>
      </c>
      <c r="F7" s="440"/>
      <c r="G7" s="440"/>
      <c r="H7" s="440"/>
      <c r="L7" s="227"/>
    </row>
    <row r="8" spans="2:46" s="340" customFormat="1" ht="12" customHeight="1">
      <c r="B8" s="230"/>
      <c r="D8" s="341" t="s">
        <v>1204</v>
      </c>
      <c r="I8" s="347"/>
      <c r="L8" s="230"/>
    </row>
    <row r="9" spans="2:46" s="340" customFormat="1" ht="36.950000000000003" customHeight="1">
      <c r="B9" s="230"/>
      <c r="E9" s="437" t="s">
        <v>1337</v>
      </c>
      <c r="F9" s="438"/>
      <c r="G9" s="438"/>
      <c r="H9" s="438"/>
      <c r="I9" s="347"/>
      <c r="L9" s="230"/>
    </row>
    <row r="10" spans="2:46" s="340" customFormat="1">
      <c r="B10" s="230"/>
      <c r="I10" s="347"/>
      <c r="L10" s="230"/>
    </row>
    <row r="11" spans="2:46" s="340" customFormat="1" ht="12" customHeight="1">
      <c r="B11" s="230"/>
      <c r="D11" s="341" t="s">
        <v>1206</v>
      </c>
      <c r="F11" s="343" t="s">
        <v>259</v>
      </c>
      <c r="I11" s="348" t="s">
        <v>1207</v>
      </c>
      <c r="J11" s="343" t="s">
        <v>259</v>
      </c>
      <c r="L11" s="230"/>
    </row>
    <row r="12" spans="2:46" s="340" customFormat="1" ht="12" customHeight="1">
      <c r="B12" s="230"/>
      <c r="D12" s="341" t="s">
        <v>1208</v>
      </c>
      <c r="F12" s="343" t="s">
        <v>1209</v>
      </c>
      <c r="I12" s="348" t="s">
        <v>1210</v>
      </c>
      <c r="J12" s="231" t="s">
        <v>1729</v>
      </c>
      <c r="L12" s="230"/>
    </row>
    <row r="13" spans="2:46" s="340" customFormat="1" ht="10.9" customHeight="1">
      <c r="B13" s="230"/>
      <c r="I13" s="347"/>
      <c r="L13" s="230"/>
    </row>
    <row r="14" spans="2:46" s="340" customFormat="1" ht="12" customHeight="1">
      <c r="B14" s="230"/>
      <c r="D14" s="341" t="s">
        <v>1211</v>
      </c>
      <c r="I14" s="348" t="s">
        <v>33</v>
      </c>
      <c r="J14" s="343" t="s">
        <v>259</v>
      </c>
      <c r="L14" s="230"/>
    </row>
    <row r="15" spans="2:46" s="340" customFormat="1" ht="18" customHeight="1">
      <c r="B15" s="230"/>
      <c r="E15" s="343" t="s">
        <v>1730</v>
      </c>
      <c r="I15" s="348" t="s">
        <v>34</v>
      </c>
      <c r="J15" s="343" t="s">
        <v>259</v>
      </c>
      <c r="L15" s="230"/>
    </row>
    <row r="16" spans="2:46" s="340" customFormat="1" ht="6.95" customHeight="1">
      <c r="B16" s="230"/>
      <c r="I16" s="347"/>
      <c r="L16" s="230"/>
    </row>
    <row r="17" spans="2:12" s="340" customFormat="1" ht="12" customHeight="1">
      <c r="B17" s="230"/>
      <c r="D17" s="341" t="s">
        <v>1715</v>
      </c>
      <c r="I17" s="348" t="s">
        <v>33</v>
      </c>
      <c r="J17" s="349" t="s">
        <v>1731</v>
      </c>
      <c r="L17" s="230"/>
    </row>
    <row r="18" spans="2:12" s="340" customFormat="1" ht="18" customHeight="1">
      <c r="B18" s="230"/>
      <c r="E18" s="442" t="s">
        <v>1731</v>
      </c>
      <c r="F18" s="443"/>
      <c r="G18" s="443"/>
      <c r="H18" s="443"/>
      <c r="I18" s="348" t="s">
        <v>34</v>
      </c>
      <c r="J18" s="349" t="s">
        <v>1731</v>
      </c>
      <c r="L18" s="230"/>
    </row>
    <row r="19" spans="2:12" s="340" customFormat="1" ht="6.95" customHeight="1">
      <c r="B19" s="230"/>
      <c r="I19" s="347"/>
      <c r="L19" s="230"/>
    </row>
    <row r="20" spans="2:12" s="340" customFormat="1" ht="12" customHeight="1">
      <c r="B20" s="230"/>
      <c r="D20" s="341" t="s">
        <v>19</v>
      </c>
      <c r="I20" s="348" t="s">
        <v>33</v>
      </c>
      <c r="J20" s="343" t="s">
        <v>259</v>
      </c>
      <c r="L20" s="230"/>
    </row>
    <row r="21" spans="2:12" s="340" customFormat="1" ht="18" customHeight="1">
      <c r="B21" s="230"/>
      <c r="E21" s="343" t="s">
        <v>1212</v>
      </c>
      <c r="I21" s="348" t="s">
        <v>34</v>
      </c>
      <c r="J21" s="343" t="s">
        <v>259</v>
      </c>
      <c r="L21" s="230"/>
    </row>
    <row r="22" spans="2:12" s="340" customFormat="1" ht="6.95" customHeight="1">
      <c r="B22" s="230"/>
      <c r="I22" s="347"/>
      <c r="L22" s="230"/>
    </row>
    <row r="23" spans="2:12" s="340" customFormat="1" ht="12" customHeight="1">
      <c r="B23" s="230"/>
      <c r="D23" s="341" t="s">
        <v>1213</v>
      </c>
      <c r="I23" s="348" t="s">
        <v>33</v>
      </c>
      <c r="J23" s="343" t="s">
        <v>259</v>
      </c>
      <c r="L23" s="230"/>
    </row>
    <row r="24" spans="2:12" s="340" customFormat="1" ht="18" customHeight="1">
      <c r="B24" s="230"/>
      <c r="E24" s="343" t="s">
        <v>1730</v>
      </c>
      <c r="I24" s="348" t="s">
        <v>34</v>
      </c>
      <c r="J24" s="343" t="s">
        <v>259</v>
      </c>
      <c r="L24" s="230"/>
    </row>
    <row r="25" spans="2:12" s="340" customFormat="1" ht="6.95" customHeight="1">
      <c r="B25" s="230"/>
      <c r="I25" s="347"/>
      <c r="L25" s="230"/>
    </row>
    <row r="26" spans="2:12" s="340" customFormat="1" ht="12" customHeight="1">
      <c r="B26" s="230"/>
      <c r="D26" s="341" t="s">
        <v>1214</v>
      </c>
      <c r="I26" s="347"/>
      <c r="L26" s="230"/>
    </row>
    <row r="27" spans="2:12" s="233" customFormat="1" ht="16.5" customHeight="1">
      <c r="B27" s="232"/>
      <c r="E27" s="444" t="s">
        <v>259</v>
      </c>
      <c r="F27" s="444"/>
      <c r="G27" s="444"/>
      <c r="H27" s="444"/>
      <c r="I27" s="350"/>
      <c r="L27" s="232"/>
    </row>
    <row r="28" spans="2:12" s="340" customFormat="1" ht="6.95" customHeight="1">
      <c r="B28" s="230"/>
      <c r="I28" s="347"/>
      <c r="L28" s="230"/>
    </row>
    <row r="29" spans="2:12" s="340" customFormat="1" ht="6.95" customHeight="1">
      <c r="B29" s="230"/>
      <c r="D29" s="234"/>
      <c r="E29" s="234"/>
      <c r="F29" s="234"/>
      <c r="G29" s="234"/>
      <c r="H29" s="234"/>
      <c r="I29" s="351"/>
      <c r="J29" s="234"/>
      <c r="K29" s="234"/>
      <c r="L29" s="230"/>
    </row>
    <row r="30" spans="2:12" s="340" customFormat="1" ht="25.35" customHeight="1">
      <c r="B30" s="230"/>
      <c r="D30" s="235" t="s">
        <v>1215</v>
      </c>
      <c r="I30" s="347"/>
      <c r="J30" s="236">
        <f>ROUND(J118, 2)</f>
        <v>0</v>
      </c>
      <c r="L30" s="230"/>
    </row>
    <row r="31" spans="2:12" s="340" customFormat="1" ht="6.95" customHeight="1">
      <c r="B31" s="230"/>
      <c r="D31" s="234"/>
      <c r="E31" s="234"/>
      <c r="F31" s="234"/>
      <c r="G31" s="234"/>
      <c r="H31" s="234"/>
      <c r="I31" s="351"/>
      <c r="J31" s="234"/>
      <c r="K31" s="234"/>
      <c r="L31" s="230"/>
    </row>
    <row r="32" spans="2:12" s="340" customFormat="1" ht="14.45" customHeight="1">
      <c r="B32" s="230"/>
      <c r="F32" s="237" t="s">
        <v>1216</v>
      </c>
      <c r="I32" s="352" t="s">
        <v>1217</v>
      </c>
      <c r="J32" s="237" t="s">
        <v>1218</v>
      </c>
      <c r="L32" s="230"/>
    </row>
    <row r="33" spans="2:12" s="340" customFormat="1" ht="14.45" customHeight="1">
      <c r="B33" s="230"/>
      <c r="D33" s="238" t="s">
        <v>138</v>
      </c>
      <c r="E33" s="341" t="s">
        <v>1219</v>
      </c>
      <c r="F33" s="239">
        <f>ROUND((SUM(BE118:BE126)),  2)</f>
        <v>0</v>
      </c>
      <c r="I33" s="353">
        <v>0.21</v>
      </c>
      <c r="J33" s="239">
        <f>ROUND(((SUM(BE118:BE126))*I33),  2)</f>
        <v>0</v>
      </c>
      <c r="L33" s="230"/>
    </row>
    <row r="34" spans="2:12" s="340" customFormat="1" ht="14.45" customHeight="1">
      <c r="B34" s="230"/>
      <c r="E34" s="341" t="s">
        <v>1220</v>
      </c>
      <c r="F34" s="239">
        <f>ROUND((SUM(BF118:BF126)),  2)</f>
        <v>0</v>
      </c>
      <c r="I34" s="353">
        <v>0.15</v>
      </c>
      <c r="J34" s="239">
        <f>ROUND(((SUM(BF118:BF126))*I34),  2)</f>
        <v>0</v>
      </c>
      <c r="L34" s="230"/>
    </row>
    <row r="35" spans="2:12" s="340" customFormat="1" ht="14.45" hidden="1" customHeight="1">
      <c r="B35" s="230"/>
      <c r="E35" s="341" t="s">
        <v>1221</v>
      </c>
      <c r="F35" s="239">
        <f>ROUND((SUM(BG118:BG126)),  2)</f>
        <v>0</v>
      </c>
      <c r="I35" s="353">
        <v>0.21</v>
      </c>
      <c r="J35" s="239">
        <f>0</f>
        <v>0</v>
      </c>
      <c r="L35" s="230"/>
    </row>
    <row r="36" spans="2:12" s="340" customFormat="1" ht="14.45" hidden="1" customHeight="1">
      <c r="B36" s="230"/>
      <c r="E36" s="341" t="s">
        <v>1222</v>
      </c>
      <c r="F36" s="239">
        <f>ROUND((SUM(BH118:BH126)),  2)</f>
        <v>0</v>
      </c>
      <c r="I36" s="353">
        <v>0.15</v>
      </c>
      <c r="J36" s="239">
        <f>0</f>
        <v>0</v>
      </c>
      <c r="L36" s="230"/>
    </row>
    <row r="37" spans="2:12" s="340" customFormat="1" ht="14.45" hidden="1" customHeight="1">
      <c r="B37" s="230"/>
      <c r="E37" s="341" t="s">
        <v>1223</v>
      </c>
      <c r="F37" s="239">
        <f>ROUND((SUM(BI118:BI126)),  2)</f>
        <v>0</v>
      </c>
      <c r="I37" s="353">
        <v>0</v>
      </c>
      <c r="J37" s="239">
        <f>0</f>
        <v>0</v>
      </c>
      <c r="L37" s="230"/>
    </row>
    <row r="38" spans="2:12" s="340" customFormat="1" ht="6.95" customHeight="1">
      <c r="B38" s="230"/>
      <c r="I38" s="347"/>
      <c r="L38" s="230"/>
    </row>
    <row r="39" spans="2:12" s="340" customFormat="1" ht="25.35" customHeight="1">
      <c r="B39" s="230"/>
      <c r="C39" s="240"/>
      <c r="D39" s="241" t="s">
        <v>1224</v>
      </c>
      <c r="E39" s="242"/>
      <c r="F39" s="242"/>
      <c r="G39" s="243" t="s">
        <v>10</v>
      </c>
      <c r="H39" s="244" t="s">
        <v>52</v>
      </c>
      <c r="I39" s="354"/>
      <c r="J39" s="245">
        <f>SUM(J30:J37)</f>
        <v>0</v>
      </c>
      <c r="K39" s="246"/>
      <c r="L39" s="230"/>
    </row>
    <row r="40" spans="2:12" s="340" customFormat="1" ht="14.45" customHeight="1">
      <c r="B40" s="230"/>
      <c r="I40" s="347"/>
      <c r="L40" s="230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340" customFormat="1" ht="14.45" customHeight="1">
      <c r="B50" s="230"/>
      <c r="D50" s="247" t="s">
        <v>1225</v>
      </c>
      <c r="E50" s="248"/>
      <c r="F50" s="248"/>
      <c r="G50" s="247" t="s">
        <v>1226</v>
      </c>
      <c r="H50" s="248"/>
      <c r="I50" s="355"/>
      <c r="J50" s="248"/>
      <c r="K50" s="248"/>
      <c r="L50" s="230"/>
    </row>
    <row r="51" spans="2:12">
      <c r="B51" s="227"/>
      <c r="L51" s="227"/>
    </row>
    <row r="52" spans="2:12">
      <c r="B52" s="227"/>
      <c r="L52" s="227"/>
    </row>
    <row r="53" spans="2:12">
      <c r="B53" s="227"/>
      <c r="L53" s="227"/>
    </row>
    <row r="54" spans="2:12">
      <c r="B54" s="227"/>
      <c r="L54" s="227"/>
    </row>
    <row r="55" spans="2:12">
      <c r="B55" s="227"/>
      <c r="L55" s="227"/>
    </row>
    <row r="56" spans="2:12">
      <c r="B56" s="227"/>
      <c r="L56" s="227"/>
    </row>
    <row r="57" spans="2:12">
      <c r="B57" s="227"/>
      <c r="L57" s="227"/>
    </row>
    <row r="58" spans="2:12">
      <c r="B58" s="227"/>
      <c r="L58" s="227"/>
    </row>
    <row r="59" spans="2:12">
      <c r="B59" s="227"/>
      <c r="L59" s="227"/>
    </row>
    <row r="60" spans="2:12">
      <c r="B60" s="227"/>
      <c r="L60" s="227"/>
    </row>
    <row r="61" spans="2:12" s="340" customFormat="1" ht="12.75">
      <c r="B61" s="230"/>
      <c r="D61" s="249" t="s">
        <v>1227</v>
      </c>
      <c r="E61" s="250"/>
      <c r="F61" s="251" t="s">
        <v>1228</v>
      </c>
      <c r="G61" s="249" t="s">
        <v>1227</v>
      </c>
      <c r="H61" s="250"/>
      <c r="I61" s="356"/>
      <c r="J61" s="252" t="s">
        <v>1228</v>
      </c>
      <c r="K61" s="250"/>
      <c r="L61" s="230"/>
    </row>
    <row r="62" spans="2:12">
      <c r="B62" s="227"/>
      <c r="L62" s="227"/>
    </row>
    <row r="63" spans="2:12">
      <c r="B63" s="227"/>
      <c r="L63" s="227"/>
    </row>
    <row r="64" spans="2:12">
      <c r="B64" s="227"/>
      <c r="L64" s="227"/>
    </row>
    <row r="65" spans="2:12" s="340" customFormat="1" ht="12.75">
      <c r="B65" s="230"/>
      <c r="D65" s="247" t="s">
        <v>1229</v>
      </c>
      <c r="E65" s="248"/>
      <c r="F65" s="248"/>
      <c r="G65" s="247" t="s">
        <v>1716</v>
      </c>
      <c r="H65" s="248"/>
      <c r="I65" s="355"/>
      <c r="J65" s="248"/>
      <c r="K65" s="248"/>
      <c r="L65" s="230"/>
    </row>
    <row r="66" spans="2:12">
      <c r="B66" s="227"/>
      <c r="L66" s="227"/>
    </row>
    <row r="67" spans="2:12">
      <c r="B67" s="227"/>
      <c r="L67" s="227"/>
    </row>
    <row r="68" spans="2:12">
      <c r="B68" s="227"/>
      <c r="L68" s="227"/>
    </row>
    <row r="69" spans="2:12">
      <c r="B69" s="227"/>
      <c r="L69" s="227"/>
    </row>
    <row r="70" spans="2:12">
      <c r="B70" s="227"/>
      <c r="L70" s="227"/>
    </row>
    <row r="71" spans="2:12">
      <c r="B71" s="227"/>
      <c r="L71" s="227"/>
    </row>
    <row r="72" spans="2:12">
      <c r="B72" s="227"/>
      <c r="L72" s="227"/>
    </row>
    <row r="73" spans="2:12">
      <c r="B73" s="227"/>
      <c r="L73" s="227"/>
    </row>
    <row r="74" spans="2:12">
      <c r="B74" s="227"/>
      <c r="L74" s="227"/>
    </row>
    <row r="75" spans="2:12">
      <c r="B75" s="227"/>
      <c r="L75" s="227"/>
    </row>
    <row r="76" spans="2:12" s="340" customFormat="1" ht="12.75">
      <c r="B76" s="230"/>
      <c r="D76" s="249" t="s">
        <v>1227</v>
      </c>
      <c r="E76" s="250"/>
      <c r="F76" s="251" t="s">
        <v>1228</v>
      </c>
      <c r="G76" s="249" t="s">
        <v>1227</v>
      </c>
      <c r="H76" s="250"/>
      <c r="I76" s="356"/>
      <c r="J76" s="252" t="s">
        <v>1228</v>
      </c>
      <c r="K76" s="250"/>
      <c r="L76" s="230"/>
    </row>
    <row r="77" spans="2:12" s="340" customFormat="1" ht="14.45" customHeight="1">
      <c r="B77" s="253"/>
      <c r="C77" s="254"/>
      <c r="D77" s="254"/>
      <c r="E77" s="254"/>
      <c r="F77" s="254"/>
      <c r="G77" s="254"/>
      <c r="H77" s="254"/>
      <c r="I77" s="357"/>
      <c r="J77" s="254"/>
      <c r="K77" s="254"/>
      <c r="L77" s="230"/>
    </row>
    <row r="81" spans="2:47" s="340" customFormat="1" ht="6.95" customHeight="1">
      <c r="B81" s="255"/>
      <c r="C81" s="256"/>
      <c r="D81" s="256"/>
      <c r="E81" s="256"/>
      <c r="F81" s="256"/>
      <c r="G81" s="256"/>
      <c r="H81" s="256"/>
      <c r="I81" s="358"/>
      <c r="J81" s="256"/>
      <c r="K81" s="256"/>
      <c r="L81" s="230"/>
    </row>
    <row r="82" spans="2:47" s="340" customFormat="1" ht="24.95" customHeight="1">
      <c r="B82" s="230"/>
      <c r="C82" s="228" t="s">
        <v>1230</v>
      </c>
      <c r="I82" s="347"/>
      <c r="L82" s="230"/>
    </row>
    <row r="83" spans="2:47" s="340" customFormat="1" ht="6.95" customHeight="1">
      <c r="B83" s="230"/>
      <c r="I83" s="347"/>
      <c r="L83" s="230"/>
    </row>
    <row r="84" spans="2:47" s="340" customFormat="1" ht="12" customHeight="1">
      <c r="B84" s="230"/>
      <c r="C84" s="341" t="s">
        <v>1203</v>
      </c>
      <c r="I84" s="347"/>
      <c r="L84" s="230"/>
    </row>
    <row r="85" spans="2:47" s="340" customFormat="1" ht="16.5" customHeight="1">
      <c r="B85" s="230"/>
      <c r="E85" s="439" t="str">
        <f>E7</f>
        <v>Energetická opatření - MŠ Lubina</v>
      </c>
      <c r="F85" s="440"/>
      <c r="G85" s="440"/>
      <c r="H85" s="440"/>
      <c r="I85" s="347"/>
      <c r="L85" s="230"/>
    </row>
    <row r="86" spans="2:47" s="340" customFormat="1" ht="12" customHeight="1">
      <c r="B86" s="230"/>
      <c r="C86" s="341" t="s">
        <v>1204</v>
      </c>
      <c r="I86" s="347"/>
      <c r="L86" s="230"/>
    </row>
    <row r="87" spans="2:47" s="340" customFormat="1" ht="16.5" customHeight="1">
      <c r="B87" s="230"/>
      <c r="E87" s="437" t="str">
        <f>E9</f>
        <v>02 - Revize</v>
      </c>
      <c r="F87" s="438"/>
      <c r="G87" s="438"/>
      <c r="H87" s="438"/>
      <c r="I87" s="347"/>
      <c r="L87" s="230"/>
    </row>
    <row r="88" spans="2:47" s="340" customFormat="1" ht="6.95" customHeight="1">
      <c r="B88" s="230"/>
      <c r="I88" s="347"/>
      <c r="L88" s="230"/>
    </row>
    <row r="89" spans="2:47" s="340" customFormat="1" ht="12" customHeight="1">
      <c r="B89" s="230"/>
      <c r="C89" s="341" t="s">
        <v>1208</v>
      </c>
      <c r="F89" s="343" t="str">
        <f>F12</f>
        <v>Lubina</v>
      </c>
      <c r="I89" s="348" t="s">
        <v>1210</v>
      </c>
      <c r="J89" s="231" t="str">
        <f>IF(J12="","",J12)</f>
        <v>5. 10. 2019</v>
      </c>
      <c r="L89" s="230"/>
    </row>
    <row r="90" spans="2:47" s="340" customFormat="1" ht="6.95" customHeight="1">
      <c r="B90" s="230"/>
      <c r="I90" s="347"/>
      <c r="L90" s="230"/>
    </row>
    <row r="91" spans="2:47" s="340" customFormat="1" ht="15.2" customHeight="1">
      <c r="B91" s="230"/>
      <c r="C91" s="341" t="s">
        <v>1211</v>
      </c>
      <c r="F91" s="343" t="str">
        <f>E15</f>
        <v xml:space="preserve"> </v>
      </c>
      <c r="I91" s="348" t="s">
        <v>19</v>
      </c>
      <c r="J91" s="344" t="str">
        <f>E21</f>
        <v>Ing.Pavel Matura</v>
      </c>
      <c r="L91" s="230"/>
    </row>
    <row r="92" spans="2:47" s="340" customFormat="1" ht="15.2" customHeight="1">
      <c r="B92" s="230"/>
      <c r="C92" s="341" t="s">
        <v>1715</v>
      </c>
      <c r="F92" s="343" t="str">
        <f>IF(E18="","",E18)</f>
        <v>Vyplň údaj</v>
      </c>
      <c r="I92" s="348" t="s">
        <v>1213</v>
      </c>
      <c r="J92" s="344" t="str">
        <f>E24</f>
        <v xml:space="preserve"> </v>
      </c>
      <c r="L92" s="230"/>
    </row>
    <row r="93" spans="2:47" s="340" customFormat="1" ht="10.35" customHeight="1">
      <c r="B93" s="230"/>
      <c r="I93" s="347"/>
      <c r="L93" s="230"/>
    </row>
    <row r="94" spans="2:47" s="340" customFormat="1" ht="29.25" customHeight="1">
      <c r="B94" s="230"/>
      <c r="C94" s="257" t="s">
        <v>1231</v>
      </c>
      <c r="D94" s="240"/>
      <c r="E94" s="240"/>
      <c r="F94" s="240"/>
      <c r="G94" s="240"/>
      <c r="H94" s="240"/>
      <c r="I94" s="359"/>
      <c r="J94" s="258" t="s">
        <v>1232</v>
      </c>
      <c r="K94" s="240"/>
      <c r="L94" s="230"/>
    </row>
    <row r="95" spans="2:47" s="340" customFormat="1" ht="10.35" customHeight="1">
      <c r="B95" s="230"/>
      <c r="I95" s="347"/>
      <c r="L95" s="230"/>
    </row>
    <row r="96" spans="2:47" s="340" customFormat="1" ht="22.9" customHeight="1">
      <c r="B96" s="230"/>
      <c r="C96" s="259" t="s">
        <v>1233</v>
      </c>
      <c r="I96" s="347"/>
      <c r="J96" s="236">
        <f>J118</f>
        <v>0</v>
      </c>
      <c r="L96" s="230"/>
      <c r="AU96" s="224" t="s">
        <v>1234</v>
      </c>
    </row>
    <row r="97" spans="2:12" s="261" customFormat="1" ht="24.95" customHeight="1">
      <c r="B97" s="260"/>
      <c r="D97" s="262" t="s">
        <v>1338</v>
      </c>
      <c r="E97" s="263"/>
      <c r="F97" s="263"/>
      <c r="G97" s="263"/>
      <c r="H97" s="263"/>
      <c r="I97" s="360"/>
      <c r="J97" s="264">
        <f>J119</f>
        <v>0</v>
      </c>
      <c r="L97" s="260"/>
    </row>
    <row r="98" spans="2:12" s="261" customFormat="1" ht="24.95" customHeight="1">
      <c r="B98" s="260"/>
      <c r="D98" s="262" t="s">
        <v>1339</v>
      </c>
      <c r="E98" s="263"/>
      <c r="F98" s="263"/>
      <c r="G98" s="263"/>
      <c r="H98" s="263"/>
      <c r="I98" s="360"/>
      <c r="J98" s="264">
        <f>J125</f>
        <v>0</v>
      </c>
      <c r="L98" s="260"/>
    </row>
    <row r="99" spans="2:12" s="340" customFormat="1" ht="21.75" customHeight="1">
      <c r="B99" s="230"/>
      <c r="I99" s="347"/>
      <c r="L99" s="230"/>
    </row>
    <row r="100" spans="2:12" s="340" customFormat="1" ht="6.95" customHeight="1">
      <c r="B100" s="253"/>
      <c r="C100" s="254"/>
      <c r="D100" s="254"/>
      <c r="E100" s="254"/>
      <c r="F100" s="254"/>
      <c r="G100" s="254"/>
      <c r="H100" s="254"/>
      <c r="I100" s="357"/>
      <c r="J100" s="254"/>
      <c r="K100" s="254"/>
      <c r="L100" s="230"/>
    </row>
    <row r="104" spans="2:12" s="340" customFormat="1" ht="6.95" customHeight="1">
      <c r="B104" s="255"/>
      <c r="C104" s="256"/>
      <c r="D104" s="256"/>
      <c r="E104" s="256"/>
      <c r="F104" s="256"/>
      <c r="G104" s="256"/>
      <c r="H104" s="256"/>
      <c r="I104" s="358"/>
      <c r="J104" s="256"/>
      <c r="K104" s="256"/>
      <c r="L104" s="230"/>
    </row>
    <row r="105" spans="2:12" s="340" customFormat="1" ht="24.95" customHeight="1">
      <c r="B105" s="230"/>
      <c r="C105" s="228" t="s">
        <v>1237</v>
      </c>
      <c r="I105" s="347"/>
      <c r="L105" s="230"/>
    </row>
    <row r="106" spans="2:12" s="340" customFormat="1" ht="6.95" customHeight="1">
      <c r="B106" s="230"/>
      <c r="I106" s="347"/>
      <c r="L106" s="230"/>
    </row>
    <row r="107" spans="2:12" s="340" customFormat="1" ht="12" customHeight="1">
      <c r="B107" s="230"/>
      <c r="C107" s="341" t="s">
        <v>1203</v>
      </c>
      <c r="I107" s="347"/>
      <c r="L107" s="230"/>
    </row>
    <row r="108" spans="2:12" s="340" customFormat="1" ht="16.5" customHeight="1">
      <c r="B108" s="230"/>
      <c r="E108" s="439" t="str">
        <f>E7</f>
        <v>Energetická opatření - MŠ Lubina</v>
      </c>
      <c r="F108" s="440"/>
      <c r="G108" s="440"/>
      <c r="H108" s="440"/>
      <c r="I108" s="347"/>
      <c r="L108" s="230"/>
    </row>
    <row r="109" spans="2:12" s="340" customFormat="1" ht="12" customHeight="1">
      <c r="B109" s="230"/>
      <c r="C109" s="341" t="s">
        <v>1204</v>
      </c>
      <c r="I109" s="347"/>
      <c r="L109" s="230"/>
    </row>
    <row r="110" spans="2:12" s="340" customFormat="1" ht="16.5" customHeight="1">
      <c r="B110" s="230"/>
      <c r="E110" s="437" t="str">
        <f>E9</f>
        <v>02 - Revize</v>
      </c>
      <c r="F110" s="438"/>
      <c r="G110" s="438"/>
      <c r="H110" s="438"/>
      <c r="I110" s="347"/>
      <c r="L110" s="230"/>
    </row>
    <row r="111" spans="2:12" s="340" customFormat="1" ht="6.95" customHeight="1">
      <c r="B111" s="230"/>
      <c r="I111" s="347"/>
      <c r="L111" s="230"/>
    </row>
    <row r="112" spans="2:12" s="340" customFormat="1" ht="12" customHeight="1">
      <c r="B112" s="230"/>
      <c r="C112" s="341" t="s">
        <v>1208</v>
      </c>
      <c r="F112" s="343" t="str">
        <f>F12</f>
        <v>Lubina</v>
      </c>
      <c r="I112" s="348" t="s">
        <v>1210</v>
      </c>
      <c r="J112" s="231" t="str">
        <f>IF(J12="","",J12)</f>
        <v>5. 10. 2019</v>
      </c>
      <c r="L112" s="230"/>
    </row>
    <row r="113" spans="2:65" s="340" customFormat="1" ht="6.95" customHeight="1">
      <c r="B113" s="230"/>
      <c r="I113" s="347"/>
      <c r="L113" s="230"/>
    </row>
    <row r="114" spans="2:65" s="340" customFormat="1" ht="15.2" customHeight="1">
      <c r="B114" s="230"/>
      <c r="C114" s="341" t="s">
        <v>1211</v>
      </c>
      <c r="F114" s="343" t="str">
        <f>E15</f>
        <v xml:space="preserve"> </v>
      </c>
      <c r="I114" s="348" t="s">
        <v>19</v>
      </c>
      <c r="J114" s="344" t="str">
        <f>E21</f>
        <v>Ing.Pavel Matura</v>
      </c>
      <c r="L114" s="230"/>
    </row>
    <row r="115" spans="2:65" s="340" customFormat="1" ht="15.2" customHeight="1">
      <c r="B115" s="230"/>
      <c r="C115" s="341" t="s">
        <v>1715</v>
      </c>
      <c r="F115" s="343" t="str">
        <f>IF(E18="","",E18)</f>
        <v>Vyplň údaj</v>
      </c>
      <c r="I115" s="348" t="s">
        <v>1213</v>
      </c>
      <c r="J115" s="344" t="str">
        <f>E24</f>
        <v xml:space="preserve"> </v>
      </c>
      <c r="L115" s="230"/>
    </row>
    <row r="116" spans="2:65" s="340" customFormat="1" ht="10.35" customHeight="1">
      <c r="B116" s="230"/>
      <c r="I116" s="347"/>
      <c r="L116" s="230"/>
    </row>
    <row r="117" spans="2:65" s="272" customFormat="1" ht="29.25" customHeight="1">
      <c r="B117" s="265"/>
      <c r="C117" s="266" t="s">
        <v>1238</v>
      </c>
      <c r="D117" s="267" t="s">
        <v>1239</v>
      </c>
      <c r="E117" s="267" t="s">
        <v>1240</v>
      </c>
      <c r="F117" s="267" t="s">
        <v>878</v>
      </c>
      <c r="G117" s="267" t="s">
        <v>133</v>
      </c>
      <c r="H117" s="267" t="s">
        <v>1241</v>
      </c>
      <c r="I117" s="361" t="s">
        <v>1242</v>
      </c>
      <c r="J117" s="267" t="s">
        <v>1232</v>
      </c>
      <c r="K117" s="268" t="s">
        <v>1243</v>
      </c>
      <c r="L117" s="265"/>
      <c r="M117" s="269" t="s">
        <v>259</v>
      </c>
      <c r="N117" s="270" t="s">
        <v>138</v>
      </c>
      <c r="O117" s="270" t="s">
        <v>1244</v>
      </c>
      <c r="P117" s="270" t="s">
        <v>1245</v>
      </c>
      <c r="Q117" s="270" t="s">
        <v>1246</v>
      </c>
      <c r="R117" s="270" t="s">
        <v>1247</v>
      </c>
      <c r="S117" s="270" t="s">
        <v>1248</v>
      </c>
      <c r="T117" s="270" t="s">
        <v>1249</v>
      </c>
      <c r="U117" s="271" t="s">
        <v>1250</v>
      </c>
    </row>
    <row r="118" spans="2:65" s="340" customFormat="1" ht="22.9" customHeight="1">
      <c r="B118" s="230"/>
      <c r="C118" s="273" t="s">
        <v>1251</v>
      </c>
      <c r="I118" s="347"/>
      <c r="J118" s="274">
        <f>BK118</f>
        <v>0</v>
      </c>
      <c r="L118" s="230"/>
      <c r="M118" s="275"/>
      <c r="N118" s="234"/>
      <c r="O118" s="234"/>
      <c r="P118" s="276">
        <f>P119+P125</f>
        <v>0</v>
      </c>
      <c r="Q118" s="234"/>
      <c r="R118" s="276">
        <f>R119+R125</f>
        <v>0</v>
      </c>
      <c r="S118" s="234"/>
      <c r="T118" s="276">
        <f>T119+T125</f>
        <v>0</v>
      </c>
      <c r="U118" s="277"/>
      <c r="AT118" s="224" t="s">
        <v>1252</v>
      </c>
      <c r="AU118" s="224" t="s">
        <v>1234</v>
      </c>
      <c r="BK118" s="278">
        <f>BK119+BK125</f>
        <v>0</v>
      </c>
    </row>
    <row r="119" spans="2:65" s="280" customFormat="1" ht="25.9" customHeight="1">
      <c r="B119" s="279"/>
      <c r="D119" s="281" t="s">
        <v>1252</v>
      </c>
      <c r="E119" s="282" t="s">
        <v>1340</v>
      </c>
      <c r="F119" s="282" t="s">
        <v>1341</v>
      </c>
      <c r="I119" s="362"/>
      <c r="J119" s="283">
        <f>BK119</f>
        <v>0</v>
      </c>
      <c r="L119" s="279"/>
      <c r="M119" s="284"/>
      <c r="P119" s="285">
        <f>SUM(P120:P124)</f>
        <v>0</v>
      </c>
      <c r="R119" s="285">
        <f>SUM(R120:R124)</f>
        <v>0</v>
      </c>
      <c r="T119" s="285">
        <f>SUM(T120:T124)</f>
        <v>0</v>
      </c>
      <c r="U119" s="286"/>
      <c r="AR119" s="281" t="s">
        <v>55</v>
      </c>
      <c r="AT119" s="287" t="s">
        <v>1252</v>
      </c>
      <c r="AU119" s="287" t="s">
        <v>1255</v>
      </c>
      <c r="AY119" s="281" t="s">
        <v>1256</v>
      </c>
      <c r="BK119" s="288">
        <f>SUM(BK120:BK124)</f>
        <v>0</v>
      </c>
    </row>
    <row r="120" spans="2:65" s="340" customFormat="1" ht="24" customHeight="1">
      <c r="B120" s="230"/>
      <c r="C120" s="289" t="s">
        <v>55</v>
      </c>
      <c r="D120" s="289" t="s">
        <v>1257</v>
      </c>
      <c r="E120" s="290" t="s">
        <v>1342</v>
      </c>
      <c r="F120" s="291" t="s">
        <v>1343</v>
      </c>
      <c r="G120" s="292" t="s">
        <v>1344</v>
      </c>
      <c r="H120" s="293">
        <v>5</v>
      </c>
      <c r="I120" s="363"/>
      <c r="J120" s="294">
        <f>ROUND(I120*H120,2)</f>
        <v>0</v>
      </c>
      <c r="K120" s="291" t="s">
        <v>1260</v>
      </c>
      <c r="L120" s="230"/>
      <c r="M120" s="364" t="s">
        <v>259</v>
      </c>
      <c r="N120" s="295" t="s">
        <v>1219</v>
      </c>
      <c r="P120" s="296">
        <f>O120*H120</f>
        <v>0</v>
      </c>
      <c r="Q120" s="296">
        <v>0</v>
      </c>
      <c r="R120" s="296">
        <f>Q120*H120</f>
        <v>0</v>
      </c>
      <c r="S120" s="296">
        <v>0</v>
      </c>
      <c r="T120" s="296">
        <f>S120*H120</f>
        <v>0</v>
      </c>
      <c r="U120" s="297" t="s">
        <v>259</v>
      </c>
      <c r="AR120" s="298" t="s">
        <v>63</v>
      </c>
      <c r="AT120" s="298" t="s">
        <v>1257</v>
      </c>
      <c r="AU120" s="298" t="s">
        <v>55</v>
      </c>
      <c r="AY120" s="224" t="s">
        <v>1256</v>
      </c>
      <c r="BE120" s="299">
        <f>IF(N120="základní",J120,0)</f>
        <v>0</v>
      </c>
      <c r="BF120" s="299">
        <f>IF(N120="snížená",J120,0)</f>
        <v>0</v>
      </c>
      <c r="BG120" s="299">
        <f>IF(N120="zákl. přenesená",J120,0)</f>
        <v>0</v>
      </c>
      <c r="BH120" s="299">
        <f>IF(N120="sníž. přenesená",J120,0)</f>
        <v>0</v>
      </c>
      <c r="BI120" s="299">
        <f>IF(N120="nulová",J120,0)</f>
        <v>0</v>
      </c>
      <c r="BJ120" s="224" t="s">
        <v>55</v>
      </c>
      <c r="BK120" s="299">
        <f>ROUND(I120*H120,2)</f>
        <v>0</v>
      </c>
      <c r="BL120" s="224" t="s">
        <v>63</v>
      </c>
      <c r="BM120" s="298" t="s">
        <v>1345</v>
      </c>
    </row>
    <row r="121" spans="2:65" s="340" customFormat="1" ht="16.5" customHeight="1">
      <c r="B121" s="230"/>
      <c r="C121" s="289" t="s">
        <v>57</v>
      </c>
      <c r="D121" s="289" t="s">
        <v>1257</v>
      </c>
      <c r="E121" s="290" t="s">
        <v>1346</v>
      </c>
      <c r="F121" s="291" t="s">
        <v>1347</v>
      </c>
      <c r="G121" s="292" t="s">
        <v>1348</v>
      </c>
      <c r="H121" s="293">
        <v>5</v>
      </c>
      <c r="I121" s="363"/>
      <c r="J121" s="294">
        <f>ROUND(I121*H121,2)</f>
        <v>0</v>
      </c>
      <c r="K121" s="291" t="s">
        <v>1260</v>
      </c>
      <c r="L121" s="230"/>
      <c r="M121" s="364" t="s">
        <v>259</v>
      </c>
      <c r="N121" s="295" t="s">
        <v>1219</v>
      </c>
      <c r="P121" s="296">
        <f>O121*H121</f>
        <v>0</v>
      </c>
      <c r="Q121" s="296">
        <v>0</v>
      </c>
      <c r="R121" s="296">
        <f>Q121*H121</f>
        <v>0</v>
      </c>
      <c r="S121" s="296">
        <v>0</v>
      </c>
      <c r="T121" s="296">
        <f>S121*H121</f>
        <v>0</v>
      </c>
      <c r="U121" s="297" t="s">
        <v>259</v>
      </c>
      <c r="AR121" s="298" t="s">
        <v>63</v>
      </c>
      <c r="AT121" s="298" t="s">
        <v>1257</v>
      </c>
      <c r="AU121" s="298" t="s">
        <v>55</v>
      </c>
      <c r="AY121" s="224" t="s">
        <v>1256</v>
      </c>
      <c r="BE121" s="299">
        <f>IF(N121="základní",J121,0)</f>
        <v>0</v>
      </c>
      <c r="BF121" s="299">
        <f>IF(N121="snížená",J121,0)</f>
        <v>0</v>
      </c>
      <c r="BG121" s="299">
        <f>IF(N121="zákl. přenesená",J121,0)</f>
        <v>0</v>
      </c>
      <c r="BH121" s="299">
        <f>IF(N121="sníž. přenesená",J121,0)</f>
        <v>0</v>
      </c>
      <c r="BI121" s="299">
        <f>IF(N121="nulová",J121,0)</f>
        <v>0</v>
      </c>
      <c r="BJ121" s="224" t="s">
        <v>55</v>
      </c>
      <c r="BK121" s="299">
        <f>ROUND(I121*H121,2)</f>
        <v>0</v>
      </c>
      <c r="BL121" s="224" t="s">
        <v>63</v>
      </c>
      <c r="BM121" s="298" t="s">
        <v>1349</v>
      </c>
    </row>
    <row r="122" spans="2:65" s="340" customFormat="1" ht="24" customHeight="1">
      <c r="B122" s="230"/>
      <c r="C122" s="289" t="s">
        <v>59</v>
      </c>
      <c r="D122" s="289" t="s">
        <v>1257</v>
      </c>
      <c r="E122" s="290" t="s">
        <v>1350</v>
      </c>
      <c r="F122" s="291" t="s">
        <v>1351</v>
      </c>
      <c r="G122" s="292" t="s">
        <v>1348</v>
      </c>
      <c r="H122" s="293">
        <v>2</v>
      </c>
      <c r="I122" s="363"/>
      <c r="J122" s="294">
        <f>ROUND(I122*H122,2)</f>
        <v>0</v>
      </c>
      <c r="K122" s="291" t="s">
        <v>1260</v>
      </c>
      <c r="L122" s="230"/>
      <c r="M122" s="364" t="s">
        <v>259</v>
      </c>
      <c r="N122" s="295" t="s">
        <v>1219</v>
      </c>
      <c r="P122" s="296">
        <f>O122*H122</f>
        <v>0</v>
      </c>
      <c r="Q122" s="296">
        <v>0</v>
      </c>
      <c r="R122" s="296">
        <f>Q122*H122</f>
        <v>0</v>
      </c>
      <c r="S122" s="296">
        <v>0</v>
      </c>
      <c r="T122" s="296">
        <f>S122*H122</f>
        <v>0</v>
      </c>
      <c r="U122" s="297" t="s">
        <v>259</v>
      </c>
      <c r="AR122" s="298" t="s">
        <v>63</v>
      </c>
      <c r="AT122" s="298" t="s">
        <v>1257</v>
      </c>
      <c r="AU122" s="298" t="s">
        <v>55</v>
      </c>
      <c r="AY122" s="224" t="s">
        <v>1256</v>
      </c>
      <c r="BE122" s="299">
        <f>IF(N122="základní",J122,0)</f>
        <v>0</v>
      </c>
      <c r="BF122" s="299">
        <f>IF(N122="snížená",J122,0)</f>
        <v>0</v>
      </c>
      <c r="BG122" s="299">
        <f>IF(N122="zákl. přenesená",J122,0)</f>
        <v>0</v>
      </c>
      <c r="BH122" s="299">
        <f>IF(N122="sníž. přenesená",J122,0)</f>
        <v>0</v>
      </c>
      <c r="BI122" s="299">
        <f>IF(N122="nulová",J122,0)</f>
        <v>0</v>
      </c>
      <c r="BJ122" s="224" t="s">
        <v>55</v>
      </c>
      <c r="BK122" s="299">
        <f>ROUND(I122*H122,2)</f>
        <v>0</v>
      </c>
      <c r="BL122" s="224" t="s">
        <v>63</v>
      </c>
      <c r="BM122" s="298" t="s">
        <v>1352</v>
      </c>
    </row>
    <row r="123" spans="2:65" s="340" customFormat="1" ht="16.5" customHeight="1">
      <c r="B123" s="230"/>
      <c r="C123" s="289" t="s">
        <v>63</v>
      </c>
      <c r="D123" s="289" t="s">
        <v>1257</v>
      </c>
      <c r="E123" s="290" t="s">
        <v>1353</v>
      </c>
      <c r="F123" s="291" t="s">
        <v>1354</v>
      </c>
      <c r="G123" s="292" t="s">
        <v>217</v>
      </c>
      <c r="H123" s="293">
        <v>5</v>
      </c>
      <c r="I123" s="363"/>
      <c r="J123" s="294">
        <f>ROUND(I123*H123,2)</f>
        <v>0</v>
      </c>
      <c r="K123" s="291" t="s">
        <v>1260</v>
      </c>
      <c r="L123" s="230"/>
      <c r="M123" s="364" t="s">
        <v>259</v>
      </c>
      <c r="N123" s="295" t="s">
        <v>1219</v>
      </c>
      <c r="P123" s="296">
        <f>O123*H123</f>
        <v>0</v>
      </c>
      <c r="Q123" s="296">
        <v>0</v>
      </c>
      <c r="R123" s="296">
        <f>Q123*H123</f>
        <v>0</v>
      </c>
      <c r="S123" s="296">
        <v>0</v>
      </c>
      <c r="T123" s="296">
        <f>S123*H123</f>
        <v>0</v>
      </c>
      <c r="U123" s="297" t="s">
        <v>259</v>
      </c>
      <c r="AR123" s="298" t="s">
        <v>63</v>
      </c>
      <c r="AT123" s="298" t="s">
        <v>1257</v>
      </c>
      <c r="AU123" s="298" t="s">
        <v>55</v>
      </c>
      <c r="AY123" s="224" t="s">
        <v>1256</v>
      </c>
      <c r="BE123" s="299">
        <f>IF(N123="základní",J123,0)</f>
        <v>0</v>
      </c>
      <c r="BF123" s="299">
        <f>IF(N123="snížená",J123,0)</f>
        <v>0</v>
      </c>
      <c r="BG123" s="299">
        <f>IF(N123="zákl. přenesená",J123,0)</f>
        <v>0</v>
      </c>
      <c r="BH123" s="299">
        <f>IF(N123="sníž. přenesená",J123,0)</f>
        <v>0</v>
      </c>
      <c r="BI123" s="299">
        <f>IF(N123="nulová",J123,0)</f>
        <v>0</v>
      </c>
      <c r="BJ123" s="224" t="s">
        <v>55</v>
      </c>
      <c r="BK123" s="299">
        <f>ROUND(I123*H123,2)</f>
        <v>0</v>
      </c>
      <c r="BL123" s="224" t="s">
        <v>63</v>
      </c>
      <c r="BM123" s="298" t="s">
        <v>1355</v>
      </c>
    </row>
    <row r="124" spans="2:65" s="340" customFormat="1" ht="16.5" customHeight="1">
      <c r="B124" s="230"/>
      <c r="C124" s="289" t="s">
        <v>65</v>
      </c>
      <c r="D124" s="289" t="s">
        <v>1257</v>
      </c>
      <c r="E124" s="290" t="s">
        <v>1356</v>
      </c>
      <c r="F124" s="291" t="s">
        <v>1357</v>
      </c>
      <c r="G124" s="292" t="s">
        <v>1358</v>
      </c>
      <c r="H124" s="293">
        <v>3</v>
      </c>
      <c r="I124" s="363"/>
      <c r="J124" s="294">
        <f>ROUND(I124*H124,2)</f>
        <v>0</v>
      </c>
      <c r="K124" s="291" t="s">
        <v>1260</v>
      </c>
      <c r="L124" s="230"/>
      <c r="M124" s="364" t="s">
        <v>259</v>
      </c>
      <c r="N124" s="295" t="s">
        <v>1219</v>
      </c>
      <c r="P124" s="296">
        <f>O124*H124</f>
        <v>0</v>
      </c>
      <c r="Q124" s="296">
        <v>0</v>
      </c>
      <c r="R124" s="296">
        <f>Q124*H124</f>
        <v>0</v>
      </c>
      <c r="S124" s="296">
        <v>0</v>
      </c>
      <c r="T124" s="296">
        <f>S124*H124</f>
        <v>0</v>
      </c>
      <c r="U124" s="297" t="s">
        <v>259</v>
      </c>
      <c r="AR124" s="298" t="s">
        <v>63</v>
      </c>
      <c r="AT124" s="298" t="s">
        <v>1257</v>
      </c>
      <c r="AU124" s="298" t="s">
        <v>55</v>
      </c>
      <c r="AY124" s="224" t="s">
        <v>1256</v>
      </c>
      <c r="BE124" s="299">
        <f>IF(N124="základní",J124,0)</f>
        <v>0</v>
      </c>
      <c r="BF124" s="299">
        <f>IF(N124="snížená",J124,0)</f>
        <v>0</v>
      </c>
      <c r="BG124" s="299">
        <f>IF(N124="zákl. přenesená",J124,0)</f>
        <v>0</v>
      </c>
      <c r="BH124" s="299">
        <f>IF(N124="sníž. přenesená",J124,0)</f>
        <v>0</v>
      </c>
      <c r="BI124" s="299">
        <f>IF(N124="nulová",J124,0)</f>
        <v>0</v>
      </c>
      <c r="BJ124" s="224" t="s">
        <v>55</v>
      </c>
      <c r="BK124" s="299">
        <f>ROUND(I124*H124,2)</f>
        <v>0</v>
      </c>
      <c r="BL124" s="224" t="s">
        <v>63</v>
      </c>
      <c r="BM124" s="298" t="s">
        <v>1359</v>
      </c>
    </row>
    <row r="125" spans="2:65" s="280" customFormat="1" ht="25.9" customHeight="1">
      <c r="B125" s="279"/>
      <c r="D125" s="281" t="s">
        <v>1252</v>
      </c>
      <c r="E125" s="282" t="s">
        <v>1360</v>
      </c>
      <c r="F125" s="282" t="s">
        <v>1361</v>
      </c>
      <c r="I125" s="362"/>
      <c r="J125" s="283">
        <f>BK125</f>
        <v>0</v>
      </c>
      <c r="L125" s="279"/>
      <c r="M125" s="284"/>
      <c r="P125" s="285">
        <f>P126</f>
        <v>0</v>
      </c>
      <c r="R125" s="285">
        <f>R126</f>
        <v>0</v>
      </c>
      <c r="T125" s="285">
        <f>T126</f>
        <v>0</v>
      </c>
      <c r="U125" s="286"/>
      <c r="AR125" s="281" t="s">
        <v>55</v>
      </c>
      <c r="AT125" s="287" t="s">
        <v>1252</v>
      </c>
      <c r="AU125" s="287" t="s">
        <v>1255</v>
      </c>
      <c r="AY125" s="281" t="s">
        <v>1256</v>
      </c>
      <c r="BK125" s="288">
        <f>BK126</f>
        <v>0</v>
      </c>
    </row>
    <row r="126" spans="2:65" s="340" customFormat="1" ht="24" customHeight="1">
      <c r="B126" s="230"/>
      <c r="C126" s="289" t="s">
        <v>881</v>
      </c>
      <c r="D126" s="289" t="s">
        <v>1257</v>
      </c>
      <c r="E126" s="290" t="s">
        <v>1362</v>
      </c>
      <c r="F126" s="291" t="s">
        <v>1363</v>
      </c>
      <c r="G126" s="292" t="s">
        <v>217</v>
      </c>
      <c r="H126" s="293">
        <v>1</v>
      </c>
      <c r="I126" s="363"/>
      <c r="J126" s="294">
        <f>ROUND(I126*H126,2)</f>
        <v>0</v>
      </c>
      <c r="K126" s="291" t="s">
        <v>1260</v>
      </c>
      <c r="L126" s="230"/>
      <c r="M126" s="369" t="s">
        <v>259</v>
      </c>
      <c r="N126" s="315" t="s">
        <v>1219</v>
      </c>
      <c r="O126" s="368"/>
      <c r="P126" s="313">
        <f>O126*H126</f>
        <v>0</v>
      </c>
      <c r="Q126" s="313">
        <v>0</v>
      </c>
      <c r="R126" s="313">
        <f>Q126*H126</f>
        <v>0</v>
      </c>
      <c r="S126" s="313">
        <v>0</v>
      </c>
      <c r="T126" s="313">
        <f>S126*H126</f>
        <v>0</v>
      </c>
      <c r="U126" s="314" t="s">
        <v>259</v>
      </c>
      <c r="AR126" s="298" t="s">
        <v>63</v>
      </c>
      <c r="AT126" s="298" t="s">
        <v>1257</v>
      </c>
      <c r="AU126" s="298" t="s">
        <v>55</v>
      </c>
      <c r="AY126" s="224" t="s">
        <v>1256</v>
      </c>
      <c r="BE126" s="299">
        <f>IF(N126="základní",J126,0)</f>
        <v>0</v>
      </c>
      <c r="BF126" s="299">
        <f>IF(N126="snížená",J126,0)</f>
        <v>0</v>
      </c>
      <c r="BG126" s="299">
        <f>IF(N126="zákl. přenesená",J126,0)</f>
        <v>0</v>
      </c>
      <c r="BH126" s="299">
        <f>IF(N126="sníž. přenesená",J126,0)</f>
        <v>0</v>
      </c>
      <c r="BI126" s="299">
        <f>IF(N126="nulová",J126,0)</f>
        <v>0</v>
      </c>
      <c r="BJ126" s="224" t="s">
        <v>55</v>
      </c>
      <c r="BK126" s="299">
        <f>ROUND(I126*H126,2)</f>
        <v>0</v>
      </c>
      <c r="BL126" s="224" t="s">
        <v>63</v>
      </c>
      <c r="BM126" s="298" t="s">
        <v>1364</v>
      </c>
    </row>
    <row r="127" spans="2:65" s="340" customFormat="1" ht="6.95" customHeight="1">
      <c r="B127" s="253"/>
      <c r="C127" s="254"/>
      <c r="D127" s="254"/>
      <c r="E127" s="254"/>
      <c r="F127" s="254"/>
      <c r="G127" s="254"/>
      <c r="H127" s="254"/>
      <c r="I127" s="357"/>
      <c r="J127" s="254"/>
      <c r="K127" s="254"/>
      <c r="L127" s="230"/>
    </row>
  </sheetData>
  <sheetProtection algorithmName="SHA-512" hashValue="ytq3YwyP8IvbfIgq4kFdmQD+M7cv3BBGHl8vibXuMNXmWjJ2IBkW179DSE6e2Fr981ccISZ8DoR1QUUrxv687g==" saltValue="7AZfpOBOe8BwTirVLw/O/GR3BiQYiRMw76savVeTHWiZeS68IOxVXrQvmq8quZl5xmmLZ5qBxJfZf1t2Zvaamg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B2:BM120"/>
  <sheetViews>
    <sheetView showGridLines="0" workbookViewId="0">
      <selection activeCell="AI81" sqref="AI81"/>
    </sheetView>
  </sheetViews>
  <sheetFormatPr defaultColWidth="8.85546875" defaultRowHeight="11.25"/>
  <cols>
    <col min="1" max="1" width="6.42578125" style="342" customWidth="1"/>
    <col min="2" max="2" width="1.28515625" style="342" customWidth="1"/>
    <col min="3" max="4" width="3.28515625" style="342" customWidth="1"/>
    <col min="5" max="5" width="13.28515625" style="342" customWidth="1"/>
    <col min="6" max="6" width="39.5703125" style="342" customWidth="1"/>
    <col min="7" max="7" width="5.42578125" style="342" customWidth="1"/>
    <col min="8" max="8" width="8.85546875" style="342" customWidth="1"/>
    <col min="9" max="9" width="15.7109375" style="345" customWidth="1"/>
    <col min="10" max="11" width="15.7109375" style="342" customWidth="1"/>
    <col min="12" max="12" width="7.28515625" style="342" customWidth="1"/>
    <col min="13" max="13" width="8.42578125" style="342" hidden="1" customWidth="1"/>
    <col min="14" max="14" width="8.85546875" style="342"/>
    <col min="15" max="21" width="11" style="342" hidden="1" customWidth="1"/>
    <col min="22" max="22" width="9.5703125" style="342" customWidth="1"/>
    <col min="23" max="23" width="12.7109375" style="342" customWidth="1"/>
    <col min="24" max="24" width="9.5703125" style="342" customWidth="1"/>
    <col min="25" max="25" width="11.7109375" style="342" customWidth="1"/>
    <col min="26" max="26" width="8.5703125" style="342" customWidth="1"/>
    <col min="27" max="27" width="11.7109375" style="342" customWidth="1"/>
    <col min="28" max="28" width="12.7109375" style="342" customWidth="1"/>
    <col min="29" max="29" width="8.5703125" style="342" customWidth="1"/>
    <col min="30" max="30" width="11.7109375" style="342" customWidth="1"/>
    <col min="31" max="31" width="12.7109375" style="342" customWidth="1"/>
    <col min="32" max="16384" width="8.85546875" style="342"/>
  </cols>
  <sheetData>
    <row r="2" spans="2:46" ht="36.950000000000003" customHeight="1"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AT2" s="224" t="s">
        <v>1365</v>
      </c>
    </row>
    <row r="3" spans="2:46" ht="6.95" customHeight="1">
      <c r="B3" s="225"/>
      <c r="C3" s="226"/>
      <c r="D3" s="226"/>
      <c r="E3" s="226"/>
      <c r="F3" s="226"/>
      <c r="G3" s="226"/>
      <c r="H3" s="226"/>
      <c r="I3" s="346"/>
      <c r="J3" s="226"/>
      <c r="K3" s="226"/>
      <c r="L3" s="227"/>
      <c r="AT3" s="224" t="s">
        <v>57</v>
      </c>
    </row>
    <row r="4" spans="2:46" ht="24.95" customHeight="1">
      <c r="B4" s="227"/>
      <c r="D4" s="228" t="s">
        <v>1200</v>
      </c>
      <c r="L4" s="227"/>
      <c r="M4" s="229" t="s">
        <v>1201</v>
      </c>
      <c r="AT4" s="224" t="s">
        <v>1202</v>
      </c>
    </row>
    <row r="5" spans="2:46" ht="6.95" customHeight="1">
      <c r="B5" s="227"/>
      <c r="L5" s="227"/>
    </row>
    <row r="6" spans="2:46" ht="12" customHeight="1">
      <c r="B6" s="227"/>
      <c r="D6" s="341" t="s">
        <v>1203</v>
      </c>
      <c r="L6" s="227"/>
    </row>
    <row r="7" spans="2:46" ht="16.5" customHeight="1">
      <c r="B7" s="227"/>
      <c r="E7" s="439" t="s">
        <v>45</v>
      </c>
      <c r="F7" s="440"/>
      <c r="G7" s="440"/>
      <c r="H7" s="440"/>
      <c r="L7" s="227"/>
    </row>
    <row r="8" spans="2:46" s="340" customFormat="1" ht="12" customHeight="1">
      <c r="B8" s="230"/>
      <c r="D8" s="341" t="s">
        <v>1204</v>
      </c>
      <c r="I8" s="347"/>
      <c r="L8" s="230"/>
    </row>
    <row r="9" spans="2:46" s="340" customFormat="1" ht="36.950000000000003" customHeight="1">
      <c r="B9" s="230"/>
      <c r="E9" s="437" t="s">
        <v>1366</v>
      </c>
      <c r="F9" s="438"/>
      <c r="G9" s="438"/>
      <c r="H9" s="438"/>
      <c r="I9" s="347"/>
      <c r="L9" s="230"/>
    </row>
    <row r="10" spans="2:46" s="340" customFormat="1">
      <c r="B10" s="230"/>
      <c r="I10" s="347"/>
      <c r="L10" s="230"/>
    </row>
    <row r="11" spans="2:46" s="340" customFormat="1" ht="12" customHeight="1">
      <c r="B11" s="230"/>
      <c r="D11" s="341" t="s">
        <v>1206</v>
      </c>
      <c r="F11" s="343" t="s">
        <v>259</v>
      </c>
      <c r="I11" s="348" t="s">
        <v>1207</v>
      </c>
      <c r="J11" s="343" t="s">
        <v>259</v>
      </c>
      <c r="L11" s="230"/>
    </row>
    <row r="12" spans="2:46" s="340" customFormat="1" ht="12" customHeight="1">
      <c r="B12" s="230"/>
      <c r="D12" s="341" t="s">
        <v>1208</v>
      </c>
      <c r="F12" s="343" t="s">
        <v>1209</v>
      </c>
      <c r="I12" s="348" t="s">
        <v>1210</v>
      </c>
      <c r="J12" s="231" t="s">
        <v>1729</v>
      </c>
      <c r="L12" s="230"/>
    </row>
    <row r="13" spans="2:46" s="340" customFormat="1" ht="10.9" customHeight="1">
      <c r="B13" s="230"/>
      <c r="I13" s="347"/>
      <c r="L13" s="230"/>
    </row>
    <row r="14" spans="2:46" s="340" customFormat="1" ht="12" customHeight="1">
      <c r="B14" s="230"/>
      <c r="D14" s="341" t="s">
        <v>1211</v>
      </c>
      <c r="I14" s="348" t="s">
        <v>33</v>
      </c>
      <c r="J14" s="343" t="s">
        <v>259</v>
      </c>
      <c r="L14" s="230"/>
    </row>
    <row r="15" spans="2:46" s="340" customFormat="1" ht="18" customHeight="1">
      <c r="B15" s="230"/>
      <c r="E15" s="343" t="s">
        <v>1730</v>
      </c>
      <c r="I15" s="348" t="s">
        <v>34</v>
      </c>
      <c r="J15" s="343" t="s">
        <v>259</v>
      </c>
      <c r="L15" s="230"/>
    </row>
    <row r="16" spans="2:46" s="340" customFormat="1" ht="6.95" customHeight="1">
      <c r="B16" s="230"/>
      <c r="I16" s="347"/>
      <c r="L16" s="230"/>
    </row>
    <row r="17" spans="2:12" s="340" customFormat="1" ht="12" customHeight="1">
      <c r="B17" s="230"/>
      <c r="D17" s="341" t="s">
        <v>1715</v>
      </c>
      <c r="I17" s="348" t="s">
        <v>33</v>
      </c>
      <c r="J17" s="349" t="s">
        <v>1731</v>
      </c>
      <c r="L17" s="230"/>
    </row>
    <row r="18" spans="2:12" s="340" customFormat="1" ht="18" customHeight="1">
      <c r="B18" s="230"/>
      <c r="E18" s="442" t="s">
        <v>1731</v>
      </c>
      <c r="F18" s="443"/>
      <c r="G18" s="443"/>
      <c r="H18" s="443"/>
      <c r="I18" s="348" t="s">
        <v>34</v>
      </c>
      <c r="J18" s="349" t="s">
        <v>1731</v>
      </c>
      <c r="L18" s="230"/>
    </row>
    <row r="19" spans="2:12" s="340" customFormat="1" ht="6.95" customHeight="1">
      <c r="B19" s="230"/>
      <c r="I19" s="347"/>
      <c r="L19" s="230"/>
    </row>
    <row r="20" spans="2:12" s="340" customFormat="1" ht="12" customHeight="1">
      <c r="B20" s="230"/>
      <c r="D20" s="341" t="s">
        <v>19</v>
      </c>
      <c r="I20" s="348" t="s">
        <v>33</v>
      </c>
      <c r="J20" s="343" t="s">
        <v>259</v>
      </c>
      <c r="L20" s="230"/>
    </row>
    <row r="21" spans="2:12" s="340" customFormat="1" ht="18" customHeight="1">
      <c r="B21" s="230"/>
      <c r="E21" s="343" t="s">
        <v>1212</v>
      </c>
      <c r="I21" s="348" t="s">
        <v>34</v>
      </c>
      <c r="J21" s="343" t="s">
        <v>259</v>
      </c>
      <c r="L21" s="230"/>
    </row>
    <row r="22" spans="2:12" s="340" customFormat="1" ht="6.95" customHeight="1">
      <c r="B22" s="230"/>
      <c r="I22" s="347"/>
      <c r="L22" s="230"/>
    </row>
    <row r="23" spans="2:12" s="340" customFormat="1" ht="12" customHeight="1">
      <c r="B23" s="230"/>
      <c r="D23" s="341" t="s">
        <v>1213</v>
      </c>
      <c r="I23" s="348" t="s">
        <v>33</v>
      </c>
      <c r="J23" s="343" t="s">
        <v>259</v>
      </c>
      <c r="L23" s="230"/>
    </row>
    <row r="24" spans="2:12" s="340" customFormat="1" ht="18" customHeight="1">
      <c r="B24" s="230"/>
      <c r="E24" s="343" t="s">
        <v>1730</v>
      </c>
      <c r="I24" s="348" t="s">
        <v>34</v>
      </c>
      <c r="J24" s="343" t="s">
        <v>259</v>
      </c>
      <c r="L24" s="230"/>
    </row>
    <row r="25" spans="2:12" s="340" customFormat="1" ht="6.95" customHeight="1">
      <c r="B25" s="230"/>
      <c r="I25" s="347"/>
      <c r="L25" s="230"/>
    </row>
    <row r="26" spans="2:12" s="340" customFormat="1" ht="12" customHeight="1">
      <c r="B26" s="230"/>
      <c r="D26" s="341" t="s">
        <v>1214</v>
      </c>
      <c r="I26" s="347"/>
      <c r="L26" s="230"/>
    </row>
    <row r="27" spans="2:12" s="233" customFormat="1" ht="16.5" customHeight="1">
      <c r="B27" s="232"/>
      <c r="E27" s="444" t="s">
        <v>259</v>
      </c>
      <c r="F27" s="444"/>
      <c r="G27" s="444"/>
      <c r="H27" s="444"/>
      <c r="I27" s="350"/>
      <c r="L27" s="232"/>
    </row>
    <row r="28" spans="2:12" s="340" customFormat="1" ht="6.95" customHeight="1">
      <c r="B28" s="230"/>
      <c r="I28" s="347"/>
      <c r="L28" s="230"/>
    </row>
    <row r="29" spans="2:12" s="340" customFormat="1" ht="6.95" customHeight="1">
      <c r="B29" s="230"/>
      <c r="D29" s="234"/>
      <c r="E29" s="234"/>
      <c r="F29" s="234"/>
      <c r="G29" s="234"/>
      <c r="H29" s="234"/>
      <c r="I29" s="351"/>
      <c r="J29" s="234"/>
      <c r="K29" s="234"/>
      <c r="L29" s="230"/>
    </row>
    <row r="30" spans="2:12" s="340" customFormat="1" ht="25.35" customHeight="1">
      <c r="B30" s="230"/>
      <c r="D30" s="235" t="s">
        <v>1215</v>
      </c>
      <c r="I30" s="347"/>
      <c r="J30" s="236">
        <f>ROUND(J117, 2)</f>
        <v>0</v>
      </c>
      <c r="L30" s="230"/>
    </row>
    <row r="31" spans="2:12" s="340" customFormat="1" ht="6.95" customHeight="1">
      <c r="B31" s="230"/>
      <c r="D31" s="234"/>
      <c r="E31" s="234"/>
      <c r="F31" s="234"/>
      <c r="G31" s="234"/>
      <c r="H31" s="234"/>
      <c r="I31" s="351"/>
      <c r="J31" s="234"/>
      <c r="K31" s="234"/>
      <c r="L31" s="230"/>
    </row>
    <row r="32" spans="2:12" s="340" customFormat="1" ht="14.45" customHeight="1">
      <c r="B32" s="230"/>
      <c r="F32" s="237" t="s">
        <v>1216</v>
      </c>
      <c r="I32" s="352" t="s">
        <v>1217</v>
      </c>
      <c r="J32" s="237" t="s">
        <v>1218</v>
      </c>
      <c r="L32" s="230"/>
    </row>
    <row r="33" spans="2:12" s="340" customFormat="1" ht="14.45" customHeight="1">
      <c r="B33" s="230"/>
      <c r="D33" s="238" t="s">
        <v>138</v>
      </c>
      <c r="E33" s="341" t="s">
        <v>1219</v>
      </c>
      <c r="F33" s="239">
        <f>ROUND((SUM(BE117:BE119)),  2)</f>
        <v>0</v>
      </c>
      <c r="I33" s="353">
        <v>0.21</v>
      </c>
      <c r="J33" s="239">
        <f>ROUND(((SUM(BE117:BE119))*I33),  2)</f>
        <v>0</v>
      </c>
      <c r="L33" s="230"/>
    </row>
    <row r="34" spans="2:12" s="340" customFormat="1" ht="14.45" customHeight="1">
      <c r="B34" s="230"/>
      <c r="E34" s="341" t="s">
        <v>1220</v>
      </c>
      <c r="F34" s="239">
        <f>ROUND((SUM(BF117:BF119)),  2)</f>
        <v>0</v>
      </c>
      <c r="I34" s="353">
        <v>0.15</v>
      </c>
      <c r="J34" s="239">
        <f>ROUND(((SUM(BF117:BF119))*I34),  2)</f>
        <v>0</v>
      </c>
      <c r="L34" s="230"/>
    </row>
    <row r="35" spans="2:12" s="340" customFormat="1" ht="14.45" hidden="1" customHeight="1">
      <c r="B35" s="230"/>
      <c r="E35" s="341" t="s">
        <v>1221</v>
      </c>
      <c r="F35" s="239">
        <f>ROUND((SUM(BG117:BG119)),  2)</f>
        <v>0</v>
      </c>
      <c r="I35" s="353">
        <v>0.21</v>
      </c>
      <c r="J35" s="239">
        <f>0</f>
        <v>0</v>
      </c>
      <c r="L35" s="230"/>
    </row>
    <row r="36" spans="2:12" s="340" customFormat="1" ht="14.45" hidden="1" customHeight="1">
      <c r="B36" s="230"/>
      <c r="E36" s="341" t="s">
        <v>1222</v>
      </c>
      <c r="F36" s="239">
        <f>ROUND((SUM(BH117:BH119)),  2)</f>
        <v>0</v>
      </c>
      <c r="I36" s="353">
        <v>0.15</v>
      </c>
      <c r="J36" s="239">
        <f>0</f>
        <v>0</v>
      </c>
      <c r="L36" s="230"/>
    </row>
    <row r="37" spans="2:12" s="340" customFormat="1" ht="14.45" hidden="1" customHeight="1">
      <c r="B37" s="230"/>
      <c r="E37" s="341" t="s">
        <v>1223</v>
      </c>
      <c r="F37" s="239">
        <f>ROUND((SUM(BI117:BI119)),  2)</f>
        <v>0</v>
      </c>
      <c r="I37" s="353">
        <v>0</v>
      </c>
      <c r="J37" s="239">
        <f>0</f>
        <v>0</v>
      </c>
      <c r="L37" s="230"/>
    </row>
    <row r="38" spans="2:12" s="340" customFormat="1" ht="6.95" customHeight="1">
      <c r="B38" s="230"/>
      <c r="I38" s="347"/>
      <c r="L38" s="230"/>
    </row>
    <row r="39" spans="2:12" s="340" customFormat="1" ht="25.35" customHeight="1">
      <c r="B39" s="230"/>
      <c r="C39" s="240"/>
      <c r="D39" s="241" t="s">
        <v>1224</v>
      </c>
      <c r="E39" s="242"/>
      <c r="F39" s="242"/>
      <c r="G39" s="243" t="s">
        <v>10</v>
      </c>
      <c r="H39" s="244" t="s">
        <v>52</v>
      </c>
      <c r="I39" s="354"/>
      <c r="J39" s="245">
        <f>SUM(J30:J37)</f>
        <v>0</v>
      </c>
      <c r="K39" s="246"/>
      <c r="L39" s="230"/>
    </row>
    <row r="40" spans="2:12" s="340" customFormat="1" ht="14.45" customHeight="1">
      <c r="B40" s="230"/>
      <c r="I40" s="347"/>
      <c r="L40" s="230"/>
    </row>
    <row r="41" spans="2:12" ht="14.45" customHeight="1">
      <c r="B41" s="227"/>
      <c r="L41" s="227"/>
    </row>
    <row r="42" spans="2:12" ht="14.45" customHeight="1">
      <c r="B42" s="227"/>
      <c r="L42" s="227"/>
    </row>
    <row r="43" spans="2:12" ht="14.45" customHeight="1">
      <c r="B43" s="227"/>
      <c r="L43" s="227"/>
    </row>
    <row r="44" spans="2:12" ht="14.45" customHeight="1">
      <c r="B44" s="227"/>
      <c r="L44" s="227"/>
    </row>
    <row r="45" spans="2:12" ht="14.45" customHeight="1">
      <c r="B45" s="227"/>
      <c r="L45" s="227"/>
    </row>
    <row r="46" spans="2:12" ht="14.45" customHeight="1">
      <c r="B46" s="227"/>
      <c r="L46" s="227"/>
    </row>
    <row r="47" spans="2:12" ht="14.45" customHeight="1">
      <c r="B47" s="227"/>
      <c r="L47" s="227"/>
    </row>
    <row r="48" spans="2:12" ht="14.45" customHeight="1">
      <c r="B48" s="227"/>
      <c r="L48" s="227"/>
    </row>
    <row r="49" spans="2:12" ht="14.45" customHeight="1">
      <c r="B49" s="227"/>
      <c r="L49" s="227"/>
    </row>
    <row r="50" spans="2:12" s="340" customFormat="1" ht="14.45" customHeight="1">
      <c r="B50" s="230"/>
      <c r="D50" s="247" t="s">
        <v>1225</v>
      </c>
      <c r="E50" s="248"/>
      <c r="F50" s="248"/>
      <c r="G50" s="247" t="s">
        <v>1226</v>
      </c>
      <c r="H50" s="248"/>
      <c r="I50" s="355"/>
      <c r="J50" s="248"/>
      <c r="K50" s="248"/>
      <c r="L50" s="230"/>
    </row>
    <row r="51" spans="2:12">
      <c r="B51" s="227"/>
      <c r="L51" s="227"/>
    </row>
    <row r="52" spans="2:12">
      <c r="B52" s="227"/>
      <c r="L52" s="227"/>
    </row>
    <row r="53" spans="2:12">
      <c r="B53" s="227"/>
      <c r="L53" s="227"/>
    </row>
    <row r="54" spans="2:12">
      <c r="B54" s="227"/>
      <c r="L54" s="227"/>
    </row>
    <row r="55" spans="2:12">
      <c r="B55" s="227"/>
      <c r="L55" s="227"/>
    </row>
    <row r="56" spans="2:12">
      <c r="B56" s="227"/>
      <c r="L56" s="227"/>
    </row>
    <row r="57" spans="2:12">
      <c r="B57" s="227"/>
      <c r="L57" s="227"/>
    </row>
    <row r="58" spans="2:12">
      <c r="B58" s="227"/>
      <c r="L58" s="227"/>
    </row>
    <row r="59" spans="2:12">
      <c r="B59" s="227"/>
      <c r="L59" s="227"/>
    </row>
    <row r="60" spans="2:12">
      <c r="B60" s="227"/>
      <c r="L60" s="227"/>
    </row>
    <row r="61" spans="2:12" s="340" customFormat="1" ht="12.75">
      <c r="B61" s="230"/>
      <c r="D61" s="249" t="s">
        <v>1227</v>
      </c>
      <c r="E61" s="250"/>
      <c r="F61" s="251" t="s">
        <v>1228</v>
      </c>
      <c r="G61" s="249" t="s">
        <v>1227</v>
      </c>
      <c r="H61" s="250"/>
      <c r="I61" s="356"/>
      <c r="J61" s="252" t="s">
        <v>1228</v>
      </c>
      <c r="K61" s="250"/>
      <c r="L61" s="230"/>
    </row>
    <row r="62" spans="2:12">
      <c r="B62" s="227"/>
      <c r="L62" s="227"/>
    </row>
    <row r="63" spans="2:12">
      <c r="B63" s="227"/>
      <c r="L63" s="227"/>
    </row>
    <row r="64" spans="2:12">
      <c r="B64" s="227"/>
      <c r="L64" s="227"/>
    </row>
    <row r="65" spans="2:12" s="340" customFormat="1" ht="12.75">
      <c r="B65" s="230"/>
      <c r="D65" s="247" t="s">
        <v>1229</v>
      </c>
      <c r="E65" s="248"/>
      <c r="F65" s="248"/>
      <c r="G65" s="247" t="s">
        <v>1716</v>
      </c>
      <c r="H65" s="248"/>
      <c r="I65" s="355"/>
      <c r="J65" s="248"/>
      <c r="K65" s="248"/>
      <c r="L65" s="230"/>
    </row>
    <row r="66" spans="2:12">
      <c r="B66" s="227"/>
      <c r="L66" s="227"/>
    </row>
    <row r="67" spans="2:12">
      <c r="B67" s="227"/>
      <c r="L67" s="227"/>
    </row>
    <row r="68" spans="2:12">
      <c r="B68" s="227"/>
      <c r="L68" s="227"/>
    </row>
    <row r="69" spans="2:12">
      <c r="B69" s="227"/>
      <c r="L69" s="227"/>
    </row>
    <row r="70" spans="2:12">
      <c r="B70" s="227"/>
      <c r="L70" s="227"/>
    </row>
    <row r="71" spans="2:12">
      <c r="B71" s="227"/>
      <c r="L71" s="227"/>
    </row>
    <row r="72" spans="2:12">
      <c r="B72" s="227"/>
      <c r="L72" s="227"/>
    </row>
    <row r="73" spans="2:12">
      <c r="B73" s="227"/>
      <c r="L73" s="227"/>
    </row>
    <row r="74" spans="2:12">
      <c r="B74" s="227"/>
      <c r="L74" s="227"/>
    </row>
    <row r="75" spans="2:12">
      <c r="B75" s="227"/>
      <c r="L75" s="227"/>
    </row>
    <row r="76" spans="2:12" s="340" customFormat="1" ht="12.75">
      <c r="B76" s="230"/>
      <c r="D76" s="249" t="s">
        <v>1227</v>
      </c>
      <c r="E76" s="250"/>
      <c r="F76" s="251" t="s">
        <v>1228</v>
      </c>
      <c r="G76" s="249" t="s">
        <v>1227</v>
      </c>
      <c r="H76" s="250"/>
      <c r="I76" s="356"/>
      <c r="J76" s="252" t="s">
        <v>1228</v>
      </c>
      <c r="K76" s="250"/>
      <c r="L76" s="230"/>
    </row>
    <row r="77" spans="2:12" s="340" customFormat="1" ht="14.45" customHeight="1">
      <c r="B77" s="253"/>
      <c r="C77" s="254"/>
      <c r="D77" s="254"/>
      <c r="E77" s="254"/>
      <c r="F77" s="254"/>
      <c r="G77" s="254"/>
      <c r="H77" s="254"/>
      <c r="I77" s="357"/>
      <c r="J77" s="254"/>
      <c r="K77" s="254"/>
      <c r="L77" s="230"/>
    </row>
    <row r="81" spans="2:47" s="340" customFormat="1" ht="6.95" customHeight="1">
      <c r="B81" s="255"/>
      <c r="C81" s="256"/>
      <c r="D81" s="256"/>
      <c r="E81" s="256"/>
      <c r="F81" s="256"/>
      <c r="G81" s="256"/>
      <c r="H81" s="256"/>
      <c r="I81" s="358"/>
      <c r="J81" s="256"/>
      <c r="K81" s="256"/>
      <c r="L81" s="230"/>
    </row>
    <row r="82" spans="2:47" s="340" customFormat="1" ht="24.95" customHeight="1">
      <c r="B82" s="230"/>
      <c r="C82" s="228" t="s">
        <v>1230</v>
      </c>
      <c r="I82" s="347"/>
      <c r="L82" s="230"/>
    </row>
    <row r="83" spans="2:47" s="340" customFormat="1" ht="6.95" customHeight="1">
      <c r="B83" s="230"/>
      <c r="I83" s="347"/>
      <c r="L83" s="230"/>
    </row>
    <row r="84" spans="2:47" s="340" customFormat="1" ht="12" customHeight="1">
      <c r="B84" s="230"/>
      <c r="C84" s="341" t="s">
        <v>1203</v>
      </c>
      <c r="I84" s="347"/>
      <c r="L84" s="230"/>
    </row>
    <row r="85" spans="2:47" s="340" customFormat="1" ht="16.5" customHeight="1">
      <c r="B85" s="230"/>
      <c r="E85" s="439" t="str">
        <f>E7</f>
        <v>Energetická opatření - MŠ Lubina</v>
      </c>
      <c r="F85" s="440"/>
      <c r="G85" s="440"/>
      <c r="H85" s="440"/>
      <c r="I85" s="347"/>
      <c r="L85" s="230"/>
    </row>
    <row r="86" spans="2:47" s="340" customFormat="1" ht="12" customHeight="1">
      <c r="B86" s="230"/>
      <c r="C86" s="341" t="s">
        <v>1204</v>
      </c>
      <c r="I86" s="347"/>
      <c r="L86" s="230"/>
    </row>
    <row r="87" spans="2:47" s="340" customFormat="1" ht="16.5" customHeight="1">
      <c r="B87" s="230"/>
      <c r="E87" s="437" t="str">
        <f>E9</f>
        <v>03 - Připojení VZT jednotek v učebnách</v>
      </c>
      <c r="F87" s="438"/>
      <c r="G87" s="438"/>
      <c r="H87" s="438"/>
      <c r="I87" s="347"/>
      <c r="L87" s="230"/>
    </row>
    <row r="88" spans="2:47" s="340" customFormat="1" ht="6.95" customHeight="1">
      <c r="B88" s="230"/>
      <c r="I88" s="347"/>
      <c r="L88" s="230"/>
    </row>
    <row r="89" spans="2:47" s="340" customFormat="1" ht="12" customHeight="1">
      <c r="B89" s="230"/>
      <c r="C89" s="341" t="s">
        <v>1208</v>
      </c>
      <c r="F89" s="343" t="str">
        <f>F12</f>
        <v>Lubina</v>
      </c>
      <c r="I89" s="348" t="s">
        <v>1210</v>
      </c>
      <c r="J89" s="231" t="str">
        <f>IF(J12="","",J12)</f>
        <v>5. 10. 2019</v>
      </c>
      <c r="L89" s="230"/>
    </row>
    <row r="90" spans="2:47" s="340" customFormat="1" ht="6.95" customHeight="1">
      <c r="B90" s="230"/>
      <c r="I90" s="347"/>
      <c r="L90" s="230"/>
    </row>
    <row r="91" spans="2:47" s="340" customFormat="1" ht="15.2" customHeight="1">
      <c r="B91" s="230"/>
      <c r="C91" s="341" t="s">
        <v>1211</v>
      </c>
      <c r="F91" s="343" t="str">
        <f>E15</f>
        <v xml:space="preserve"> </v>
      </c>
      <c r="I91" s="348" t="s">
        <v>19</v>
      </c>
      <c r="J91" s="344" t="str">
        <f>E21</f>
        <v>Ing.Pavel Matura</v>
      </c>
      <c r="L91" s="230"/>
    </row>
    <row r="92" spans="2:47" s="340" customFormat="1" ht="15.2" customHeight="1">
      <c r="B92" s="230"/>
      <c r="C92" s="341" t="s">
        <v>1715</v>
      </c>
      <c r="F92" s="343" t="str">
        <f>IF(E18="","",E18)</f>
        <v>Vyplň údaj</v>
      </c>
      <c r="I92" s="348" t="s">
        <v>1213</v>
      </c>
      <c r="J92" s="344" t="str">
        <f>E24</f>
        <v xml:space="preserve"> </v>
      </c>
      <c r="L92" s="230"/>
    </row>
    <row r="93" spans="2:47" s="340" customFormat="1" ht="10.35" customHeight="1">
      <c r="B93" s="230"/>
      <c r="I93" s="347"/>
      <c r="L93" s="230"/>
    </row>
    <row r="94" spans="2:47" s="340" customFormat="1" ht="29.25" customHeight="1">
      <c r="B94" s="230"/>
      <c r="C94" s="257" t="s">
        <v>1231</v>
      </c>
      <c r="D94" s="240"/>
      <c r="E94" s="240"/>
      <c r="F94" s="240"/>
      <c r="G94" s="240"/>
      <c r="H94" s="240"/>
      <c r="I94" s="359"/>
      <c r="J94" s="258" t="s">
        <v>1232</v>
      </c>
      <c r="K94" s="240"/>
      <c r="L94" s="230"/>
    </row>
    <row r="95" spans="2:47" s="340" customFormat="1" ht="10.35" customHeight="1">
      <c r="B95" s="230"/>
      <c r="I95" s="347"/>
      <c r="L95" s="230"/>
    </row>
    <row r="96" spans="2:47" s="340" customFormat="1" ht="22.9" customHeight="1">
      <c r="B96" s="230"/>
      <c r="C96" s="259" t="s">
        <v>1233</v>
      </c>
      <c r="I96" s="347"/>
      <c r="J96" s="236">
        <f>J117</f>
        <v>0</v>
      </c>
      <c r="L96" s="230"/>
      <c r="AU96" s="224" t="s">
        <v>1234</v>
      </c>
    </row>
    <row r="97" spans="2:12" s="261" customFormat="1" ht="24.95" customHeight="1">
      <c r="B97" s="260"/>
      <c r="D97" s="262" t="s">
        <v>1367</v>
      </c>
      <c r="E97" s="263"/>
      <c r="F97" s="263"/>
      <c r="G97" s="263"/>
      <c r="H97" s="263"/>
      <c r="I97" s="360"/>
      <c r="J97" s="264">
        <f>J118</f>
        <v>0</v>
      </c>
      <c r="L97" s="260"/>
    </row>
    <row r="98" spans="2:12" s="340" customFormat="1" ht="21.75" customHeight="1">
      <c r="B98" s="230"/>
      <c r="I98" s="347"/>
      <c r="L98" s="230"/>
    </row>
    <row r="99" spans="2:12" s="340" customFormat="1" ht="6.95" customHeight="1">
      <c r="B99" s="253"/>
      <c r="C99" s="254"/>
      <c r="D99" s="254"/>
      <c r="E99" s="254"/>
      <c r="F99" s="254"/>
      <c r="G99" s="254"/>
      <c r="H99" s="254"/>
      <c r="I99" s="357"/>
      <c r="J99" s="254"/>
      <c r="K99" s="254"/>
      <c r="L99" s="230"/>
    </row>
    <row r="103" spans="2:12" s="340" customFormat="1" ht="6.95" customHeight="1">
      <c r="B103" s="255"/>
      <c r="C103" s="256"/>
      <c r="D103" s="256"/>
      <c r="E103" s="256"/>
      <c r="F103" s="256"/>
      <c r="G103" s="256"/>
      <c r="H103" s="256"/>
      <c r="I103" s="358"/>
      <c r="J103" s="256"/>
      <c r="K103" s="256"/>
      <c r="L103" s="230"/>
    </row>
    <row r="104" spans="2:12" s="340" customFormat="1" ht="24.95" customHeight="1">
      <c r="B104" s="230"/>
      <c r="C104" s="228" t="s">
        <v>1237</v>
      </c>
      <c r="I104" s="347"/>
      <c r="L104" s="230"/>
    </row>
    <row r="105" spans="2:12" s="340" customFormat="1" ht="6.95" customHeight="1">
      <c r="B105" s="230"/>
      <c r="I105" s="347"/>
      <c r="L105" s="230"/>
    </row>
    <row r="106" spans="2:12" s="340" customFormat="1" ht="12" customHeight="1">
      <c r="B106" s="230"/>
      <c r="C106" s="341" t="s">
        <v>1203</v>
      </c>
      <c r="I106" s="347"/>
      <c r="L106" s="230"/>
    </row>
    <row r="107" spans="2:12" s="340" customFormat="1" ht="16.5" customHeight="1">
      <c r="B107" s="230"/>
      <c r="E107" s="439" t="str">
        <f>E7</f>
        <v>Energetická opatření - MŠ Lubina</v>
      </c>
      <c r="F107" s="440"/>
      <c r="G107" s="440"/>
      <c r="H107" s="440"/>
      <c r="I107" s="347"/>
      <c r="L107" s="230"/>
    </row>
    <row r="108" spans="2:12" s="340" customFormat="1" ht="12" customHeight="1">
      <c r="B108" s="230"/>
      <c r="C108" s="341" t="s">
        <v>1204</v>
      </c>
      <c r="I108" s="347"/>
      <c r="L108" s="230"/>
    </row>
    <row r="109" spans="2:12" s="340" customFormat="1" ht="16.5" customHeight="1">
      <c r="B109" s="230"/>
      <c r="E109" s="437" t="str">
        <f>E9</f>
        <v>03 - Připojení VZT jednotek v učebnách</v>
      </c>
      <c r="F109" s="438"/>
      <c r="G109" s="438"/>
      <c r="H109" s="438"/>
      <c r="I109" s="347"/>
      <c r="L109" s="230"/>
    </row>
    <row r="110" spans="2:12" s="340" customFormat="1" ht="6.95" customHeight="1">
      <c r="B110" s="230"/>
      <c r="I110" s="347"/>
      <c r="L110" s="230"/>
    </row>
    <row r="111" spans="2:12" s="340" customFormat="1" ht="12" customHeight="1">
      <c r="B111" s="230"/>
      <c r="C111" s="341" t="s">
        <v>1208</v>
      </c>
      <c r="F111" s="343" t="str">
        <f>F12</f>
        <v>Lubina</v>
      </c>
      <c r="I111" s="348" t="s">
        <v>1210</v>
      </c>
      <c r="J111" s="231" t="str">
        <f>IF(J12="","",J12)</f>
        <v>5. 10. 2019</v>
      </c>
      <c r="L111" s="230"/>
    </row>
    <row r="112" spans="2:12" s="340" customFormat="1" ht="6.95" customHeight="1">
      <c r="B112" s="230"/>
      <c r="I112" s="347"/>
      <c r="L112" s="230"/>
    </row>
    <row r="113" spans="2:65" s="340" customFormat="1" ht="15.2" customHeight="1">
      <c r="B113" s="230"/>
      <c r="C113" s="341" t="s">
        <v>1211</v>
      </c>
      <c r="F113" s="343" t="str">
        <f>E15</f>
        <v xml:space="preserve"> </v>
      </c>
      <c r="I113" s="348" t="s">
        <v>19</v>
      </c>
      <c r="J113" s="344" t="str">
        <f>E21</f>
        <v>Ing.Pavel Matura</v>
      </c>
      <c r="L113" s="230"/>
    </row>
    <row r="114" spans="2:65" s="340" customFormat="1" ht="15.2" customHeight="1">
      <c r="B114" s="230"/>
      <c r="C114" s="341" t="s">
        <v>1715</v>
      </c>
      <c r="F114" s="343" t="str">
        <f>IF(E18="","",E18)</f>
        <v>Vyplň údaj</v>
      </c>
      <c r="I114" s="348" t="s">
        <v>1213</v>
      </c>
      <c r="J114" s="344" t="str">
        <f>E24</f>
        <v xml:space="preserve"> </v>
      </c>
      <c r="L114" s="230"/>
    </row>
    <row r="115" spans="2:65" s="340" customFormat="1" ht="10.35" customHeight="1">
      <c r="B115" s="230"/>
      <c r="I115" s="347"/>
      <c r="L115" s="230"/>
    </row>
    <row r="116" spans="2:65" s="272" customFormat="1" ht="29.25" customHeight="1">
      <c r="B116" s="265"/>
      <c r="C116" s="266" t="s">
        <v>1238</v>
      </c>
      <c r="D116" s="267" t="s">
        <v>1239</v>
      </c>
      <c r="E116" s="267" t="s">
        <v>1240</v>
      </c>
      <c r="F116" s="267" t="s">
        <v>878</v>
      </c>
      <c r="G116" s="267" t="s">
        <v>133</v>
      </c>
      <c r="H116" s="267" t="s">
        <v>1241</v>
      </c>
      <c r="I116" s="361" t="s">
        <v>1242</v>
      </c>
      <c r="J116" s="267" t="s">
        <v>1232</v>
      </c>
      <c r="K116" s="268" t="s">
        <v>1243</v>
      </c>
      <c r="L116" s="265"/>
      <c r="M116" s="269" t="s">
        <v>259</v>
      </c>
      <c r="N116" s="270" t="s">
        <v>138</v>
      </c>
      <c r="O116" s="270" t="s">
        <v>1244</v>
      </c>
      <c r="P116" s="270" t="s">
        <v>1245</v>
      </c>
      <c r="Q116" s="270" t="s">
        <v>1246</v>
      </c>
      <c r="R116" s="270" t="s">
        <v>1247</v>
      </c>
      <c r="S116" s="270" t="s">
        <v>1248</v>
      </c>
      <c r="T116" s="270" t="s">
        <v>1249</v>
      </c>
      <c r="U116" s="271" t="s">
        <v>1250</v>
      </c>
    </row>
    <row r="117" spans="2:65" s="340" customFormat="1" ht="22.9" customHeight="1">
      <c r="B117" s="230"/>
      <c r="C117" s="273" t="s">
        <v>1251</v>
      </c>
      <c r="I117" s="347"/>
      <c r="J117" s="274">
        <f>BK117</f>
        <v>0</v>
      </c>
      <c r="L117" s="230"/>
      <c r="M117" s="275"/>
      <c r="N117" s="234"/>
      <c r="O117" s="234"/>
      <c r="P117" s="276">
        <f>P118</f>
        <v>0</v>
      </c>
      <c r="Q117" s="234"/>
      <c r="R117" s="276">
        <f>R118</f>
        <v>0</v>
      </c>
      <c r="S117" s="234"/>
      <c r="T117" s="276">
        <f>T118</f>
        <v>0</v>
      </c>
      <c r="U117" s="277"/>
      <c r="AT117" s="224" t="s">
        <v>1252</v>
      </c>
      <c r="AU117" s="224" t="s">
        <v>1234</v>
      </c>
      <c r="BK117" s="278">
        <f>BK118</f>
        <v>0</v>
      </c>
    </row>
    <row r="118" spans="2:65" s="280" customFormat="1" ht="25.9" customHeight="1">
      <c r="B118" s="279"/>
      <c r="D118" s="281" t="s">
        <v>1252</v>
      </c>
      <c r="E118" s="282" t="s">
        <v>1368</v>
      </c>
      <c r="F118" s="282" t="s">
        <v>1369</v>
      </c>
      <c r="I118" s="362"/>
      <c r="J118" s="283">
        <f>BK118</f>
        <v>0</v>
      </c>
      <c r="L118" s="279"/>
      <c r="M118" s="284"/>
      <c r="P118" s="285">
        <f>P119</f>
        <v>0</v>
      </c>
      <c r="R118" s="285">
        <f>R119</f>
        <v>0</v>
      </c>
      <c r="T118" s="285">
        <f>T119</f>
        <v>0</v>
      </c>
      <c r="U118" s="286"/>
      <c r="AR118" s="281" t="s">
        <v>55</v>
      </c>
      <c r="AT118" s="287" t="s">
        <v>1252</v>
      </c>
      <c r="AU118" s="287" t="s">
        <v>1255</v>
      </c>
      <c r="AY118" s="281" t="s">
        <v>1256</v>
      </c>
      <c r="BK118" s="288">
        <f>BK119</f>
        <v>0</v>
      </c>
    </row>
    <row r="119" spans="2:65" s="340" customFormat="1" ht="16.5" customHeight="1">
      <c r="B119" s="230"/>
      <c r="C119" s="289" t="s">
        <v>55</v>
      </c>
      <c r="D119" s="289" t="s">
        <v>1257</v>
      </c>
      <c r="E119" s="290" t="s">
        <v>1370</v>
      </c>
      <c r="F119" s="291" t="s">
        <v>1371</v>
      </c>
      <c r="G119" s="292" t="s">
        <v>1358</v>
      </c>
      <c r="H119" s="293">
        <v>8</v>
      </c>
      <c r="I119" s="363"/>
      <c r="J119" s="294">
        <f>ROUND(I119*H119,2)</f>
        <v>0</v>
      </c>
      <c r="K119" s="291" t="s">
        <v>1260</v>
      </c>
      <c r="L119" s="230"/>
      <c r="M119" s="369" t="s">
        <v>259</v>
      </c>
      <c r="N119" s="315" t="s">
        <v>1219</v>
      </c>
      <c r="O119" s="368"/>
      <c r="P119" s="313">
        <f>O119*H119</f>
        <v>0</v>
      </c>
      <c r="Q119" s="313">
        <v>0</v>
      </c>
      <c r="R119" s="313">
        <f>Q119*H119</f>
        <v>0</v>
      </c>
      <c r="S119" s="313">
        <v>0</v>
      </c>
      <c r="T119" s="313">
        <f>S119*H119</f>
        <v>0</v>
      </c>
      <c r="U119" s="314" t="s">
        <v>259</v>
      </c>
      <c r="AR119" s="298" t="s">
        <v>63</v>
      </c>
      <c r="AT119" s="298" t="s">
        <v>1257</v>
      </c>
      <c r="AU119" s="298" t="s">
        <v>55</v>
      </c>
      <c r="AY119" s="224" t="s">
        <v>1256</v>
      </c>
      <c r="BE119" s="299">
        <f>IF(N119="základní",J119,0)</f>
        <v>0</v>
      </c>
      <c r="BF119" s="299">
        <f>IF(N119="snížená",J119,0)</f>
        <v>0</v>
      </c>
      <c r="BG119" s="299">
        <f>IF(N119="zákl. přenesená",J119,0)</f>
        <v>0</v>
      </c>
      <c r="BH119" s="299">
        <f>IF(N119="sníž. přenesená",J119,0)</f>
        <v>0</v>
      </c>
      <c r="BI119" s="299">
        <f>IF(N119="nulová",J119,0)</f>
        <v>0</v>
      </c>
      <c r="BJ119" s="224" t="s">
        <v>55</v>
      </c>
      <c r="BK119" s="299">
        <f>ROUND(I119*H119,2)</f>
        <v>0</v>
      </c>
      <c r="BL119" s="224" t="s">
        <v>63</v>
      </c>
      <c r="BM119" s="298" t="s">
        <v>1372</v>
      </c>
    </row>
    <row r="120" spans="2:65" s="340" customFormat="1" ht="6.95" customHeight="1">
      <c r="B120" s="253"/>
      <c r="C120" s="254"/>
      <c r="D120" s="254"/>
      <c r="E120" s="254"/>
      <c r="F120" s="254"/>
      <c r="G120" s="254"/>
      <c r="H120" s="254"/>
      <c r="I120" s="357"/>
      <c r="J120" s="254"/>
      <c r="K120" s="254"/>
      <c r="L120" s="230"/>
    </row>
  </sheetData>
  <sheetProtection algorithmName="SHA-512" hashValue="r4veVFN69SZUQ4kK0gQAUzVSKGb9BpdAYp7dF/DpqTO8Fj7G8nC7QJaQXfsRGIJ8eLeH+GphdOosECTbad8JTA==" saltValue="r+kt7C/2UcWAuWUiY0VXtebGsHwicJUl9+R65fkkSmeEwGuf68p+Hbsy2AYkOiIPZOXOc0V5YXYvyDNEguWU3Q==" spinCount="100000" sheet="1" objects="1" scenarios="1" formatColumns="0" formatRows="0" autoFilter="0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59</vt:i4>
      </vt:variant>
    </vt:vector>
  </HeadingPairs>
  <TitlesOfParts>
    <vt:vector size="73" baseType="lpstr">
      <vt:lpstr>Pokyny pro vyplnění</vt:lpstr>
      <vt:lpstr>VzorPolozky</vt:lpstr>
      <vt:lpstr>INFO</vt:lpstr>
      <vt:lpstr>Rekapitulace</vt:lpstr>
      <vt:lpstr>Rozpočet Pol způsobilé</vt:lpstr>
      <vt:lpstr>1,2-ZTI UT způsobilé n.</vt:lpstr>
      <vt:lpstr>3-SIL - Vnější ochrana před ble</vt:lpstr>
      <vt:lpstr>3-SIL - Revize</vt:lpstr>
      <vt:lpstr>3-SIL - Připojení VZT jednot</vt:lpstr>
      <vt:lpstr>3-SIL - Elektroinstalace v kote</vt:lpstr>
      <vt:lpstr> 4-VZT způsobilé</vt:lpstr>
      <vt:lpstr>Rozpočet Pol nezpůsobilé</vt:lpstr>
      <vt:lpstr>1,2-ZTI UT nezpůsobilé</vt:lpstr>
      <vt:lpstr>3-SIL - Elektroinstalace v ...n</vt:lpstr>
      <vt:lpstr>Rekapitulace!CelkemDPHVypocet</vt:lpstr>
      <vt:lpstr>Rekapitulace!CenaCelkem</vt:lpstr>
      <vt:lpstr>Rekapitulace!CenaCelkemBezDPH</vt:lpstr>
      <vt:lpstr>Rekapitulace!CenaCelkemVypocet</vt:lpstr>
      <vt:lpstr>Rekapitulace!cisloobjektu</vt:lpstr>
      <vt:lpstr>Rekapitulace!CisloStavby</vt:lpstr>
      <vt:lpstr>Rekapitulace!CisloStavebnihoRozpoctu</vt:lpstr>
      <vt:lpstr>Rekapitulace!dadresa</vt:lpstr>
      <vt:lpstr>Rekapitulace!DIČ</vt:lpstr>
      <vt:lpstr>Rekapitulace!dmisto</vt:lpstr>
      <vt:lpstr>Rekapitulace!DPHSni</vt:lpstr>
      <vt:lpstr>Rekapitulace!DPHZakl</vt:lpstr>
      <vt:lpstr>Rekapitulace!dpsc</vt:lpstr>
      <vt:lpstr>Rekapitulace!IČO</vt:lpstr>
      <vt:lpstr>Rekapitulace!Mena</vt:lpstr>
      <vt:lpstr>Rekapitulace!MistoStavby</vt:lpstr>
      <vt:lpstr>Rekapitulace!nazevobjektu</vt:lpstr>
      <vt:lpstr>Rekapitulace!NazevStavby</vt:lpstr>
      <vt:lpstr>Rekapitulace!NazevStavebnihoRozpoctu</vt:lpstr>
      <vt:lpstr>' 4-VZT způsobilé'!Názvy_tisku</vt:lpstr>
      <vt:lpstr>'1,2-ZTI UT nezpůsobilé'!Názvy_tisku</vt:lpstr>
      <vt:lpstr>'1,2-ZTI UT způsobilé n.'!Názvy_tisku</vt:lpstr>
      <vt:lpstr>'3-SIL - Elektroinstalace v ...n'!Názvy_tisku</vt:lpstr>
      <vt:lpstr>'3-SIL - Elektroinstalace v kote'!Názvy_tisku</vt:lpstr>
      <vt:lpstr>'3-SIL - Připojení VZT jednot'!Názvy_tisku</vt:lpstr>
      <vt:lpstr>'3-SIL - Revize'!Názvy_tisku</vt:lpstr>
      <vt:lpstr>'3-SIL - Vnější ochrana před ble'!Názvy_tisku</vt:lpstr>
      <vt:lpstr>Rekapitulace!oadresa</vt:lpstr>
      <vt:lpstr>Rekapitulace!Objednatel</vt:lpstr>
      <vt:lpstr>Rekapitulace!Objekt</vt:lpstr>
      <vt:lpstr>'3-SIL - Elektroinstalace v ...n'!Oblast_tisku</vt:lpstr>
      <vt:lpstr>'3-SIL - Elektroinstalace v kote'!Oblast_tisku</vt:lpstr>
      <vt:lpstr>'3-SIL - Připojení VZT jednot'!Oblast_tisku</vt:lpstr>
      <vt:lpstr>'3-SIL - Revize'!Oblast_tisku</vt:lpstr>
      <vt:lpstr>'3-SIL - Vnější ochrana před ble'!Oblast_tisku</vt:lpstr>
      <vt:lpstr>Rekapitulace!Oblast_tisku</vt:lpstr>
      <vt:lpstr>'Rozpočet Pol nezpůsobilé'!Oblast_tisku</vt:lpstr>
      <vt:lpstr>'Rozpočet Pol způsobilé'!Oblast_tisku</vt:lpstr>
      <vt:lpstr>Rekapitulace!odic</vt:lpstr>
      <vt:lpstr>Rekapitulace!oico</vt:lpstr>
      <vt:lpstr>Rekapitulace!omisto</vt:lpstr>
      <vt:lpstr>Rekapitulace!onazev</vt:lpstr>
      <vt:lpstr>Rekapitulace!opsc</vt:lpstr>
      <vt:lpstr>Rekapitulace!padresa</vt:lpstr>
      <vt:lpstr>Rekapitulace!pdic</vt:lpstr>
      <vt:lpstr>Rekapitulace!pico</vt:lpstr>
      <vt:lpstr>Rekapitulace!pmisto</vt:lpstr>
      <vt:lpstr>Rekapitulace!PoptavkaID</vt:lpstr>
      <vt:lpstr>Rekapitulace!pPSC</vt:lpstr>
      <vt:lpstr>Rekapitulace!Projektant</vt:lpstr>
      <vt:lpstr>Rekapitulace!SazbaDPH1</vt:lpstr>
      <vt:lpstr>Rekapitulace!SazbaDPH2</vt:lpstr>
      <vt:lpstr>Rekapitulace!Vypracoval</vt:lpstr>
      <vt:lpstr>Rekapitulace!ZakladDPHSni</vt:lpstr>
      <vt:lpstr>Rekapitulace!ZakladDPHSniVypocet</vt:lpstr>
      <vt:lpstr>Rekapitulace!ZakladDPHZakl</vt:lpstr>
      <vt:lpstr>Rekapitulace!ZakladDPHZaklVypocet</vt:lpstr>
      <vt:lpstr>Rekapitulace!Zaokrouhleni</vt:lpstr>
      <vt:lpstr>Rekapitulace!Zhotovitel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Pazdera Martin</dc:creator>
  <cp:lastModifiedBy>pechovji</cp:lastModifiedBy>
  <cp:lastPrinted>2014-02-28T09:52:57Z</cp:lastPrinted>
  <dcterms:created xsi:type="dcterms:W3CDTF">2009-04-08T07:15:50Z</dcterms:created>
  <dcterms:modified xsi:type="dcterms:W3CDTF">2020-01-09T14:23:13Z</dcterms:modified>
</cp:coreProperties>
</file>