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01"/>
  <workbookPr/>
  <bookViews>
    <workbookView xWindow="65428" yWindow="65428" windowWidth="23256" windowHeight="14016" activeTab="0"/>
  </bookViews>
  <sheets>
    <sheet name="Rekapitulace stavby" sheetId="1" r:id="rId1"/>
    <sheet name="100 - Rozpočet" sheetId="2" r:id="rId2"/>
  </sheets>
  <definedNames>
    <definedName name="_xlnm._FilterDatabase" localSheetId="1" hidden="1">'100 - Rozpočet'!$C$132:$K$375</definedName>
    <definedName name="_xlnm.Print_Area" localSheetId="1">'100 - Rozpočet'!$C$4:$J$76,'100 - Rozpočet'!$C$120:$J$375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'100 - Rozpočet'!$132:$132</definedName>
  </definedNames>
  <calcPr calcId="191029"/>
  <extLst/>
</workbook>
</file>

<file path=xl/sharedStrings.xml><?xml version="1.0" encoding="utf-8"?>
<sst xmlns="http://schemas.openxmlformats.org/spreadsheetml/2006/main" count="2820" uniqueCount="505">
  <si>
    <t>Export Komplet</t>
  </si>
  <si>
    <t/>
  </si>
  <si>
    <t>2.0</t>
  </si>
  <si>
    <t>ZAMOK</t>
  </si>
  <si>
    <t>False</t>
  </si>
  <si>
    <t>{86b9e35e-315b-4b30-9852-f8344ba9be64}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</si>
  <si>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</si>
  <si>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</si>
  <si>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</si>
  <si>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</si>
  <si>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</si>
  <si>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</si>
  <si>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</si>
  <si>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</si>
  <si>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008/2021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</si>
  <si>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</si>
  <si>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</si>
  <si>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terasy Kulturního domu, Kopřivnice</t>
  </si>
  <si>
    <t>KSO:</t>
  </si>
  <si>
    <t>CC-CZ:</t>
  </si>
  <si>
    <t>Místo:</t>
  </si>
  <si>
    <t xml:space="preserve"> </t>
  </si>
  <si>
    <t>Datum:</t>
  </si>
  <si>
    <t>7. 8. 2021</t>
  </si>
  <si>
    <t>Zadavatel:</t>
  </si>
  <si>
    <t>IČ:</t>
  </si>
  <si>
    <t>Město Kopřivnice</t>
  </si>
  <si>
    <t>DIČ:</t>
  </si>
  <si>
    <t>Uchazeč:</t>
  </si>
  <si>
    <t>Vyplň údaj</t>
  </si>
  <si>
    <t>Projektant:</t>
  </si>
  <si>
    <t>ENERGO STEEL</t>
  </si>
  <si>
    <t>True</t>
  </si>
  <si>
    <t>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</si>
  <si>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</si>
  <si>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</si>
  <si>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</si>
  <si>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</si>
  <si>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</si>
  <si>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</si>
  <si>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</si>
  <si>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</si>
  <si>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</si>
  <si>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</si>
  <si>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</si>
  <si>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</si>
  <si>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</si>
  <si>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</si>
  <si>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</si>
  <si>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</si>
  <si>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</si>
  <si>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</si>
  <si>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</si>
  <si>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</si>
  <si>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</si>
  <si>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</si>
  <si>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</si>
  <si>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</si>
  <si>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</si>
  <si>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</si>
  <si>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</si>
  <si>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</si>
  <si>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</si>
  <si>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</si>
  <si>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</si>
  <si>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</si>
  <si>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</si>
  <si>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</si>
  <si>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</si>
  <si>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</si>
  <si>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</si>
  <si>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</si>
  <si>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</si>
  <si>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</si>
  <si>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</si>
  <si>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</si>
  <si>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</si>
  <si>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</si>
  <si>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</si>
  <si>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</si>
  <si>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</si>
  <si>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100</t>
  </si>
  <si>
    <t>Rozpočet</t>
  </si>
  <si>
    <t>STA</t>
  </si>
  <si>
    <t>{fd93a513-b523-4fe9-9725-080a37809da8}</t>
  </si>
  <si>
    <t>2</t>
  </si>
  <si>
    <t>KRYCÍ LIST SOUPISU PRACÍ</t>
  </si>
  <si>
    <t>Objekt:</t>
  </si>
  <si>
    <t>100 - Rozpočet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</si>
  <si>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</si>
  <si>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</si>
  <si>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</si>
  <si>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</si>
  <si>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</si>
  <si>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</si>
  <si>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</si>
  <si>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</si>
  <si>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</si>
  <si>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</si>
  <si>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</si>
  <si>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</si>
  <si>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</si>
  <si>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</si>
  <si>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</si>
  <si>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</si>
  <si>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</si>
  <si>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</si>
  <si>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</si>
  <si>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783 - Dokončovací práce - nátěry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</si>
  <si>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</si>
  <si>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</si>
  <si>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</si>
  <si>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</si>
  <si>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</si>
  <si>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</si>
  <si>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</si>
  <si>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</si>
  <si>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</si>
  <si>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</si>
  <si>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</si>
  <si>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</si>
  <si>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</si>
  <si>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</si>
  <si>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</si>
  <si>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</si>
  <si>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</si>
  <si>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</si>
  <si>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</si>
  <si>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</si>
  <si>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113105111</t>
  </si>
  <si>
    <t>Rozebrání dlažeb z dlaždic betonových kladených na sucho</t>
  </si>
  <si>
    <t>m2</t>
  </si>
  <si>
    <t>4</t>
  </si>
  <si>
    <t>VV</t>
  </si>
  <si>
    <t>13,25*6,475-2,75*1,85</t>
  </si>
  <si>
    <t>Součet</t>
  </si>
  <si>
    <t>6</t>
  </si>
  <si>
    <t>Úpravy povrchů, podlahy a osazování výplní</t>
  </si>
  <si>
    <t>611325421</t>
  </si>
  <si>
    <t>Oprava vnitřní vápenocementové štukové omítky stropů v rozsahu plochy do 10 %</t>
  </si>
  <si>
    <t>uvnitř garáže</t>
  </si>
  <si>
    <t>3</t>
  </si>
  <si>
    <t>632450124</t>
  </si>
  <si>
    <t>Vyrovnávací cementový potěr tl přes 40 do 50 mm ze suchých směsí provedený v pásu</t>
  </si>
  <si>
    <t>pod keram. dlažbu parapetu</t>
  </si>
  <si>
    <t>5,55*0,3</t>
  </si>
  <si>
    <t>636311135.R00</t>
  </si>
  <si>
    <t>Kladení dlažby z keramických dlaždic 60x60 cm na sucho na terče z umělé hmoty do výšky do 150 mm</t>
  </si>
  <si>
    <t>8</t>
  </si>
  <si>
    <t>5</t>
  </si>
  <si>
    <t>M</t>
  </si>
  <si>
    <t>59761415</t>
  </si>
  <si>
    <t>dlažba velkoformátová keramická slinutá protiskluzná do interiéru i exteriéru pro vysoké mechanické namáhání přes 2 do 4ks/m2</t>
  </si>
  <si>
    <t>10</t>
  </si>
  <si>
    <t>80,706*1,05 "Přepočtené koeficientem množství</t>
  </si>
  <si>
    <t>953921116.R00</t>
  </si>
  <si>
    <t>Příplatek k dlaždicím kladeným na sucho za podkladové čtverce z lepenky</t>
  </si>
  <si>
    <t>kus</t>
  </si>
  <si>
    <t>12</t>
  </si>
  <si>
    <t>80,706*4</t>
  </si>
  <si>
    <t>zaokrouhlení</t>
  </si>
  <si>
    <t>0,176</t>
  </si>
  <si>
    <t>Mezisoučet</t>
  </si>
  <si>
    <t>rezerva</t>
  </si>
  <si>
    <t>7</t>
  </si>
  <si>
    <t>9</t>
  </si>
  <si>
    <t>Ostatní konstrukce a práce, bourání</t>
  </si>
  <si>
    <t>931992114</t>
  </si>
  <si>
    <t>Výplň dilatačních spár z pěnového polystyrénu tl 50 mm</t>
  </si>
  <si>
    <t>14</t>
  </si>
  <si>
    <t>17,0*1,0</t>
  </si>
  <si>
    <t>949101111</t>
  </si>
  <si>
    <t>Lešení pomocné pro objekty pozemních staveb s lešeňovou podlahou v do 1,9 m zatížení do 150 kg/m2</t>
  </si>
  <si>
    <t>16</t>
  </si>
  <si>
    <t>985112133</t>
  </si>
  <si>
    <t>Odsekání degradovaného betonu rubu kleneb a podlah tl přes 30 do 50 mm</t>
  </si>
  <si>
    <t>18</t>
  </si>
  <si>
    <t>1,75*0,4</t>
  </si>
  <si>
    <t>985112193</t>
  </si>
  <si>
    <t>Příplatek k odsekání degradovaného betonu za plochu do 10 m2 jednotlivě</t>
  </si>
  <si>
    <t>20</t>
  </si>
  <si>
    <t>11</t>
  </si>
  <si>
    <t>985311314</t>
  </si>
  <si>
    <t>Reprofilace rubu kleneb a podlah cementovou sanační maltou tl přes 30 do 40 mm</t>
  </si>
  <si>
    <t>22</t>
  </si>
  <si>
    <t>985311912</t>
  </si>
  <si>
    <t>Příplatek při reprofilaci sanační maltou za plochu do 10 m2 jednotlivě</t>
  </si>
  <si>
    <t>24</t>
  </si>
  <si>
    <t>13</t>
  </si>
  <si>
    <t>985312134</t>
  </si>
  <si>
    <t>Stěrka k vyrovnání betonových ploch rubu kleneb a podlah tl do 5 mm</t>
  </si>
  <si>
    <t>26</t>
  </si>
  <si>
    <t>997</t>
  </si>
  <si>
    <t>Přesun sutě</t>
  </si>
  <si>
    <t>997013153</t>
  </si>
  <si>
    <t>Vnitrostaveništní doprava suti a vybouraných hmot pro budovy v přes 9 do 12 m s omezením mechanizace</t>
  </si>
  <si>
    <t>t</t>
  </si>
  <si>
    <t>28</t>
  </si>
  <si>
    <t>997013501</t>
  </si>
  <si>
    <t>Odvoz suti a vybouraných hmot na skládku nebo meziskládku do 1 km se složením</t>
  </si>
  <si>
    <t>30</t>
  </si>
  <si>
    <t>997013509</t>
  </si>
  <si>
    <t>Příplatek k odvozu suti a vybouraných hmot na skládku ZKD 1 km přes 1 km</t>
  </si>
  <si>
    <t>32</t>
  </si>
  <si>
    <t>39,57*10 "Přepočtené koeficientem množství</t>
  </si>
  <si>
    <t>17</t>
  </si>
  <si>
    <t>997013631</t>
  </si>
  <si>
    <t>Poplatek za uložení na skládce (skládkovné) stavebního odpadu směsného kód odpadu 17 09 04</t>
  </si>
  <si>
    <t>34</t>
  </si>
  <si>
    <t>998</t>
  </si>
  <si>
    <t>Přesun hmot</t>
  </si>
  <si>
    <t>998017002</t>
  </si>
  <si>
    <t>Přesun hmot s omezením mechanizace pro budovy v přes 6 do 12 m</t>
  </si>
  <si>
    <t>36</t>
  </si>
  <si>
    <t>PSV</t>
  </si>
  <si>
    <t>Práce a dodávky PSV</t>
  </si>
  <si>
    <t>712</t>
  </si>
  <si>
    <t>Povlakové krytiny</t>
  </si>
  <si>
    <t>19</t>
  </si>
  <si>
    <t>712300843</t>
  </si>
  <si>
    <t>Odstranění povlakové krytiny střech do 10° od zbytkového asfaltového pásu odsekáním</t>
  </si>
  <si>
    <t>-761527765</t>
  </si>
  <si>
    <t>712311101</t>
  </si>
  <si>
    <t>Provedení povlakové krytiny střech do 10° za studena lakem penetračním nebo asfaltovým</t>
  </si>
  <si>
    <t>40</t>
  </si>
  <si>
    <t>11163150</t>
  </si>
  <si>
    <t>lak penetrační asfaltový</t>
  </si>
  <si>
    <t>42</t>
  </si>
  <si>
    <t>103,057*0,00032 "Přepočtené koeficientem množství</t>
  </si>
  <si>
    <t>712331111</t>
  </si>
  <si>
    <t>Provedení povlakové krytiny střech do 10° podkladní vrstvy pásy na sucho samolepící</t>
  </si>
  <si>
    <t>44</t>
  </si>
  <si>
    <t>plocha</t>
  </si>
  <si>
    <t>atiky</t>
  </si>
  <si>
    <t>(1,85+2,75+2,795+1,75)*0,55</t>
  </si>
  <si>
    <t>(2,0+2,8+3,47)*0,7</t>
  </si>
  <si>
    <t>5,55*0,2</t>
  </si>
  <si>
    <t>svislé vytažení</t>
  </si>
  <si>
    <t>(6,475+3,9+6,6+1,85+2,75+2,795+1,75+3,47+2,8+2,0+0,35)*0,3</t>
  </si>
  <si>
    <t>23</t>
  </si>
  <si>
    <t>62866281</t>
  </si>
  <si>
    <t>pás asfaltový samolepicí modifikovaný SBS tl 3,0mm s vložkou ze skleněné tkaniny se spalitelnou fólií nebo jemnozrnným minerálním posypem nebo textilií na horním povrchu</t>
  </si>
  <si>
    <t>46</t>
  </si>
  <si>
    <t>103,057*1,1655 "Přepočtené koeficientem množství</t>
  </si>
  <si>
    <t>712331801</t>
  </si>
  <si>
    <t>Odstranění povlakové krytiny střech do 10° z pásů uložených na sucho - podkladní textilie</t>
  </si>
  <si>
    <t>48</t>
  </si>
  <si>
    <t>25</t>
  </si>
  <si>
    <t>712340832</t>
  </si>
  <si>
    <t>Odstranění povlakové krytiny střech do 10° z pásů NAIP přitavených v plné ploše dvouvrstvé</t>
  </si>
  <si>
    <t>116931691</t>
  </si>
  <si>
    <t>712341559</t>
  </si>
  <si>
    <t>Provedení povlakové krytiny střech do 10° pásy NAIP přitavením v plné ploše</t>
  </si>
  <si>
    <t>50</t>
  </si>
  <si>
    <t>podladní vrstva pod EPS</t>
  </si>
  <si>
    <t>103,057</t>
  </si>
  <si>
    <t>finální vrstva tl. 5,3mm</t>
  </si>
  <si>
    <t>27</t>
  </si>
  <si>
    <t>62855003</t>
  </si>
  <si>
    <t>pás asfaltový natavitelný modifikovaný SBS tl 4,0mm s vložkou z polyesterové rohože a hrubozrnným břidličným posypem na horním povrchu</t>
  </si>
  <si>
    <t>52</t>
  </si>
  <si>
    <t>62855011</t>
  </si>
  <si>
    <t>pás asfaltový natavitelný modifikovaný SBS tl 5,3mm s vložkou z polyesterové rohože a hrubozrnným břidličným posypem na horním povrchu</t>
  </si>
  <si>
    <t>54</t>
  </si>
  <si>
    <t>29</t>
  </si>
  <si>
    <t>712997001</t>
  </si>
  <si>
    <t>Provedení povlakové krytiny přilepením klínů do asfaltu</t>
  </si>
  <si>
    <t>m</t>
  </si>
  <si>
    <t>56</t>
  </si>
  <si>
    <t>(13,25+6,475)*2</t>
  </si>
  <si>
    <t>63152006</t>
  </si>
  <si>
    <t>klín atikový přechodný minerální plochých střech tl 60x60mm</t>
  </si>
  <si>
    <t>58</t>
  </si>
  <si>
    <t>39,45*1,05 "Přepočtené koeficientem množství</t>
  </si>
  <si>
    <t>31</t>
  </si>
  <si>
    <t>998712202</t>
  </si>
  <si>
    <t>Přesun hmot procentní pro krytiny povlakové v objektech v přes 6 do 12 m</t>
  </si>
  <si>
    <t>%</t>
  </si>
  <si>
    <t>60</t>
  </si>
  <si>
    <t>713</t>
  </si>
  <si>
    <t>Izolace tepelné</t>
  </si>
  <si>
    <t>713131141</t>
  </si>
  <si>
    <t>Montáž izolace tepelné stěn a základů lepením celoplošně rohoží, pásů, dílců, desek</t>
  </si>
  <si>
    <t>62</t>
  </si>
  <si>
    <t>atiky a zídky</t>
  </si>
  <si>
    <t>9,0</t>
  </si>
  <si>
    <t>33</t>
  </si>
  <si>
    <t>28375933</t>
  </si>
  <si>
    <t>deska EPS 70 fasádní λ=0,039 tl 50mm</t>
  </si>
  <si>
    <t>64</t>
  </si>
  <si>
    <t>9*1,05 "Přepočtené koeficientem množství</t>
  </si>
  <si>
    <t>713140821</t>
  </si>
  <si>
    <t>Odstranění tepelné izolace střech nadstřešní volně kladené z polystyrenu suchého tl do 100 mm</t>
  </si>
  <si>
    <t>66</t>
  </si>
  <si>
    <t>dvě vrstvy XPS</t>
  </si>
  <si>
    <t>(13,25*6,475-2,75*1,85)*2</t>
  </si>
  <si>
    <t>35</t>
  </si>
  <si>
    <t>713141136</t>
  </si>
  <si>
    <t>Montáž izolace tepelné střech plochých lepené za studena nízkoexpanzní (PUR) pěnou 1 vrstva desek</t>
  </si>
  <si>
    <t>68</t>
  </si>
  <si>
    <t>dvě vrstvy izolace 50+50mm</t>
  </si>
  <si>
    <t>80,706</t>
  </si>
  <si>
    <t>28375909</t>
  </si>
  <si>
    <t>deska EPS 150 pro konstrukce s vysokým zatížením λ=0,035 tl 50mm</t>
  </si>
  <si>
    <t>70</t>
  </si>
  <si>
    <t>161,412*1,05 "Přepočtené koeficientem množství</t>
  </si>
  <si>
    <t>37</t>
  </si>
  <si>
    <t>998713202</t>
  </si>
  <si>
    <t>Přesun hmot procentní pro izolace tepelné v objektech v přes 6 do 12 m</t>
  </si>
  <si>
    <t>72</t>
  </si>
  <si>
    <t>721</t>
  </si>
  <si>
    <t>Zdravotechnika - vnitřní kanalizace</t>
  </si>
  <si>
    <t>38</t>
  </si>
  <si>
    <t>721210823</t>
  </si>
  <si>
    <t>Demontáž vpustí střešních DN 125</t>
  </si>
  <si>
    <t>74</t>
  </si>
  <si>
    <t>39</t>
  </si>
  <si>
    <t>721233113.R00</t>
  </si>
  <si>
    <t>Střešní vtok dvoustupňový pro ploché střechy svislý odtok DN 125, s manžetou a ochranným košem</t>
  </si>
  <si>
    <t>76</t>
  </si>
  <si>
    <t>998721202</t>
  </si>
  <si>
    <t>Přesun hmot procentní pro vnitřní kanalizace v objektech v přes 6 do 12 m</t>
  </si>
  <si>
    <t>78</t>
  </si>
  <si>
    <t>762</t>
  </si>
  <si>
    <t>Konstrukce tesařské</t>
  </si>
  <si>
    <t>41</t>
  </si>
  <si>
    <t>762341670</t>
  </si>
  <si>
    <t>Montáž bednění štítových okapových říms z dřevotřískových na sraz</t>
  </si>
  <si>
    <t>80</t>
  </si>
  <si>
    <t>pod 1/K</t>
  </si>
  <si>
    <t>7,4*0,45</t>
  </si>
  <si>
    <t>pod 2/K</t>
  </si>
  <si>
    <t>8,3*0,35</t>
  </si>
  <si>
    <t>60621149</t>
  </si>
  <si>
    <t>překližka vodovzdorná hladká/hladká bříza tl 21mm</t>
  </si>
  <si>
    <t>82</t>
  </si>
  <si>
    <t>6,235*1,05 "Přepočtené koeficientem množství</t>
  </si>
  <si>
    <t>43</t>
  </si>
  <si>
    <t>762395000</t>
  </si>
  <si>
    <t>Spojovací prostředky krovů, bednění, laťování, nadstřešních konstrukcí</t>
  </si>
  <si>
    <t>m3</t>
  </si>
  <si>
    <t>84</t>
  </si>
  <si>
    <t>DTD deska</t>
  </si>
  <si>
    <t>6,235*0,021</t>
  </si>
  <si>
    <t>998762202</t>
  </si>
  <si>
    <t>Přesun hmot procentní pro kce tesařské v objektech v přes 6 do 12 m</t>
  </si>
  <si>
    <t>86</t>
  </si>
  <si>
    <t>764</t>
  </si>
  <si>
    <t>Konstrukce klempířské</t>
  </si>
  <si>
    <t>45</t>
  </si>
  <si>
    <t>764002841</t>
  </si>
  <si>
    <t>Demontáž oplechování horních ploch zdí a nadezdívek do suti</t>
  </si>
  <si>
    <t>88</t>
  </si>
  <si>
    <t>délka atik</t>
  </si>
  <si>
    <t>1,85+2,75+2,795+1,75</t>
  </si>
  <si>
    <t>2,0+2,8+3,47</t>
  </si>
  <si>
    <t>764002871</t>
  </si>
  <si>
    <t>Demontáž lemování zdí do suti</t>
  </si>
  <si>
    <t>90</t>
  </si>
  <si>
    <t>6,395+3,9+6,6</t>
  </si>
  <si>
    <t>47</t>
  </si>
  <si>
    <t>764011624</t>
  </si>
  <si>
    <t>Dilatační připojovací lišta z Pz s povrchovou úpravou včetně tmelení rš 200 mm</t>
  </si>
  <si>
    <t>92</t>
  </si>
  <si>
    <t>6/K</t>
  </si>
  <si>
    <t>17,0</t>
  </si>
  <si>
    <t>764111435.R00</t>
  </si>
  <si>
    <t>Oplechování stěny drážkováním z tabulí z Pz plechu</t>
  </si>
  <si>
    <t>94</t>
  </si>
  <si>
    <t>3/K</t>
  </si>
  <si>
    <t>49</t>
  </si>
  <si>
    <t>764214607.600</t>
  </si>
  <si>
    <t>Oplechování horních ploch a atik bez rohů z Pz s povrch úpravou mechanicky kotvené rš 600 mm</t>
  </si>
  <si>
    <t>96</t>
  </si>
  <si>
    <t>1/K</t>
  </si>
  <si>
    <t>7,4</t>
  </si>
  <si>
    <t>764214607.650</t>
  </si>
  <si>
    <t>Oplechování horních ploch a atik bez rohů z Pz s povrch úpravou mechanicky kotvené rš 650 mm</t>
  </si>
  <si>
    <t>98</t>
  </si>
  <si>
    <t>2/K</t>
  </si>
  <si>
    <t>8,3</t>
  </si>
  <si>
    <t>51</t>
  </si>
  <si>
    <t>764216645</t>
  </si>
  <si>
    <t>Oplechování rovných parapetů celoplošně lepené z Pz s povrchovou úpravou rš 400 mm</t>
  </si>
  <si>
    <t>7/K</t>
  </si>
  <si>
    <t>1,53</t>
  </si>
  <si>
    <t>8/K</t>
  </si>
  <si>
    <t>3,15</t>
  </si>
  <si>
    <t>764311603.04K</t>
  </si>
  <si>
    <t>Lemování rovných zdí střech z Pz s povrchovou úpravou rš 50 mm</t>
  </si>
  <si>
    <t>102</t>
  </si>
  <si>
    <t>4/K</t>
  </si>
  <si>
    <t>44,0</t>
  </si>
  <si>
    <t>53</t>
  </si>
  <si>
    <t>764311604.05K</t>
  </si>
  <si>
    <t>Okapnice nástěnná z Pz s povrchovou úpravou rš 150 mm</t>
  </si>
  <si>
    <t>104</t>
  </si>
  <si>
    <t>5/K</t>
  </si>
  <si>
    <t>28,0</t>
  </si>
  <si>
    <t>998764202</t>
  </si>
  <si>
    <t>Přesun hmot procentní pro konstrukce klempířské v objektech v přes 6 do 12 m</t>
  </si>
  <si>
    <t>106</t>
  </si>
  <si>
    <t>767</t>
  </si>
  <si>
    <t>Konstrukce zámečnické</t>
  </si>
  <si>
    <t>55</t>
  </si>
  <si>
    <t>767161211</t>
  </si>
  <si>
    <t>Montáž zábradlí rovného z profilové oceli do zdi hm do 20 kg</t>
  </si>
  <si>
    <t>108</t>
  </si>
  <si>
    <t>1/Z</t>
  </si>
  <si>
    <t>zpětná montáž</t>
  </si>
  <si>
    <t>7,6</t>
  </si>
  <si>
    <t>767161813</t>
  </si>
  <si>
    <t>Demontáž zábradlí rovného nerozebíratelného hmotnosti 1 m zábradlí do 20 kg do suti</t>
  </si>
  <si>
    <t>110</t>
  </si>
  <si>
    <t>1,8+2,7+3,1</t>
  </si>
  <si>
    <t>57</t>
  </si>
  <si>
    <t>998767202</t>
  </si>
  <si>
    <t>Přesun hmot procentní pro zámečnické konstrukce v objektech v přes 6 do 12 m</t>
  </si>
  <si>
    <t>112</t>
  </si>
  <si>
    <t>771</t>
  </si>
  <si>
    <t>Podlahy z dlaždic</t>
  </si>
  <si>
    <t>771121011</t>
  </si>
  <si>
    <t>Nátěr penetrační na podlahu</t>
  </si>
  <si>
    <t>114</t>
  </si>
  <si>
    <t>59</t>
  </si>
  <si>
    <t>771161022</t>
  </si>
  <si>
    <t>Montáž profilu pro schodové hrany nebo ukončení dlažby</t>
  </si>
  <si>
    <t>116</t>
  </si>
  <si>
    <t>5,55</t>
  </si>
  <si>
    <t>1,75*2</t>
  </si>
  <si>
    <t>59054140</t>
  </si>
  <si>
    <t>profil schodový protiskluzový ušlechtilá ocel V2A R10 V6 2x1000mm</t>
  </si>
  <si>
    <t>118</t>
  </si>
  <si>
    <t>9,05*1,1 "Přepočtené koeficientem množství</t>
  </si>
  <si>
    <t>61</t>
  </si>
  <si>
    <t>771274113</t>
  </si>
  <si>
    <t>Montáž obkladů stupnic z dlaždic keramických flexibilní lepidlo š přes 250 do 300 mm</t>
  </si>
  <si>
    <t>120</t>
  </si>
  <si>
    <t>771274115</t>
  </si>
  <si>
    <t>Montáž obkladů stupnic z dlaždic keramických flexibilní lepidlo š přes 350 do 400 mm</t>
  </si>
  <si>
    <t>122</t>
  </si>
  <si>
    <t>63</t>
  </si>
  <si>
    <t>59761409</t>
  </si>
  <si>
    <t>dlažba keramická slinutá protiskluzná do interiéru i exteriéru pro vysoké mechanické namáhání přes 9 do 12ks/m2</t>
  </si>
  <si>
    <t>124</t>
  </si>
  <si>
    <t>5,55*0,3*1,25</t>
  </si>
  <si>
    <t>1,75*0,4*1,25</t>
  </si>
  <si>
    <t>771531101</t>
  </si>
  <si>
    <t>Příplatek k cenám montáže podlahy z dlaždic cihelných za provádění plochy do 5 m2</t>
  </si>
  <si>
    <t>126</t>
  </si>
  <si>
    <t>65</t>
  </si>
  <si>
    <t>771591112</t>
  </si>
  <si>
    <t>Izolace pod dlažbu nátěrem nebo stěrkou ve dvou vrstvách</t>
  </si>
  <si>
    <t>128</t>
  </si>
  <si>
    <t>771591184</t>
  </si>
  <si>
    <t>Podlahy pracnější řezání keramických dlaždic rovné</t>
  </si>
  <si>
    <t>130</t>
  </si>
  <si>
    <t>5,55+1,75*2</t>
  </si>
  <si>
    <t>67</t>
  </si>
  <si>
    <t>771591264</t>
  </si>
  <si>
    <t>Izolace těsnícími pásy mezi podlahou a stěnou</t>
  </si>
  <si>
    <t>132</t>
  </si>
  <si>
    <t>5,55+0,3*2</t>
  </si>
  <si>
    <t>771591266</t>
  </si>
  <si>
    <t>Izolace podlahy těsnícími pásy s spojením na ukončovací profil</t>
  </si>
  <si>
    <t>134</t>
  </si>
  <si>
    <t>69</t>
  </si>
  <si>
    <t>771592011</t>
  </si>
  <si>
    <t>Čištění vnitřních ploch podlah nebo schodišť po položení dlažby chemickými prostředky</t>
  </si>
  <si>
    <t>136</t>
  </si>
  <si>
    <t>998771202</t>
  </si>
  <si>
    <t>Přesun hmot procentní pro podlahy z dlaždic v objektech v přes 6 do 12 m</t>
  </si>
  <si>
    <t>138</t>
  </si>
  <si>
    <t>783</t>
  </si>
  <si>
    <t>Dokončovací práce - nátěry</t>
  </si>
  <si>
    <t>71</t>
  </si>
  <si>
    <t>783301313</t>
  </si>
  <si>
    <t>Odmaštění zámečnických konstrukcí ředidlovým odmašťovačem</t>
  </si>
  <si>
    <t>140</t>
  </si>
  <si>
    <t>783301401</t>
  </si>
  <si>
    <t>Ometení zámečnických konstrukcí</t>
  </si>
  <si>
    <t>142</t>
  </si>
  <si>
    <t>73</t>
  </si>
  <si>
    <t>783306807</t>
  </si>
  <si>
    <t>Odstranění nátěru ze zámečnických konstrukcí odstraňovačem nátěrů</t>
  </si>
  <si>
    <t>144</t>
  </si>
  <si>
    <t>(1,8+2,7+3,1)*0,45*2</t>
  </si>
  <si>
    <t>783314203</t>
  </si>
  <si>
    <t>Základní antikorozní jednonásobný syntetický samozákladující nátěr zámečnických konstrukcí</t>
  </si>
  <si>
    <t>146</t>
  </si>
  <si>
    <t>75</t>
  </si>
  <si>
    <t>783317101</t>
  </si>
  <si>
    <t>Krycí jednonásobný syntetický standardní nátěr zámečnických konstrukcí</t>
  </si>
  <si>
    <t>148</t>
  </si>
  <si>
    <t>6,840*2</t>
  </si>
  <si>
    <t>783322101</t>
  </si>
  <si>
    <t>Tmelení včetně přebroušení zámečnických konstrukcí disperzním tmelem</t>
  </si>
  <si>
    <t>150</t>
  </si>
  <si>
    <t>VRN</t>
  </si>
  <si>
    <t>Vedlejší rozpočtové náklady</t>
  </si>
  <si>
    <t>VRN3</t>
  </si>
  <si>
    <t>Zařízení staveniště</t>
  </si>
  <si>
    <t>77</t>
  </si>
  <si>
    <t>030001000</t>
  </si>
  <si>
    <t>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</si>
</sst>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3"/>
      <c r="AQ5" s="23"/>
      <c r="AR5" s="21"/>
      <c r="BE5" s="288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3"/>
      <c r="AQ6" s="23"/>
      <c r="AR6" s="21"/>
      <c r="BE6" s="28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9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9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9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89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89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9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89"/>
      <c r="BS13" s="18" t="s">
        <v>6</v>
      </c>
    </row>
    <row r="14" spans="2:71" ht="13.2">
      <c r="B14" s="22"/>
      <c r="C14" s="23"/>
      <c r="D14" s="23"/>
      <c r="E14" s="294" t="s">
        <v>29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89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9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89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89"/>
      <c r="BS17" s="18" t="s">
        <v>32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9"/>
      <c r="BS18" s="18" t="s">
        <v>33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9"/>
      <c r="BS19" s="18" t="s">
        <v>33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89"/>
      <c r="BS20" s="18" t="s">
        <v>32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9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9"/>
    </row>
    <row r="23" spans="2:57" s="1" customFormat="1" ht="16.5" customHeight="1">
      <c r="B23" s="22"/>
      <c r="C23" s="23"/>
      <c r="D23" s="23"/>
      <c r="E23" s="296" t="s">
        <v>1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3"/>
      <c r="AP23" s="23"/>
      <c r="AQ23" s="23"/>
      <c r="AR23" s="21"/>
      <c r="BE23" s="289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9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9"/>
    </row>
    <row r="26" spans="1:57" s="2" customFormat="1" ht="25.95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7">
        <f>ROUND(AG94,0)</f>
        <v>0</v>
      </c>
      <c r="AL26" s="298"/>
      <c r="AM26" s="298"/>
      <c r="AN26" s="298"/>
      <c r="AO26" s="298"/>
      <c r="AP26" s="37"/>
      <c r="AQ26" s="37"/>
      <c r="AR26" s="40"/>
      <c r="BE26" s="289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9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9" t="s">
        <v>37</v>
      </c>
      <c r="M28" s="299"/>
      <c r="N28" s="299"/>
      <c r="O28" s="299"/>
      <c r="P28" s="299"/>
      <c r="Q28" s="37"/>
      <c r="R28" s="37"/>
      <c r="S28" s="37"/>
      <c r="T28" s="37"/>
      <c r="U28" s="37"/>
      <c r="V28" s="37"/>
      <c r="W28" s="299" t="s">
        <v>38</v>
      </c>
      <c r="X28" s="299"/>
      <c r="Y28" s="299"/>
      <c r="Z28" s="299"/>
      <c r="AA28" s="299"/>
      <c r="AB28" s="299"/>
      <c r="AC28" s="299"/>
      <c r="AD28" s="299"/>
      <c r="AE28" s="299"/>
      <c r="AF28" s="37"/>
      <c r="AG28" s="37"/>
      <c r="AH28" s="37"/>
      <c r="AI28" s="37"/>
      <c r="AJ28" s="37"/>
      <c r="AK28" s="299" t="s">
        <v>39</v>
      </c>
      <c r="AL28" s="299"/>
      <c r="AM28" s="299"/>
      <c r="AN28" s="299"/>
      <c r="AO28" s="299"/>
      <c r="AP28" s="37"/>
      <c r="AQ28" s="37"/>
      <c r="AR28" s="40"/>
      <c r="BE28" s="289"/>
    </row>
    <row r="29" spans="2:57" s="3" customFormat="1" ht="14.4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83">
        <v>0.21</v>
      </c>
      <c r="M29" s="282"/>
      <c r="N29" s="282"/>
      <c r="O29" s="282"/>
      <c r="P29" s="282"/>
      <c r="Q29" s="42"/>
      <c r="R29" s="42"/>
      <c r="S29" s="42"/>
      <c r="T29" s="42"/>
      <c r="U29" s="42"/>
      <c r="V29" s="42"/>
      <c r="W29" s="281">
        <f>ROUND(AZ94,0)</f>
        <v>0</v>
      </c>
      <c r="X29" s="282"/>
      <c r="Y29" s="282"/>
      <c r="Z29" s="282"/>
      <c r="AA29" s="282"/>
      <c r="AB29" s="282"/>
      <c r="AC29" s="282"/>
      <c r="AD29" s="282"/>
      <c r="AE29" s="282"/>
      <c r="AF29" s="42"/>
      <c r="AG29" s="42"/>
      <c r="AH29" s="42"/>
      <c r="AI29" s="42"/>
      <c r="AJ29" s="42"/>
      <c r="AK29" s="281">
        <f>ROUND(AV94,0)</f>
        <v>0</v>
      </c>
      <c r="AL29" s="282"/>
      <c r="AM29" s="282"/>
      <c r="AN29" s="282"/>
      <c r="AO29" s="282"/>
      <c r="AP29" s="42"/>
      <c r="AQ29" s="42"/>
      <c r="AR29" s="43"/>
      <c r="BE29" s="290"/>
    </row>
    <row r="30" spans="2:57" s="3" customFormat="1" ht="14.4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83">
        <v>0.15</v>
      </c>
      <c r="M30" s="282"/>
      <c r="N30" s="282"/>
      <c r="O30" s="282"/>
      <c r="P30" s="282"/>
      <c r="Q30" s="42"/>
      <c r="R30" s="42"/>
      <c r="S30" s="42"/>
      <c r="T30" s="42"/>
      <c r="U30" s="42"/>
      <c r="V30" s="42"/>
      <c r="W30" s="281">
        <f>ROUND(BA94,0)</f>
        <v>0</v>
      </c>
      <c r="X30" s="282"/>
      <c r="Y30" s="282"/>
      <c r="Z30" s="282"/>
      <c r="AA30" s="282"/>
      <c r="AB30" s="282"/>
      <c r="AC30" s="282"/>
      <c r="AD30" s="282"/>
      <c r="AE30" s="282"/>
      <c r="AF30" s="42"/>
      <c r="AG30" s="42"/>
      <c r="AH30" s="42"/>
      <c r="AI30" s="42"/>
      <c r="AJ30" s="42"/>
      <c r="AK30" s="281">
        <f>ROUND(AW94,0)</f>
        <v>0</v>
      </c>
      <c r="AL30" s="282"/>
      <c r="AM30" s="282"/>
      <c r="AN30" s="282"/>
      <c r="AO30" s="282"/>
      <c r="AP30" s="42"/>
      <c r="AQ30" s="42"/>
      <c r="AR30" s="43"/>
      <c r="BE30" s="290"/>
    </row>
    <row r="31" spans="2:57" s="3" customFormat="1" ht="14.4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83">
        <v>0.21</v>
      </c>
      <c r="M31" s="282"/>
      <c r="N31" s="282"/>
      <c r="O31" s="282"/>
      <c r="P31" s="282"/>
      <c r="Q31" s="42"/>
      <c r="R31" s="42"/>
      <c r="S31" s="42"/>
      <c r="T31" s="42"/>
      <c r="U31" s="42"/>
      <c r="V31" s="42"/>
      <c r="W31" s="281">
        <f>ROUND(BB94,0)</f>
        <v>0</v>
      </c>
      <c r="X31" s="282"/>
      <c r="Y31" s="282"/>
      <c r="Z31" s="282"/>
      <c r="AA31" s="282"/>
      <c r="AB31" s="282"/>
      <c r="AC31" s="282"/>
      <c r="AD31" s="282"/>
      <c r="AE31" s="282"/>
      <c r="AF31" s="42"/>
      <c r="AG31" s="42"/>
      <c r="AH31" s="42"/>
      <c r="AI31" s="42"/>
      <c r="AJ31" s="42"/>
      <c r="AK31" s="281">
        <v>0</v>
      </c>
      <c r="AL31" s="282"/>
      <c r="AM31" s="282"/>
      <c r="AN31" s="282"/>
      <c r="AO31" s="282"/>
      <c r="AP31" s="42"/>
      <c r="AQ31" s="42"/>
      <c r="AR31" s="43"/>
      <c r="BE31" s="290"/>
    </row>
    <row r="32" spans="2:57" s="3" customFormat="1" ht="14.4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83">
        <v>0.15</v>
      </c>
      <c r="M32" s="282"/>
      <c r="N32" s="282"/>
      <c r="O32" s="282"/>
      <c r="P32" s="282"/>
      <c r="Q32" s="42"/>
      <c r="R32" s="42"/>
      <c r="S32" s="42"/>
      <c r="T32" s="42"/>
      <c r="U32" s="42"/>
      <c r="V32" s="42"/>
      <c r="W32" s="281">
        <f>ROUND(BC94,0)</f>
        <v>0</v>
      </c>
      <c r="X32" s="282"/>
      <c r="Y32" s="282"/>
      <c r="Z32" s="282"/>
      <c r="AA32" s="282"/>
      <c r="AB32" s="282"/>
      <c r="AC32" s="282"/>
      <c r="AD32" s="282"/>
      <c r="AE32" s="282"/>
      <c r="AF32" s="42"/>
      <c r="AG32" s="42"/>
      <c r="AH32" s="42"/>
      <c r="AI32" s="42"/>
      <c r="AJ32" s="42"/>
      <c r="AK32" s="281">
        <v>0</v>
      </c>
      <c r="AL32" s="282"/>
      <c r="AM32" s="282"/>
      <c r="AN32" s="282"/>
      <c r="AO32" s="282"/>
      <c r="AP32" s="42"/>
      <c r="AQ32" s="42"/>
      <c r="AR32" s="43"/>
      <c r="BE32" s="290"/>
    </row>
    <row r="33" spans="2:57" s="3" customFormat="1" ht="14.4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83">
        <v>0</v>
      </c>
      <c r="M33" s="282"/>
      <c r="N33" s="282"/>
      <c r="O33" s="282"/>
      <c r="P33" s="282"/>
      <c r="Q33" s="42"/>
      <c r="R33" s="42"/>
      <c r="S33" s="42"/>
      <c r="T33" s="42"/>
      <c r="U33" s="42"/>
      <c r="V33" s="42"/>
      <c r="W33" s="281">
        <f>ROUND(BD94,0)</f>
        <v>0</v>
      </c>
      <c r="X33" s="282"/>
      <c r="Y33" s="282"/>
      <c r="Z33" s="282"/>
      <c r="AA33" s="282"/>
      <c r="AB33" s="282"/>
      <c r="AC33" s="282"/>
      <c r="AD33" s="282"/>
      <c r="AE33" s="282"/>
      <c r="AF33" s="42"/>
      <c r="AG33" s="42"/>
      <c r="AH33" s="42"/>
      <c r="AI33" s="42"/>
      <c r="AJ33" s="42"/>
      <c r="AK33" s="281">
        <v>0</v>
      </c>
      <c r="AL33" s="282"/>
      <c r="AM33" s="282"/>
      <c r="AN33" s="282"/>
      <c r="AO33" s="282"/>
      <c r="AP33" s="42"/>
      <c r="AQ33" s="42"/>
      <c r="AR33" s="43"/>
      <c r="BE33" s="290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9"/>
    </row>
    <row r="35" spans="1:57" s="2" customFormat="1" ht="25.95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84" t="s">
        <v>48</v>
      </c>
      <c r="Y35" s="285"/>
      <c r="Z35" s="285"/>
      <c r="AA35" s="285"/>
      <c r="AB35" s="285"/>
      <c r="AC35" s="46"/>
      <c r="AD35" s="46"/>
      <c r="AE35" s="46"/>
      <c r="AF35" s="46"/>
      <c r="AG35" s="46"/>
      <c r="AH35" s="46"/>
      <c r="AI35" s="46"/>
      <c r="AJ35" s="46"/>
      <c r="AK35" s="286">
        <f>SUM(AK26:AK33)</f>
        <v>0</v>
      </c>
      <c r="AL35" s="285"/>
      <c r="AM35" s="285"/>
      <c r="AN35" s="285"/>
      <c r="AO35" s="287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008/2021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0" t="str">
        <f>K6</f>
        <v>Rekonstrukce terasy Kulturního domu, Kopřivnice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64"/>
      <c r="AQ85" s="64"/>
      <c r="AR85" s="65"/>
    </row>
    <row r="86" spans="1:57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72" t="str">
        <f>IF(AN8="","",AN8)</f>
        <v>7. 8. 2021</v>
      </c>
      <c r="AN87" s="272"/>
      <c r="AO87" s="37"/>
      <c r="AP87" s="37"/>
      <c r="AQ87" s="37"/>
      <c r="AR87" s="40"/>
      <c r="BE87" s="35"/>
    </row>
    <row r="88" spans="1:5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15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Kopřivnice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73" t="str">
        <f>IF(E17="","",E17)</f>
        <v>ENERGO STEEL</v>
      </c>
      <c r="AN89" s="274"/>
      <c r="AO89" s="274"/>
      <c r="AP89" s="274"/>
      <c r="AQ89" s="37"/>
      <c r="AR89" s="40"/>
      <c r="AS89" s="275" t="s">
        <v>56</v>
      </c>
      <c r="AT89" s="27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15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34</v>
      </c>
      <c r="AJ90" s="37"/>
      <c r="AK90" s="37"/>
      <c r="AL90" s="37"/>
      <c r="AM90" s="273" t="str">
        <f>IF(E20="","",E20)</f>
        <v xml:space="preserve"> </v>
      </c>
      <c r="AN90" s="274"/>
      <c r="AO90" s="274"/>
      <c r="AP90" s="274"/>
      <c r="AQ90" s="37"/>
      <c r="AR90" s="40"/>
      <c r="AS90" s="277"/>
      <c r="AT90" s="27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79"/>
      <c r="AT91" s="28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60" t="s">
        <v>57</v>
      </c>
      <c r="D92" s="261"/>
      <c r="E92" s="261"/>
      <c r="F92" s="261"/>
      <c r="G92" s="261"/>
      <c r="H92" s="74"/>
      <c r="I92" s="262" t="s">
        <v>58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3" t="s">
        <v>59</v>
      </c>
      <c r="AH92" s="261"/>
      <c r="AI92" s="261"/>
      <c r="AJ92" s="261"/>
      <c r="AK92" s="261"/>
      <c r="AL92" s="261"/>
      <c r="AM92" s="261"/>
      <c r="AN92" s="262" t="s">
        <v>60</v>
      </c>
      <c r="AO92" s="261"/>
      <c r="AP92" s="264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8">
        <f>ROUND(AG95,0)</f>
        <v>0</v>
      </c>
      <c r="AH94" s="268"/>
      <c r="AI94" s="268"/>
      <c r="AJ94" s="268"/>
      <c r="AK94" s="268"/>
      <c r="AL94" s="268"/>
      <c r="AM94" s="268"/>
      <c r="AN94" s="269">
        <f>SUM(AG94,AT94)</f>
        <v>0</v>
      </c>
      <c r="AO94" s="269"/>
      <c r="AP94" s="269"/>
      <c r="AQ94" s="86" t="s">
        <v>1</v>
      </c>
      <c r="AR94" s="87"/>
      <c r="AS94" s="88">
        <f>ROUND(AS95,0)</f>
        <v>0</v>
      </c>
      <c r="AT94" s="89">
        <f>ROUND(SUM(AV94:AW94),0)</f>
        <v>0</v>
      </c>
      <c r="AU94" s="90">
        <f>ROUND(AU95,5)</f>
        <v>0</v>
      </c>
      <c r="AV94" s="89">
        <f>ROUND(AZ94*L29,0)</f>
        <v>0</v>
      </c>
      <c r="AW94" s="89">
        <f>ROUND(BA94*L30,0)</f>
        <v>0</v>
      </c>
      <c r="AX94" s="89">
        <f>ROUND(BB94*L29,0)</f>
        <v>0</v>
      </c>
      <c r="AY94" s="89">
        <f>ROUND(BC94*L30,0)</f>
        <v>0</v>
      </c>
      <c r="AZ94" s="89">
        <f>ROUND(AZ95,0)</f>
        <v>0</v>
      </c>
      <c r="BA94" s="89">
        <f>ROUND(BA95,0)</f>
        <v>0</v>
      </c>
      <c r="BB94" s="89">
        <f>ROUND(BB95,0)</f>
        <v>0</v>
      </c>
      <c r="BC94" s="89">
        <f>ROUND(BC95,0)</f>
        <v>0</v>
      </c>
      <c r="BD94" s="91">
        <f>ROUND(BD95,0)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267" t="s">
        <v>81</v>
      </c>
      <c r="E95" s="267"/>
      <c r="F95" s="267"/>
      <c r="G95" s="267"/>
      <c r="H95" s="267"/>
      <c r="I95" s="97"/>
      <c r="J95" s="267" t="s">
        <v>82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5">
        <f>'100 - Rozpočet'!J30</f>
        <v>0</v>
      </c>
      <c r="AH95" s="266"/>
      <c r="AI95" s="266"/>
      <c r="AJ95" s="266"/>
      <c r="AK95" s="266"/>
      <c r="AL95" s="266"/>
      <c r="AM95" s="266"/>
      <c r="AN95" s="265">
        <f>SUM(AG95,AT95)</f>
        <v>0</v>
      </c>
      <c r="AO95" s="266"/>
      <c r="AP95" s="266"/>
      <c r="AQ95" s="98" t="s">
        <v>83</v>
      </c>
      <c r="AR95" s="99"/>
      <c r="AS95" s="100">
        <v>0</v>
      </c>
      <c r="AT95" s="101">
        <f>ROUND(SUM(AV95:AW95),0)</f>
        <v>0</v>
      </c>
      <c r="AU95" s="102">
        <f>'100 - Rozpočet'!P133</f>
        <v>0</v>
      </c>
      <c r="AV95" s="101">
        <f>'100 - Rozpočet'!J33</f>
        <v>0</v>
      </c>
      <c r="AW95" s="101">
        <f>'100 - Rozpočet'!J34</f>
        <v>0</v>
      </c>
      <c r="AX95" s="101">
        <f>'100 - Rozpočet'!J35</f>
        <v>0</v>
      </c>
      <c r="AY95" s="101">
        <f>'100 - Rozpočet'!J36</f>
        <v>0</v>
      </c>
      <c r="AZ95" s="101">
        <f>'100 - Rozpočet'!F33</f>
        <v>0</v>
      </c>
      <c r="BA95" s="101">
        <f>'100 - Rozpočet'!F34</f>
        <v>0</v>
      </c>
      <c r="BB95" s="101">
        <f>'100 - Rozpočet'!F35</f>
        <v>0</v>
      </c>
      <c r="BC95" s="101">
        <f>'100 - Rozpočet'!F36</f>
        <v>0</v>
      </c>
      <c r="BD95" s="103">
        <f>'100 - Rozpočet'!F37</f>
        <v>0</v>
      </c>
      <c r="BT95" s="104" t="s">
        <v>33</v>
      </c>
      <c r="BV95" s="104" t="s">
        <v>78</v>
      </c>
      <c r="BW95" s="104" t="s">
        <v>84</v>
      </c>
      <c r="BX95" s="104" t="s">
        <v>5</v>
      </c>
      <c r="CL95" s="104" t="s">
        <v>1</v>
      </c>
      <c r="CM95" s="104" t="s">
        <v>85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Cn8E4fJV48kho7b7L4xIKFxm5R84zhhwSTLMFvkINacZ7H03BEB+7OE3FWVF7Bthmrk712AU5iB/0TmCOHJ4+Q==" saltValue="cxGW+2N65+D80/x3y2mv17C+GPW1oXQ1sv+0LQh5Bmy9gCLCBd0meb7JLwICmWnnddq4zIwNxUSlEQoEh5DOD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00 - Rozpoče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8" t="s">
        <v>84</v>
      </c>
    </row>
    <row r="3" spans="2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1"/>
      <c r="AT3" s="18" t="s">
        <v>85</v>
      </c>
    </row>
    <row r="4" spans="2:46" s="1" customFormat="1" ht="24.9" customHeight="1">
      <c r="B4" s="21"/>
      <c r="D4" s="107" t="s">
        <v>86</v>
      </c>
      <c r="L4" s="21"/>
      <c r="M4" s="108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09" t="s">
        <v>16</v>
      </c>
      <c r="L6" s="21"/>
    </row>
    <row r="7" spans="2:12" s="1" customFormat="1" ht="16.5" customHeight="1">
      <c r="B7" s="21"/>
      <c r="E7" s="303" t="str">
        <f>'Rekapitulace stavby'!K6</f>
        <v>Rekonstrukce terasy Kulturního domu, Kopřivnice</v>
      </c>
      <c r="F7" s="304"/>
      <c r="G7" s="304"/>
      <c r="H7" s="304"/>
      <c r="L7" s="21"/>
    </row>
    <row r="8" spans="1:31" s="2" customFormat="1" ht="12" customHeight="1">
      <c r="A8" s="35"/>
      <c r="B8" s="40"/>
      <c r="C8" s="35"/>
      <c r="D8" s="109" t="s">
        <v>87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5" t="s">
        <v>88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18</v>
      </c>
      <c r="E11" s="35"/>
      <c r="F11" s="110" t="s">
        <v>1</v>
      </c>
      <c r="G11" s="35"/>
      <c r="H11" s="35"/>
      <c r="I11" s="109" t="s">
        <v>19</v>
      </c>
      <c r="J11" s="110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20</v>
      </c>
      <c r="E12" s="35"/>
      <c r="F12" s="110" t="s">
        <v>21</v>
      </c>
      <c r="G12" s="35"/>
      <c r="H12" s="35"/>
      <c r="I12" s="109" t="s">
        <v>22</v>
      </c>
      <c r="J12" s="111" t="str">
        <f>'Rekapitulace stavby'!AN8</f>
        <v>7. 8. 2021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24</v>
      </c>
      <c r="E14" s="35"/>
      <c r="F14" s="35"/>
      <c r="G14" s="35"/>
      <c r="H14" s="35"/>
      <c r="I14" s="109" t="s">
        <v>25</v>
      </c>
      <c r="J14" s="110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0" t="s">
        <v>26</v>
      </c>
      <c r="F15" s="35"/>
      <c r="G15" s="35"/>
      <c r="H15" s="35"/>
      <c r="I15" s="109" t="s">
        <v>27</v>
      </c>
      <c r="J15" s="110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28</v>
      </c>
      <c r="E17" s="35"/>
      <c r="F17" s="35"/>
      <c r="G17" s="35"/>
      <c r="H17" s="35"/>
      <c r="I17" s="109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09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30</v>
      </c>
      <c r="E20" s="35"/>
      <c r="F20" s="35"/>
      <c r="G20" s="35"/>
      <c r="H20" s="35"/>
      <c r="I20" s="109" t="s">
        <v>25</v>
      </c>
      <c r="J20" s="110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0" t="s">
        <v>31</v>
      </c>
      <c r="F21" s="35"/>
      <c r="G21" s="35"/>
      <c r="H21" s="35"/>
      <c r="I21" s="109" t="s">
        <v>27</v>
      </c>
      <c r="J21" s="110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34</v>
      </c>
      <c r="E23" s="35"/>
      <c r="F23" s="35"/>
      <c r="G23" s="35"/>
      <c r="H23" s="35"/>
      <c r="I23" s="109" t="s">
        <v>25</v>
      </c>
      <c r="J23" s="110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0" t="str">
        <f>IF('Rekapitulace stavby'!E20="","",'Rekapitulace stavby'!E20)</f>
        <v xml:space="preserve"> </v>
      </c>
      <c r="F24" s="35"/>
      <c r="G24" s="35"/>
      <c r="H24" s="35"/>
      <c r="I24" s="109" t="s">
        <v>27</v>
      </c>
      <c r="J24" s="110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2"/>
      <c r="B27" s="113"/>
      <c r="C27" s="112"/>
      <c r="D27" s="112"/>
      <c r="E27" s="309" t="s">
        <v>1</v>
      </c>
      <c r="F27" s="309"/>
      <c r="G27" s="309"/>
      <c r="H27" s="30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5"/>
      <c r="E29" s="115"/>
      <c r="F29" s="115"/>
      <c r="G29" s="115"/>
      <c r="H29" s="115"/>
      <c r="I29" s="115"/>
      <c r="J29" s="115"/>
      <c r="K29" s="11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36</v>
      </c>
      <c r="E30" s="35"/>
      <c r="F30" s="35"/>
      <c r="G30" s="35"/>
      <c r="H30" s="35"/>
      <c r="I30" s="35"/>
      <c r="J30" s="117">
        <f>ROUND(J133,0)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5"/>
      <c r="E31" s="115"/>
      <c r="F31" s="115"/>
      <c r="G31" s="115"/>
      <c r="H31" s="115"/>
      <c r="I31" s="115"/>
      <c r="J31" s="115"/>
      <c r="K31" s="11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18" t="s">
        <v>38</v>
      </c>
      <c r="G32" s="35"/>
      <c r="H32" s="35"/>
      <c r="I32" s="118" t="s">
        <v>37</v>
      </c>
      <c r="J32" s="11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19" t="s">
        <v>40</v>
      </c>
      <c r="E33" s="109" t="s">
        <v>41</v>
      </c>
      <c r="F33" s="120">
        <f>ROUND((SUM(BE133:BE375)),0)</f>
        <v>0</v>
      </c>
      <c r="G33" s="35"/>
      <c r="H33" s="35"/>
      <c r="I33" s="121">
        <v>0.21</v>
      </c>
      <c r="J33" s="120">
        <f>ROUND(((SUM(BE133:BE375))*I33),0)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09" t="s">
        <v>42</v>
      </c>
      <c r="F34" s="120">
        <f>ROUND((SUM(BF133:BF375)),0)</f>
        <v>0</v>
      </c>
      <c r="G34" s="35"/>
      <c r="H34" s="35"/>
      <c r="I34" s="121">
        <v>0.15</v>
      </c>
      <c r="J34" s="120">
        <f>ROUND(((SUM(BF133:BF375))*I34),0)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9" t="s">
        <v>43</v>
      </c>
      <c r="F35" s="120">
        <f>ROUND((SUM(BG133:BG375)),0)</f>
        <v>0</v>
      </c>
      <c r="G35" s="35"/>
      <c r="H35" s="35"/>
      <c r="I35" s="121">
        <v>0.21</v>
      </c>
      <c r="J35" s="12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09" t="s">
        <v>44</v>
      </c>
      <c r="F36" s="120">
        <f>ROUND((SUM(BH133:BH375)),0)</f>
        <v>0</v>
      </c>
      <c r="G36" s="35"/>
      <c r="H36" s="35"/>
      <c r="I36" s="121">
        <v>0.15</v>
      </c>
      <c r="J36" s="12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9" t="s">
        <v>45</v>
      </c>
      <c r="F37" s="120">
        <f>ROUND((SUM(BI133:BI375)),0)</f>
        <v>0</v>
      </c>
      <c r="G37" s="35"/>
      <c r="H37" s="35"/>
      <c r="I37" s="121">
        <v>0</v>
      </c>
      <c r="J37" s="12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2"/>
      <c r="D39" s="123" t="s">
        <v>46</v>
      </c>
      <c r="E39" s="124"/>
      <c r="F39" s="124"/>
      <c r="G39" s="125" t="s">
        <v>47</v>
      </c>
      <c r="H39" s="126" t="s">
        <v>48</v>
      </c>
      <c r="I39" s="124"/>
      <c r="J39" s="127">
        <f>SUM(J30:J37)</f>
        <v>0</v>
      </c>
      <c r="K39" s="12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29" t="s">
        <v>49</v>
      </c>
      <c r="E50" s="130"/>
      <c r="F50" s="130"/>
      <c r="G50" s="129" t="s">
        <v>50</v>
      </c>
      <c r="H50" s="130"/>
      <c r="I50" s="130"/>
      <c r="J50" s="130"/>
      <c r="K50" s="13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5"/>
      <c r="B61" s="40"/>
      <c r="C61" s="35"/>
      <c r="D61" s="131" t="s">
        <v>51</v>
      </c>
      <c r="E61" s="132"/>
      <c r="F61" s="133" t="s">
        <v>52</v>
      </c>
      <c r="G61" s="131" t="s">
        <v>51</v>
      </c>
      <c r="H61" s="132"/>
      <c r="I61" s="132"/>
      <c r="J61" s="134" t="s">
        <v>52</v>
      </c>
      <c r="K61" s="13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5"/>
      <c r="B65" s="40"/>
      <c r="C65" s="35"/>
      <c r="D65" s="129" t="s">
        <v>53</v>
      </c>
      <c r="E65" s="135"/>
      <c r="F65" s="135"/>
      <c r="G65" s="129" t="s">
        <v>54</v>
      </c>
      <c r="H65" s="135"/>
      <c r="I65" s="135"/>
      <c r="J65" s="135"/>
      <c r="K65" s="13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5"/>
      <c r="B76" s="40"/>
      <c r="C76" s="35"/>
      <c r="D76" s="131" t="s">
        <v>51</v>
      </c>
      <c r="E76" s="132"/>
      <c r="F76" s="133" t="s">
        <v>52</v>
      </c>
      <c r="G76" s="131" t="s">
        <v>51</v>
      </c>
      <c r="H76" s="132"/>
      <c r="I76" s="132"/>
      <c r="J76" s="134" t="s">
        <v>52</v>
      </c>
      <c r="K76" s="13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 hidden="1">
      <c r="A81" s="35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 hidden="1">
      <c r="A82" s="35"/>
      <c r="B82" s="36"/>
      <c r="C82" s="24" t="s">
        <v>89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1" t="str">
        <f>E7</f>
        <v>Rekonstrukce terasy Kulturního domu, Kopřivnice</v>
      </c>
      <c r="F85" s="302"/>
      <c r="G85" s="302"/>
      <c r="H85" s="302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87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70" t="str">
        <f>E9</f>
        <v>100 - Rozpočet</v>
      </c>
      <c r="F87" s="300"/>
      <c r="G87" s="300"/>
      <c r="H87" s="30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7. 8. 2021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30" t="s">
        <v>24</v>
      </c>
      <c r="D91" s="37"/>
      <c r="E91" s="37"/>
      <c r="F91" s="28" t="str">
        <f>E15</f>
        <v>Město Kopřivnice</v>
      </c>
      <c r="G91" s="37"/>
      <c r="H91" s="37"/>
      <c r="I91" s="30" t="s">
        <v>30</v>
      </c>
      <c r="J91" s="33" t="str">
        <f>E21</f>
        <v>ENERGO STEEL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0" t="s">
        <v>90</v>
      </c>
      <c r="D94" s="141"/>
      <c r="E94" s="141"/>
      <c r="F94" s="141"/>
      <c r="G94" s="141"/>
      <c r="H94" s="141"/>
      <c r="I94" s="141"/>
      <c r="J94" s="142" t="s">
        <v>91</v>
      </c>
      <c r="K94" s="14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43" t="s">
        <v>92</v>
      </c>
      <c r="D96" s="37"/>
      <c r="E96" s="37"/>
      <c r="F96" s="37"/>
      <c r="G96" s="37"/>
      <c r="H96" s="37"/>
      <c r="I96" s="37"/>
      <c r="J96" s="85">
        <f>J133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93</v>
      </c>
    </row>
    <row r="97" spans="2:12" s="9" customFormat="1" ht="24.9" customHeight="1" hidden="1">
      <c r="B97" s="144"/>
      <c r="C97" s="145"/>
      <c r="D97" s="146" t="s">
        <v>94</v>
      </c>
      <c r="E97" s="147"/>
      <c r="F97" s="147"/>
      <c r="G97" s="147"/>
      <c r="H97" s="147"/>
      <c r="I97" s="147"/>
      <c r="J97" s="148">
        <f>J134</f>
        <v>0</v>
      </c>
      <c r="K97" s="145"/>
      <c r="L97" s="149"/>
    </row>
    <row r="98" spans="2:12" s="10" customFormat="1" ht="19.95" customHeight="1" hidden="1">
      <c r="B98" s="150"/>
      <c r="C98" s="151"/>
      <c r="D98" s="152" t="s">
        <v>95</v>
      </c>
      <c r="E98" s="153"/>
      <c r="F98" s="153"/>
      <c r="G98" s="153"/>
      <c r="H98" s="153"/>
      <c r="I98" s="153"/>
      <c r="J98" s="154">
        <f>J135</f>
        <v>0</v>
      </c>
      <c r="K98" s="151"/>
      <c r="L98" s="155"/>
    </row>
    <row r="99" spans="2:12" s="10" customFormat="1" ht="19.95" customHeight="1" hidden="1">
      <c r="B99" s="150"/>
      <c r="C99" s="151"/>
      <c r="D99" s="152" t="s">
        <v>96</v>
      </c>
      <c r="E99" s="153"/>
      <c r="F99" s="153"/>
      <c r="G99" s="153"/>
      <c r="H99" s="153"/>
      <c r="I99" s="153"/>
      <c r="J99" s="154">
        <f>J139</f>
        <v>0</v>
      </c>
      <c r="K99" s="151"/>
      <c r="L99" s="155"/>
    </row>
    <row r="100" spans="2:12" s="10" customFormat="1" ht="19.95" customHeight="1" hidden="1">
      <c r="B100" s="150"/>
      <c r="C100" s="151"/>
      <c r="D100" s="152" t="s">
        <v>97</v>
      </c>
      <c r="E100" s="153"/>
      <c r="F100" s="153"/>
      <c r="G100" s="153"/>
      <c r="H100" s="153"/>
      <c r="I100" s="153"/>
      <c r="J100" s="154">
        <f>J162</f>
        <v>0</v>
      </c>
      <c r="K100" s="151"/>
      <c r="L100" s="155"/>
    </row>
    <row r="101" spans="2:12" s="10" customFormat="1" ht="19.95" customHeight="1" hidden="1">
      <c r="B101" s="150"/>
      <c r="C101" s="151"/>
      <c r="D101" s="152" t="s">
        <v>98</v>
      </c>
      <c r="E101" s="153"/>
      <c r="F101" s="153"/>
      <c r="G101" s="153"/>
      <c r="H101" s="153"/>
      <c r="I101" s="153"/>
      <c r="J101" s="154">
        <f>J174</f>
        <v>0</v>
      </c>
      <c r="K101" s="151"/>
      <c r="L101" s="155"/>
    </row>
    <row r="102" spans="2:12" s="10" customFormat="1" ht="19.95" customHeight="1" hidden="1">
      <c r="B102" s="150"/>
      <c r="C102" s="151"/>
      <c r="D102" s="152" t="s">
        <v>99</v>
      </c>
      <c r="E102" s="153"/>
      <c r="F102" s="153"/>
      <c r="G102" s="153"/>
      <c r="H102" s="153"/>
      <c r="I102" s="153"/>
      <c r="J102" s="154">
        <f>J181</f>
        <v>0</v>
      </c>
      <c r="K102" s="151"/>
      <c r="L102" s="155"/>
    </row>
    <row r="103" spans="2:12" s="9" customFormat="1" ht="24.9" customHeight="1" hidden="1">
      <c r="B103" s="144"/>
      <c r="C103" s="145"/>
      <c r="D103" s="146" t="s">
        <v>100</v>
      </c>
      <c r="E103" s="147"/>
      <c r="F103" s="147"/>
      <c r="G103" s="147"/>
      <c r="H103" s="147"/>
      <c r="I103" s="147"/>
      <c r="J103" s="148">
        <f>J183</f>
        <v>0</v>
      </c>
      <c r="K103" s="145"/>
      <c r="L103" s="149"/>
    </row>
    <row r="104" spans="2:12" s="10" customFormat="1" ht="19.95" customHeight="1" hidden="1">
      <c r="B104" s="150"/>
      <c r="C104" s="151"/>
      <c r="D104" s="152" t="s">
        <v>101</v>
      </c>
      <c r="E104" s="153"/>
      <c r="F104" s="153"/>
      <c r="G104" s="153"/>
      <c r="H104" s="153"/>
      <c r="I104" s="153"/>
      <c r="J104" s="154">
        <f>J184</f>
        <v>0</v>
      </c>
      <c r="K104" s="151"/>
      <c r="L104" s="155"/>
    </row>
    <row r="105" spans="2:12" s="10" customFormat="1" ht="19.95" customHeight="1" hidden="1">
      <c r="B105" s="150"/>
      <c r="C105" s="151"/>
      <c r="D105" s="152" t="s">
        <v>102</v>
      </c>
      <c r="E105" s="153"/>
      <c r="F105" s="153"/>
      <c r="G105" s="153"/>
      <c r="H105" s="153"/>
      <c r="I105" s="153"/>
      <c r="J105" s="154">
        <f>J235</f>
        <v>0</v>
      </c>
      <c r="K105" s="151"/>
      <c r="L105" s="155"/>
    </row>
    <row r="106" spans="2:12" s="10" customFormat="1" ht="19.95" customHeight="1" hidden="1">
      <c r="B106" s="150"/>
      <c r="C106" s="151"/>
      <c r="D106" s="152" t="s">
        <v>103</v>
      </c>
      <c r="E106" s="153"/>
      <c r="F106" s="153"/>
      <c r="G106" s="153"/>
      <c r="H106" s="153"/>
      <c r="I106" s="153"/>
      <c r="J106" s="154">
        <f>J256</f>
        <v>0</v>
      </c>
      <c r="K106" s="151"/>
      <c r="L106" s="155"/>
    </row>
    <row r="107" spans="2:12" s="10" customFormat="1" ht="19.95" customHeight="1" hidden="1">
      <c r="B107" s="150"/>
      <c r="C107" s="151"/>
      <c r="D107" s="152" t="s">
        <v>104</v>
      </c>
      <c r="E107" s="153"/>
      <c r="F107" s="153"/>
      <c r="G107" s="153"/>
      <c r="H107" s="153"/>
      <c r="I107" s="153"/>
      <c r="J107" s="154">
        <f>J260</f>
        <v>0</v>
      </c>
      <c r="K107" s="151"/>
      <c r="L107" s="155"/>
    </row>
    <row r="108" spans="2:12" s="10" customFormat="1" ht="19.95" customHeight="1" hidden="1">
      <c r="B108" s="150"/>
      <c r="C108" s="151"/>
      <c r="D108" s="152" t="s">
        <v>105</v>
      </c>
      <c r="E108" s="153"/>
      <c r="F108" s="153"/>
      <c r="G108" s="153"/>
      <c r="H108" s="153"/>
      <c r="I108" s="153"/>
      <c r="J108" s="154">
        <f>J275</f>
        <v>0</v>
      </c>
      <c r="K108" s="151"/>
      <c r="L108" s="155"/>
    </row>
    <row r="109" spans="2:12" s="10" customFormat="1" ht="19.95" customHeight="1" hidden="1">
      <c r="B109" s="150"/>
      <c r="C109" s="151"/>
      <c r="D109" s="152" t="s">
        <v>106</v>
      </c>
      <c r="E109" s="153"/>
      <c r="F109" s="153"/>
      <c r="G109" s="153"/>
      <c r="H109" s="153"/>
      <c r="I109" s="153"/>
      <c r="J109" s="154">
        <f>J315</f>
        <v>0</v>
      </c>
      <c r="K109" s="151"/>
      <c r="L109" s="155"/>
    </row>
    <row r="110" spans="2:12" s="10" customFormat="1" ht="19.95" customHeight="1" hidden="1">
      <c r="B110" s="150"/>
      <c r="C110" s="151"/>
      <c r="D110" s="152" t="s">
        <v>107</v>
      </c>
      <c r="E110" s="153"/>
      <c r="F110" s="153"/>
      <c r="G110" s="153"/>
      <c r="H110" s="153"/>
      <c r="I110" s="153"/>
      <c r="J110" s="154">
        <f>J326</f>
        <v>0</v>
      </c>
      <c r="K110" s="151"/>
      <c r="L110" s="155"/>
    </row>
    <row r="111" spans="2:12" s="10" customFormat="1" ht="19.95" customHeight="1" hidden="1">
      <c r="B111" s="150"/>
      <c r="C111" s="151"/>
      <c r="D111" s="152" t="s">
        <v>108</v>
      </c>
      <c r="E111" s="153"/>
      <c r="F111" s="153"/>
      <c r="G111" s="153"/>
      <c r="H111" s="153"/>
      <c r="I111" s="153"/>
      <c r="J111" s="154">
        <f>J361</f>
        <v>0</v>
      </c>
      <c r="K111" s="151"/>
      <c r="L111" s="155"/>
    </row>
    <row r="112" spans="2:12" s="9" customFormat="1" ht="24.9" customHeight="1" hidden="1">
      <c r="B112" s="144"/>
      <c r="C112" s="145"/>
      <c r="D112" s="146" t="s">
        <v>109</v>
      </c>
      <c r="E112" s="147"/>
      <c r="F112" s="147"/>
      <c r="G112" s="147"/>
      <c r="H112" s="147"/>
      <c r="I112" s="147"/>
      <c r="J112" s="148">
        <f>J373</f>
        <v>0</v>
      </c>
      <c r="K112" s="145"/>
      <c r="L112" s="149"/>
    </row>
    <row r="113" spans="2:12" s="10" customFormat="1" ht="19.95" customHeight="1" hidden="1">
      <c r="B113" s="150"/>
      <c r="C113" s="151"/>
      <c r="D113" s="152" t="s">
        <v>110</v>
      </c>
      <c r="E113" s="153"/>
      <c r="F113" s="153"/>
      <c r="G113" s="153"/>
      <c r="H113" s="153"/>
      <c r="I113" s="153"/>
      <c r="J113" s="154">
        <f>J374</f>
        <v>0</v>
      </c>
      <c r="K113" s="151"/>
      <c r="L113" s="155"/>
    </row>
    <row r="114" spans="1:31" s="2" customFormat="1" ht="21.75" customHeight="1" hidden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" customHeight="1" hidden="1">
      <c r="A115" s="35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ht="12" hidden="1"/>
    <row r="117" ht="12" hidden="1"/>
    <row r="118" ht="12" hidden="1"/>
    <row r="119" spans="1:31" s="2" customFormat="1" ht="6.9" customHeight="1">
      <c r="A119" s="35"/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" customHeight="1">
      <c r="A120" s="35"/>
      <c r="B120" s="36"/>
      <c r="C120" s="24" t="s">
        <v>111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16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301" t="str">
        <f>E7</f>
        <v>Rekonstrukce terasy Kulturního domu, Kopřivnice</v>
      </c>
      <c r="F123" s="302"/>
      <c r="G123" s="302"/>
      <c r="H123" s="302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87</v>
      </c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270" t="str">
        <f>E9</f>
        <v>100 - Rozpočet</v>
      </c>
      <c r="F125" s="300"/>
      <c r="G125" s="300"/>
      <c r="H125" s="300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20</v>
      </c>
      <c r="D127" s="37"/>
      <c r="E127" s="37"/>
      <c r="F127" s="28" t="str">
        <f>F12</f>
        <v xml:space="preserve"> </v>
      </c>
      <c r="G127" s="37"/>
      <c r="H127" s="37"/>
      <c r="I127" s="30" t="s">
        <v>22</v>
      </c>
      <c r="J127" s="67" t="str">
        <f>IF(J12="","",J12)</f>
        <v>7. 8. 2021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15" customHeight="1">
      <c r="A129" s="35"/>
      <c r="B129" s="36"/>
      <c r="C129" s="30" t="s">
        <v>24</v>
      </c>
      <c r="D129" s="37"/>
      <c r="E129" s="37"/>
      <c r="F129" s="28" t="str">
        <f>E15</f>
        <v>Město Kopřivnice</v>
      </c>
      <c r="G129" s="37"/>
      <c r="H129" s="37"/>
      <c r="I129" s="30" t="s">
        <v>30</v>
      </c>
      <c r="J129" s="33" t="str">
        <f>E21</f>
        <v>ENERGO STEEL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30" t="s">
        <v>28</v>
      </c>
      <c r="D130" s="37"/>
      <c r="E130" s="37"/>
      <c r="F130" s="28" t="str">
        <f>IF(E18="","",E18)</f>
        <v>Vyplň údaj</v>
      </c>
      <c r="G130" s="37"/>
      <c r="H130" s="37"/>
      <c r="I130" s="30" t="s">
        <v>34</v>
      </c>
      <c r="J130" s="33" t="str">
        <f>E24</f>
        <v xml:space="preserve"> 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56"/>
      <c r="B132" s="157"/>
      <c r="C132" s="158" t="s">
        <v>112</v>
      </c>
      <c r="D132" s="159" t="s">
        <v>61</v>
      </c>
      <c r="E132" s="159" t="s">
        <v>57</v>
      </c>
      <c r="F132" s="159" t="s">
        <v>58</v>
      </c>
      <c r="G132" s="159" t="s">
        <v>113</v>
      </c>
      <c r="H132" s="159" t="s">
        <v>114</v>
      </c>
      <c r="I132" s="159" t="s">
        <v>115</v>
      </c>
      <c r="J132" s="160" t="s">
        <v>91</v>
      </c>
      <c r="K132" s="161" t="s">
        <v>116</v>
      </c>
      <c r="L132" s="162"/>
      <c r="M132" s="76" t="s">
        <v>1</v>
      </c>
      <c r="N132" s="77" t="s">
        <v>40</v>
      </c>
      <c r="O132" s="77" t="s">
        <v>117</v>
      </c>
      <c r="P132" s="77" t="s">
        <v>118</v>
      </c>
      <c r="Q132" s="77" t="s">
        <v>119</v>
      </c>
      <c r="R132" s="77" t="s">
        <v>120</v>
      </c>
      <c r="S132" s="77" t="s">
        <v>121</v>
      </c>
      <c r="T132" s="78" t="s">
        <v>122</v>
      </c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</row>
    <row r="133" spans="1:63" s="2" customFormat="1" ht="22.8" customHeight="1">
      <c r="A133" s="35"/>
      <c r="B133" s="36"/>
      <c r="C133" s="83" t="s">
        <v>123</v>
      </c>
      <c r="D133" s="37"/>
      <c r="E133" s="37"/>
      <c r="F133" s="37"/>
      <c r="G133" s="37"/>
      <c r="H133" s="37"/>
      <c r="I133" s="37"/>
      <c r="J133" s="163">
        <f>BK133</f>
        <v>0</v>
      </c>
      <c r="K133" s="37"/>
      <c r="L133" s="40"/>
      <c r="M133" s="79"/>
      <c r="N133" s="164"/>
      <c r="O133" s="80"/>
      <c r="P133" s="165">
        <f>P134+P183+P373</f>
        <v>0</v>
      </c>
      <c r="Q133" s="80"/>
      <c r="R133" s="165">
        <f>R134+R183+R373</f>
        <v>0</v>
      </c>
      <c r="S133" s="80"/>
      <c r="T133" s="166">
        <f>T134+T183+T373</f>
        <v>1.339741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75</v>
      </c>
      <c r="AU133" s="18" t="s">
        <v>93</v>
      </c>
      <c r="BK133" s="167">
        <f>BK134+BK183+BK373</f>
        <v>0</v>
      </c>
    </row>
    <row r="134" spans="2:63" s="12" customFormat="1" ht="25.95" customHeight="1">
      <c r="B134" s="168"/>
      <c r="C134" s="169"/>
      <c r="D134" s="170" t="s">
        <v>75</v>
      </c>
      <c r="E134" s="171" t="s">
        <v>124</v>
      </c>
      <c r="F134" s="171" t="s">
        <v>125</v>
      </c>
      <c r="G134" s="169"/>
      <c r="H134" s="169"/>
      <c r="I134" s="172"/>
      <c r="J134" s="173">
        <f>BK134</f>
        <v>0</v>
      </c>
      <c r="K134" s="169"/>
      <c r="L134" s="174"/>
      <c r="M134" s="175"/>
      <c r="N134" s="176"/>
      <c r="O134" s="176"/>
      <c r="P134" s="177">
        <f>P135+P139+P162+P174+P181</f>
        <v>0</v>
      </c>
      <c r="Q134" s="176"/>
      <c r="R134" s="177">
        <f>R135+R139+R162+R174+R181</f>
        <v>0</v>
      </c>
      <c r="S134" s="176"/>
      <c r="T134" s="178">
        <f>T135+T139+T162+T174+T181</f>
        <v>0</v>
      </c>
      <c r="AR134" s="179" t="s">
        <v>33</v>
      </c>
      <c r="AT134" s="180" t="s">
        <v>75</v>
      </c>
      <c r="AU134" s="180" t="s">
        <v>76</v>
      </c>
      <c r="AY134" s="179" t="s">
        <v>126</v>
      </c>
      <c r="BK134" s="181">
        <f>BK135+BK139+BK162+BK174+BK181</f>
        <v>0</v>
      </c>
    </row>
    <row r="135" spans="2:63" s="12" customFormat="1" ht="22.8" customHeight="1">
      <c r="B135" s="168"/>
      <c r="C135" s="169"/>
      <c r="D135" s="170" t="s">
        <v>75</v>
      </c>
      <c r="E135" s="182" t="s">
        <v>33</v>
      </c>
      <c r="F135" s="182" t="s">
        <v>127</v>
      </c>
      <c r="G135" s="169"/>
      <c r="H135" s="169"/>
      <c r="I135" s="172"/>
      <c r="J135" s="183">
        <f>BK135</f>
        <v>0</v>
      </c>
      <c r="K135" s="169"/>
      <c r="L135" s="174"/>
      <c r="M135" s="175"/>
      <c r="N135" s="176"/>
      <c r="O135" s="176"/>
      <c r="P135" s="177">
        <f>SUM(P136:P138)</f>
        <v>0</v>
      </c>
      <c r="Q135" s="176"/>
      <c r="R135" s="177">
        <f>SUM(R136:R138)</f>
        <v>0</v>
      </c>
      <c r="S135" s="176"/>
      <c r="T135" s="178">
        <f>SUM(T136:T138)</f>
        <v>0</v>
      </c>
      <c r="AR135" s="179" t="s">
        <v>33</v>
      </c>
      <c r="AT135" s="180" t="s">
        <v>75</v>
      </c>
      <c r="AU135" s="180" t="s">
        <v>33</v>
      </c>
      <c r="AY135" s="179" t="s">
        <v>126</v>
      </c>
      <c r="BK135" s="181">
        <f>SUM(BK136:BK138)</f>
        <v>0</v>
      </c>
    </row>
    <row r="136" spans="1:65" s="2" customFormat="1" ht="24.15" customHeight="1">
      <c r="A136" s="35"/>
      <c r="B136" s="36"/>
      <c r="C136" s="184" t="s">
        <v>33</v>
      </c>
      <c r="D136" s="184" t="s">
        <v>128</v>
      </c>
      <c r="E136" s="185" t="s">
        <v>129</v>
      </c>
      <c r="F136" s="186" t="s">
        <v>130</v>
      </c>
      <c r="G136" s="187" t="s">
        <v>131</v>
      </c>
      <c r="H136" s="188">
        <v>80.706</v>
      </c>
      <c r="I136" s="189"/>
      <c r="J136" s="190">
        <f>ROUND(I136*H136,1)</f>
        <v>0</v>
      </c>
      <c r="K136" s="191"/>
      <c r="L136" s="40"/>
      <c r="M136" s="192" t="s">
        <v>1</v>
      </c>
      <c r="N136" s="193" t="s">
        <v>41</v>
      </c>
      <c r="O136" s="72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6" t="s">
        <v>132</v>
      </c>
      <c r="AT136" s="196" t="s">
        <v>128</v>
      </c>
      <c r="AU136" s="196" t="s">
        <v>85</v>
      </c>
      <c r="AY136" s="18" t="s">
        <v>126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8" t="s">
        <v>33</v>
      </c>
      <c r="BK136" s="197">
        <f>ROUND(I136*H136,1)</f>
        <v>0</v>
      </c>
      <c r="BL136" s="18" t="s">
        <v>132</v>
      </c>
      <c r="BM136" s="196" t="s">
        <v>85</v>
      </c>
    </row>
    <row r="137" spans="2:51" s="13" customFormat="1" ht="12">
      <c r="B137" s="198"/>
      <c r="C137" s="199"/>
      <c r="D137" s="200" t="s">
        <v>133</v>
      </c>
      <c r="E137" s="201" t="s">
        <v>1</v>
      </c>
      <c r="F137" s="202" t="s">
        <v>134</v>
      </c>
      <c r="G137" s="199"/>
      <c r="H137" s="203">
        <v>80.706</v>
      </c>
      <c r="I137" s="204"/>
      <c r="J137" s="199"/>
      <c r="K137" s="199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133</v>
      </c>
      <c r="AU137" s="209" t="s">
        <v>85</v>
      </c>
      <c r="AV137" s="13" t="s">
        <v>85</v>
      </c>
      <c r="AW137" s="13" t="s">
        <v>32</v>
      </c>
      <c r="AX137" s="13" t="s">
        <v>76</v>
      </c>
      <c r="AY137" s="209" t="s">
        <v>126</v>
      </c>
    </row>
    <row r="138" spans="2:51" s="14" customFormat="1" ht="12">
      <c r="B138" s="210"/>
      <c r="C138" s="211"/>
      <c r="D138" s="200" t="s">
        <v>133</v>
      </c>
      <c r="E138" s="212" t="s">
        <v>1</v>
      </c>
      <c r="F138" s="213" t="s">
        <v>135</v>
      </c>
      <c r="G138" s="211"/>
      <c r="H138" s="214">
        <v>80.706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133</v>
      </c>
      <c r="AU138" s="220" t="s">
        <v>85</v>
      </c>
      <c r="AV138" s="14" t="s">
        <v>132</v>
      </c>
      <c r="AW138" s="14" t="s">
        <v>32</v>
      </c>
      <c r="AX138" s="14" t="s">
        <v>33</v>
      </c>
      <c r="AY138" s="220" t="s">
        <v>126</v>
      </c>
    </row>
    <row r="139" spans="2:63" s="12" customFormat="1" ht="22.8" customHeight="1">
      <c r="B139" s="168"/>
      <c r="C139" s="169"/>
      <c r="D139" s="170" t="s">
        <v>75</v>
      </c>
      <c r="E139" s="182" t="s">
        <v>136</v>
      </c>
      <c r="F139" s="182" t="s">
        <v>137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SUM(P140:P161)</f>
        <v>0</v>
      </c>
      <c r="Q139" s="176"/>
      <c r="R139" s="177">
        <f>SUM(R140:R161)</f>
        <v>0</v>
      </c>
      <c r="S139" s="176"/>
      <c r="T139" s="178">
        <f>SUM(T140:T161)</f>
        <v>0</v>
      </c>
      <c r="AR139" s="179" t="s">
        <v>33</v>
      </c>
      <c r="AT139" s="180" t="s">
        <v>75</v>
      </c>
      <c r="AU139" s="180" t="s">
        <v>33</v>
      </c>
      <c r="AY139" s="179" t="s">
        <v>126</v>
      </c>
      <c r="BK139" s="181">
        <f>SUM(BK140:BK161)</f>
        <v>0</v>
      </c>
    </row>
    <row r="140" spans="1:65" s="2" customFormat="1" ht="24.15" customHeight="1">
      <c r="A140" s="35"/>
      <c r="B140" s="36"/>
      <c r="C140" s="184" t="s">
        <v>85</v>
      </c>
      <c r="D140" s="184" t="s">
        <v>128</v>
      </c>
      <c r="E140" s="185" t="s">
        <v>138</v>
      </c>
      <c r="F140" s="186" t="s">
        <v>139</v>
      </c>
      <c r="G140" s="187" t="s">
        <v>131</v>
      </c>
      <c r="H140" s="188">
        <v>80.706</v>
      </c>
      <c r="I140" s="189"/>
      <c r="J140" s="190">
        <f>ROUND(I140*H140,1)</f>
        <v>0</v>
      </c>
      <c r="K140" s="191"/>
      <c r="L140" s="40"/>
      <c r="M140" s="192" t="s">
        <v>1</v>
      </c>
      <c r="N140" s="193" t="s">
        <v>41</v>
      </c>
      <c r="O140" s="72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6" t="s">
        <v>132</v>
      </c>
      <c r="AT140" s="196" t="s">
        <v>128</v>
      </c>
      <c r="AU140" s="196" t="s">
        <v>85</v>
      </c>
      <c r="AY140" s="18" t="s">
        <v>126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8" t="s">
        <v>33</v>
      </c>
      <c r="BK140" s="197">
        <f>ROUND(I140*H140,1)</f>
        <v>0</v>
      </c>
      <c r="BL140" s="18" t="s">
        <v>132</v>
      </c>
      <c r="BM140" s="196" t="s">
        <v>132</v>
      </c>
    </row>
    <row r="141" spans="2:51" s="15" customFormat="1" ht="12">
      <c r="B141" s="221"/>
      <c r="C141" s="222"/>
      <c r="D141" s="200" t="s">
        <v>133</v>
      </c>
      <c r="E141" s="223" t="s">
        <v>1</v>
      </c>
      <c r="F141" s="224" t="s">
        <v>140</v>
      </c>
      <c r="G141" s="222"/>
      <c r="H141" s="223" t="s">
        <v>1</v>
      </c>
      <c r="I141" s="225"/>
      <c r="J141" s="222"/>
      <c r="K141" s="222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133</v>
      </c>
      <c r="AU141" s="230" t="s">
        <v>85</v>
      </c>
      <c r="AV141" s="15" t="s">
        <v>33</v>
      </c>
      <c r="AW141" s="15" t="s">
        <v>32</v>
      </c>
      <c r="AX141" s="15" t="s">
        <v>76</v>
      </c>
      <c r="AY141" s="230" t="s">
        <v>126</v>
      </c>
    </row>
    <row r="142" spans="2:51" s="13" customFormat="1" ht="12">
      <c r="B142" s="198"/>
      <c r="C142" s="199"/>
      <c r="D142" s="200" t="s">
        <v>133</v>
      </c>
      <c r="E142" s="201" t="s">
        <v>1</v>
      </c>
      <c r="F142" s="202" t="s">
        <v>134</v>
      </c>
      <c r="G142" s="199"/>
      <c r="H142" s="203">
        <v>80.706</v>
      </c>
      <c r="I142" s="204"/>
      <c r="J142" s="199"/>
      <c r="K142" s="199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133</v>
      </c>
      <c r="AU142" s="209" t="s">
        <v>85</v>
      </c>
      <c r="AV142" s="13" t="s">
        <v>85</v>
      </c>
      <c r="AW142" s="13" t="s">
        <v>32</v>
      </c>
      <c r="AX142" s="13" t="s">
        <v>76</v>
      </c>
      <c r="AY142" s="209" t="s">
        <v>126</v>
      </c>
    </row>
    <row r="143" spans="2:51" s="14" customFormat="1" ht="12">
      <c r="B143" s="210"/>
      <c r="C143" s="211"/>
      <c r="D143" s="200" t="s">
        <v>133</v>
      </c>
      <c r="E143" s="212" t="s">
        <v>1</v>
      </c>
      <c r="F143" s="213" t="s">
        <v>135</v>
      </c>
      <c r="G143" s="211"/>
      <c r="H143" s="214">
        <v>80.706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133</v>
      </c>
      <c r="AU143" s="220" t="s">
        <v>85</v>
      </c>
      <c r="AV143" s="14" t="s">
        <v>132</v>
      </c>
      <c r="AW143" s="14" t="s">
        <v>32</v>
      </c>
      <c r="AX143" s="14" t="s">
        <v>33</v>
      </c>
      <c r="AY143" s="220" t="s">
        <v>126</v>
      </c>
    </row>
    <row r="144" spans="1:65" s="2" customFormat="1" ht="24.15" customHeight="1">
      <c r="A144" s="35"/>
      <c r="B144" s="36"/>
      <c r="C144" s="184" t="s">
        <v>141</v>
      </c>
      <c r="D144" s="184" t="s">
        <v>128</v>
      </c>
      <c r="E144" s="185" t="s">
        <v>142</v>
      </c>
      <c r="F144" s="186" t="s">
        <v>143</v>
      </c>
      <c r="G144" s="187" t="s">
        <v>131</v>
      </c>
      <c r="H144" s="188">
        <v>1.665</v>
      </c>
      <c r="I144" s="189"/>
      <c r="J144" s="190">
        <f>ROUND(I144*H144,1)</f>
        <v>0</v>
      </c>
      <c r="K144" s="191"/>
      <c r="L144" s="40"/>
      <c r="M144" s="192" t="s">
        <v>1</v>
      </c>
      <c r="N144" s="193" t="s">
        <v>41</v>
      </c>
      <c r="O144" s="72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6" t="s">
        <v>132</v>
      </c>
      <c r="AT144" s="196" t="s">
        <v>128</v>
      </c>
      <c r="AU144" s="196" t="s">
        <v>85</v>
      </c>
      <c r="AY144" s="18" t="s">
        <v>126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8" t="s">
        <v>33</v>
      </c>
      <c r="BK144" s="197">
        <f>ROUND(I144*H144,1)</f>
        <v>0</v>
      </c>
      <c r="BL144" s="18" t="s">
        <v>132</v>
      </c>
      <c r="BM144" s="196" t="s">
        <v>136</v>
      </c>
    </row>
    <row r="145" spans="2:51" s="15" customFormat="1" ht="12">
      <c r="B145" s="221"/>
      <c r="C145" s="222"/>
      <c r="D145" s="200" t="s">
        <v>133</v>
      </c>
      <c r="E145" s="223" t="s">
        <v>1</v>
      </c>
      <c r="F145" s="224" t="s">
        <v>144</v>
      </c>
      <c r="G145" s="222"/>
      <c r="H145" s="223" t="s">
        <v>1</v>
      </c>
      <c r="I145" s="225"/>
      <c r="J145" s="222"/>
      <c r="K145" s="222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133</v>
      </c>
      <c r="AU145" s="230" t="s">
        <v>85</v>
      </c>
      <c r="AV145" s="15" t="s">
        <v>33</v>
      </c>
      <c r="AW145" s="15" t="s">
        <v>32</v>
      </c>
      <c r="AX145" s="15" t="s">
        <v>76</v>
      </c>
      <c r="AY145" s="230" t="s">
        <v>126</v>
      </c>
    </row>
    <row r="146" spans="2:51" s="13" customFormat="1" ht="12">
      <c r="B146" s="198"/>
      <c r="C146" s="199"/>
      <c r="D146" s="200" t="s">
        <v>133</v>
      </c>
      <c r="E146" s="201" t="s">
        <v>1</v>
      </c>
      <c r="F146" s="202" t="s">
        <v>145</v>
      </c>
      <c r="G146" s="199"/>
      <c r="H146" s="203">
        <v>1.665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133</v>
      </c>
      <c r="AU146" s="209" t="s">
        <v>85</v>
      </c>
      <c r="AV146" s="13" t="s">
        <v>85</v>
      </c>
      <c r="AW146" s="13" t="s">
        <v>32</v>
      </c>
      <c r="AX146" s="13" t="s">
        <v>76</v>
      </c>
      <c r="AY146" s="209" t="s">
        <v>126</v>
      </c>
    </row>
    <row r="147" spans="2:51" s="14" customFormat="1" ht="12">
      <c r="B147" s="210"/>
      <c r="C147" s="211"/>
      <c r="D147" s="200" t="s">
        <v>133</v>
      </c>
      <c r="E147" s="212" t="s">
        <v>1</v>
      </c>
      <c r="F147" s="213" t="s">
        <v>135</v>
      </c>
      <c r="G147" s="211"/>
      <c r="H147" s="214">
        <v>1.665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133</v>
      </c>
      <c r="AU147" s="220" t="s">
        <v>85</v>
      </c>
      <c r="AV147" s="14" t="s">
        <v>132</v>
      </c>
      <c r="AW147" s="14" t="s">
        <v>32</v>
      </c>
      <c r="AX147" s="14" t="s">
        <v>33</v>
      </c>
      <c r="AY147" s="220" t="s">
        <v>126</v>
      </c>
    </row>
    <row r="148" spans="1:65" s="2" customFormat="1" ht="33" customHeight="1">
      <c r="A148" s="35"/>
      <c r="B148" s="36"/>
      <c r="C148" s="184" t="s">
        <v>132</v>
      </c>
      <c r="D148" s="184" t="s">
        <v>128</v>
      </c>
      <c r="E148" s="185" t="s">
        <v>146</v>
      </c>
      <c r="F148" s="186" t="s">
        <v>147</v>
      </c>
      <c r="G148" s="187" t="s">
        <v>131</v>
      </c>
      <c r="H148" s="188">
        <v>80.706</v>
      </c>
      <c r="I148" s="189"/>
      <c r="J148" s="190">
        <f>ROUND(I148*H148,1)</f>
        <v>0</v>
      </c>
      <c r="K148" s="191"/>
      <c r="L148" s="40"/>
      <c r="M148" s="192" t="s">
        <v>1</v>
      </c>
      <c r="N148" s="193" t="s">
        <v>41</v>
      </c>
      <c r="O148" s="72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6" t="s">
        <v>132</v>
      </c>
      <c r="AT148" s="196" t="s">
        <v>128</v>
      </c>
      <c r="AU148" s="196" t="s">
        <v>85</v>
      </c>
      <c r="AY148" s="18" t="s">
        <v>126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8" t="s">
        <v>33</v>
      </c>
      <c r="BK148" s="197">
        <f>ROUND(I148*H148,1)</f>
        <v>0</v>
      </c>
      <c r="BL148" s="18" t="s">
        <v>132</v>
      </c>
      <c r="BM148" s="196" t="s">
        <v>148</v>
      </c>
    </row>
    <row r="149" spans="2:51" s="13" customFormat="1" ht="12">
      <c r="B149" s="198"/>
      <c r="C149" s="199"/>
      <c r="D149" s="200" t="s">
        <v>133</v>
      </c>
      <c r="E149" s="201" t="s">
        <v>1</v>
      </c>
      <c r="F149" s="202" t="s">
        <v>134</v>
      </c>
      <c r="G149" s="199"/>
      <c r="H149" s="203">
        <v>80.706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133</v>
      </c>
      <c r="AU149" s="209" t="s">
        <v>85</v>
      </c>
      <c r="AV149" s="13" t="s">
        <v>85</v>
      </c>
      <c r="AW149" s="13" t="s">
        <v>32</v>
      </c>
      <c r="AX149" s="13" t="s">
        <v>76</v>
      </c>
      <c r="AY149" s="209" t="s">
        <v>126</v>
      </c>
    </row>
    <row r="150" spans="2:51" s="14" customFormat="1" ht="12">
      <c r="B150" s="210"/>
      <c r="C150" s="211"/>
      <c r="D150" s="200" t="s">
        <v>133</v>
      </c>
      <c r="E150" s="212" t="s">
        <v>1</v>
      </c>
      <c r="F150" s="213" t="s">
        <v>135</v>
      </c>
      <c r="G150" s="211"/>
      <c r="H150" s="214">
        <v>80.706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133</v>
      </c>
      <c r="AU150" s="220" t="s">
        <v>85</v>
      </c>
      <c r="AV150" s="14" t="s">
        <v>132</v>
      </c>
      <c r="AW150" s="14" t="s">
        <v>32</v>
      </c>
      <c r="AX150" s="14" t="s">
        <v>33</v>
      </c>
      <c r="AY150" s="220" t="s">
        <v>126</v>
      </c>
    </row>
    <row r="151" spans="1:65" s="2" customFormat="1" ht="37.8" customHeight="1">
      <c r="A151" s="35"/>
      <c r="B151" s="36"/>
      <c r="C151" s="231" t="s">
        <v>149</v>
      </c>
      <c r="D151" s="231" t="s">
        <v>150</v>
      </c>
      <c r="E151" s="232" t="s">
        <v>151</v>
      </c>
      <c r="F151" s="233" t="s">
        <v>152</v>
      </c>
      <c r="G151" s="234" t="s">
        <v>131</v>
      </c>
      <c r="H151" s="235">
        <v>84.741</v>
      </c>
      <c r="I151" s="236"/>
      <c r="J151" s="237">
        <f>ROUND(I151*H151,1)</f>
        <v>0</v>
      </c>
      <c r="K151" s="238"/>
      <c r="L151" s="239"/>
      <c r="M151" s="240" t="s">
        <v>1</v>
      </c>
      <c r="N151" s="241" t="s">
        <v>41</v>
      </c>
      <c r="O151" s="72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6" t="s">
        <v>148</v>
      </c>
      <c r="AT151" s="196" t="s">
        <v>150</v>
      </c>
      <c r="AU151" s="196" t="s">
        <v>85</v>
      </c>
      <c r="AY151" s="18" t="s">
        <v>126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8" t="s">
        <v>33</v>
      </c>
      <c r="BK151" s="197">
        <f>ROUND(I151*H151,1)</f>
        <v>0</v>
      </c>
      <c r="BL151" s="18" t="s">
        <v>132</v>
      </c>
      <c r="BM151" s="196" t="s">
        <v>153</v>
      </c>
    </row>
    <row r="152" spans="2:51" s="13" customFormat="1" ht="12">
      <c r="B152" s="198"/>
      <c r="C152" s="199"/>
      <c r="D152" s="200" t="s">
        <v>133</v>
      </c>
      <c r="E152" s="201" t="s">
        <v>1</v>
      </c>
      <c r="F152" s="202" t="s">
        <v>154</v>
      </c>
      <c r="G152" s="199"/>
      <c r="H152" s="203">
        <v>84.741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133</v>
      </c>
      <c r="AU152" s="209" t="s">
        <v>85</v>
      </c>
      <c r="AV152" s="13" t="s">
        <v>85</v>
      </c>
      <c r="AW152" s="13" t="s">
        <v>32</v>
      </c>
      <c r="AX152" s="13" t="s">
        <v>76</v>
      </c>
      <c r="AY152" s="209" t="s">
        <v>126</v>
      </c>
    </row>
    <row r="153" spans="2:51" s="14" customFormat="1" ht="12">
      <c r="B153" s="210"/>
      <c r="C153" s="211"/>
      <c r="D153" s="200" t="s">
        <v>133</v>
      </c>
      <c r="E153" s="212" t="s">
        <v>1</v>
      </c>
      <c r="F153" s="213" t="s">
        <v>135</v>
      </c>
      <c r="G153" s="211"/>
      <c r="H153" s="214">
        <v>84.741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133</v>
      </c>
      <c r="AU153" s="220" t="s">
        <v>85</v>
      </c>
      <c r="AV153" s="14" t="s">
        <v>132</v>
      </c>
      <c r="AW153" s="14" t="s">
        <v>32</v>
      </c>
      <c r="AX153" s="14" t="s">
        <v>33</v>
      </c>
      <c r="AY153" s="220" t="s">
        <v>126</v>
      </c>
    </row>
    <row r="154" spans="1:65" s="2" customFormat="1" ht="24.15" customHeight="1">
      <c r="A154" s="35"/>
      <c r="B154" s="36"/>
      <c r="C154" s="184" t="s">
        <v>136</v>
      </c>
      <c r="D154" s="184" t="s">
        <v>128</v>
      </c>
      <c r="E154" s="185" t="s">
        <v>155</v>
      </c>
      <c r="F154" s="186" t="s">
        <v>156</v>
      </c>
      <c r="G154" s="187" t="s">
        <v>157</v>
      </c>
      <c r="H154" s="188">
        <v>330</v>
      </c>
      <c r="I154" s="189"/>
      <c r="J154" s="190">
        <f>ROUND(I154*H154,1)</f>
        <v>0</v>
      </c>
      <c r="K154" s="191"/>
      <c r="L154" s="40"/>
      <c r="M154" s="192" t="s">
        <v>1</v>
      </c>
      <c r="N154" s="193" t="s">
        <v>41</v>
      </c>
      <c r="O154" s="72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6" t="s">
        <v>132</v>
      </c>
      <c r="AT154" s="196" t="s">
        <v>128</v>
      </c>
      <c r="AU154" s="196" t="s">
        <v>85</v>
      </c>
      <c r="AY154" s="18" t="s">
        <v>126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8" t="s">
        <v>33</v>
      </c>
      <c r="BK154" s="197">
        <f>ROUND(I154*H154,1)</f>
        <v>0</v>
      </c>
      <c r="BL154" s="18" t="s">
        <v>132</v>
      </c>
      <c r="BM154" s="196" t="s">
        <v>158</v>
      </c>
    </row>
    <row r="155" spans="2:51" s="13" customFormat="1" ht="12">
      <c r="B155" s="198"/>
      <c r="C155" s="199"/>
      <c r="D155" s="200" t="s">
        <v>133</v>
      </c>
      <c r="E155" s="201" t="s">
        <v>1</v>
      </c>
      <c r="F155" s="202" t="s">
        <v>159</v>
      </c>
      <c r="G155" s="199"/>
      <c r="H155" s="203">
        <v>322.824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133</v>
      </c>
      <c r="AU155" s="209" t="s">
        <v>85</v>
      </c>
      <c r="AV155" s="13" t="s">
        <v>85</v>
      </c>
      <c r="AW155" s="13" t="s">
        <v>32</v>
      </c>
      <c r="AX155" s="13" t="s">
        <v>76</v>
      </c>
      <c r="AY155" s="209" t="s">
        <v>126</v>
      </c>
    </row>
    <row r="156" spans="2:51" s="15" customFormat="1" ht="12">
      <c r="B156" s="221"/>
      <c r="C156" s="222"/>
      <c r="D156" s="200" t="s">
        <v>133</v>
      </c>
      <c r="E156" s="223" t="s">
        <v>1</v>
      </c>
      <c r="F156" s="224" t="s">
        <v>160</v>
      </c>
      <c r="G156" s="222"/>
      <c r="H156" s="223" t="s">
        <v>1</v>
      </c>
      <c r="I156" s="225"/>
      <c r="J156" s="222"/>
      <c r="K156" s="222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133</v>
      </c>
      <c r="AU156" s="230" t="s">
        <v>85</v>
      </c>
      <c r="AV156" s="15" t="s">
        <v>33</v>
      </c>
      <c r="AW156" s="15" t="s">
        <v>32</v>
      </c>
      <c r="AX156" s="15" t="s">
        <v>76</v>
      </c>
      <c r="AY156" s="230" t="s">
        <v>126</v>
      </c>
    </row>
    <row r="157" spans="2:51" s="13" customFormat="1" ht="12">
      <c r="B157" s="198"/>
      <c r="C157" s="199"/>
      <c r="D157" s="200" t="s">
        <v>133</v>
      </c>
      <c r="E157" s="201" t="s">
        <v>1</v>
      </c>
      <c r="F157" s="202" t="s">
        <v>161</v>
      </c>
      <c r="G157" s="199"/>
      <c r="H157" s="203">
        <v>0.176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133</v>
      </c>
      <c r="AU157" s="209" t="s">
        <v>85</v>
      </c>
      <c r="AV157" s="13" t="s">
        <v>85</v>
      </c>
      <c r="AW157" s="13" t="s">
        <v>32</v>
      </c>
      <c r="AX157" s="13" t="s">
        <v>76</v>
      </c>
      <c r="AY157" s="209" t="s">
        <v>126</v>
      </c>
    </row>
    <row r="158" spans="2:51" s="16" customFormat="1" ht="12">
      <c r="B158" s="242"/>
      <c r="C158" s="243"/>
      <c r="D158" s="200" t="s">
        <v>133</v>
      </c>
      <c r="E158" s="244" t="s">
        <v>1</v>
      </c>
      <c r="F158" s="245" t="s">
        <v>162</v>
      </c>
      <c r="G158" s="243"/>
      <c r="H158" s="246">
        <v>323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133</v>
      </c>
      <c r="AU158" s="252" t="s">
        <v>85</v>
      </c>
      <c r="AV158" s="16" t="s">
        <v>141</v>
      </c>
      <c r="AW158" s="16" t="s">
        <v>32</v>
      </c>
      <c r="AX158" s="16" t="s">
        <v>76</v>
      </c>
      <c r="AY158" s="252" t="s">
        <v>126</v>
      </c>
    </row>
    <row r="159" spans="2:51" s="15" customFormat="1" ht="12">
      <c r="B159" s="221"/>
      <c r="C159" s="222"/>
      <c r="D159" s="200" t="s">
        <v>133</v>
      </c>
      <c r="E159" s="223" t="s">
        <v>1</v>
      </c>
      <c r="F159" s="224" t="s">
        <v>163</v>
      </c>
      <c r="G159" s="222"/>
      <c r="H159" s="223" t="s">
        <v>1</v>
      </c>
      <c r="I159" s="225"/>
      <c r="J159" s="222"/>
      <c r="K159" s="222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133</v>
      </c>
      <c r="AU159" s="230" t="s">
        <v>85</v>
      </c>
      <c r="AV159" s="15" t="s">
        <v>33</v>
      </c>
      <c r="AW159" s="15" t="s">
        <v>32</v>
      </c>
      <c r="AX159" s="15" t="s">
        <v>76</v>
      </c>
      <c r="AY159" s="230" t="s">
        <v>126</v>
      </c>
    </row>
    <row r="160" spans="2:51" s="13" customFormat="1" ht="12">
      <c r="B160" s="198"/>
      <c r="C160" s="199"/>
      <c r="D160" s="200" t="s">
        <v>133</v>
      </c>
      <c r="E160" s="201" t="s">
        <v>1</v>
      </c>
      <c r="F160" s="202" t="s">
        <v>164</v>
      </c>
      <c r="G160" s="199"/>
      <c r="H160" s="203">
        <v>7</v>
      </c>
      <c r="I160" s="204"/>
      <c r="J160" s="199"/>
      <c r="K160" s="199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133</v>
      </c>
      <c r="AU160" s="209" t="s">
        <v>85</v>
      </c>
      <c r="AV160" s="13" t="s">
        <v>85</v>
      </c>
      <c r="AW160" s="13" t="s">
        <v>32</v>
      </c>
      <c r="AX160" s="13" t="s">
        <v>76</v>
      </c>
      <c r="AY160" s="209" t="s">
        <v>126</v>
      </c>
    </row>
    <row r="161" spans="2:51" s="14" customFormat="1" ht="12">
      <c r="B161" s="210"/>
      <c r="C161" s="211"/>
      <c r="D161" s="200" t="s">
        <v>133</v>
      </c>
      <c r="E161" s="212" t="s">
        <v>1</v>
      </c>
      <c r="F161" s="213" t="s">
        <v>135</v>
      </c>
      <c r="G161" s="211"/>
      <c r="H161" s="214">
        <v>330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133</v>
      </c>
      <c r="AU161" s="220" t="s">
        <v>85</v>
      </c>
      <c r="AV161" s="14" t="s">
        <v>132</v>
      </c>
      <c r="AW161" s="14" t="s">
        <v>32</v>
      </c>
      <c r="AX161" s="14" t="s">
        <v>33</v>
      </c>
      <c r="AY161" s="220" t="s">
        <v>126</v>
      </c>
    </row>
    <row r="162" spans="2:63" s="12" customFormat="1" ht="22.8" customHeight="1">
      <c r="B162" s="168"/>
      <c r="C162" s="169"/>
      <c r="D162" s="170" t="s">
        <v>75</v>
      </c>
      <c r="E162" s="182" t="s">
        <v>165</v>
      </c>
      <c r="F162" s="182" t="s">
        <v>166</v>
      </c>
      <c r="G162" s="169"/>
      <c r="H162" s="169"/>
      <c r="I162" s="172"/>
      <c r="J162" s="183">
        <f>BK162</f>
        <v>0</v>
      </c>
      <c r="K162" s="169"/>
      <c r="L162" s="174"/>
      <c r="M162" s="175"/>
      <c r="N162" s="176"/>
      <c r="O162" s="176"/>
      <c r="P162" s="177">
        <f>SUM(P163:P173)</f>
        <v>0</v>
      </c>
      <c r="Q162" s="176"/>
      <c r="R162" s="177">
        <f>SUM(R163:R173)</f>
        <v>0</v>
      </c>
      <c r="S162" s="176"/>
      <c r="T162" s="178">
        <f>SUM(T163:T173)</f>
        <v>0</v>
      </c>
      <c r="AR162" s="179" t="s">
        <v>33</v>
      </c>
      <c r="AT162" s="180" t="s">
        <v>75</v>
      </c>
      <c r="AU162" s="180" t="s">
        <v>33</v>
      </c>
      <c r="AY162" s="179" t="s">
        <v>126</v>
      </c>
      <c r="BK162" s="181">
        <f>SUM(BK163:BK173)</f>
        <v>0</v>
      </c>
    </row>
    <row r="163" spans="1:65" s="2" customFormat="1" ht="21.75" customHeight="1">
      <c r="A163" s="35"/>
      <c r="B163" s="36"/>
      <c r="C163" s="184" t="s">
        <v>164</v>
      </c>
      <c r="D163" s="184" t="s">
        <v>128</v>
      </c>
      <c r="E163" s="185" t="s">
        <v>167</v>
      </c>
      <c r="F163" s="186" t="s">
        <v>168</v>
      </c>
      <c r="G163" s="187" t="s">
        <v>131</v>
      </c>
      <c r="H163" s="188">
        <v>17</v>
      </c>
      <c r="I163" s="189"/>
      <c r="J163" s="190">
        <f>ROUND(I163*H163,1)</f>
        <v>0</v>
      </c>
      <c r="K163" s="191"/>
      <c r="L163" s="40"/>
      <c r="M163" s="192" t="s">
        <v>1</v>
      </c>
      <c r="N163" s="193" t="s">
        <v>41</v>
      </c>
      <c r="O163" s="72"/>
      <c r="P163" s="194">
        <f>O163*H163</f>
        <v>0</v>
      </c>
      <c r="Q163" s="194">
        <v>0</v>
      </c>
      <c r="R163" s="194">
        <f>Q163*H163</f>
        <v>0</v>
      </c>
      <c r="S163" s="194">
        <v>0</v>
      </c>
      <c r="T163" s="19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6" t="s">
        <v>132</v>
      </c>
      <c r="AT163" s="196" t="s">
        <v>128</v>
      </c>
      <c r="AU163" s="196" t="s">
        <v>85</v>
      </c>
      <c r="AY163" s="18" t="s">
        <v>126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8" t="s">
        <v>33</v>
      </c>
      <c r="BK163" s="197">
        <f>ROUND(I163*H163,1)</f>
        <v>0</v>
      </c>
      <c r="BL163" s="18" t="s">
        <v>132</v>
      </c>
      <c r="BM163" s="196" t="s">
        <v>169</v>
      </c>
    </row>
    <row r="164" spans="2:51" s="13" customFormat="1" ht="12">
      <c r="B164" s="198"/>
      <c r="C164" s="199"/>
      <c r="D164" s="200" t="s">
        <v>133</v>
      </c>
      <c r="E164" s="201" t="s">
        <v>1</v>
      </c>
      <c r="F164" s="202" t="s">
        <v>170</v>
      </c>
      <c r="G164" s="199"/>
      <c r="H164" s="203">
        <v>17</v>
      </c>
      <c r="I164" s="204"/>
      <c r="J164" s="199"/>
      <c r="K164" s="199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133</v>
      </c>
      <c r="AU164" s="209" t="s">
        <v>85</v>
      </c>
      <c r="AV164" s="13" t="s">
        <v>85</v>
      </c>
      <c r="AW164" s="13" t="s">
        <v>32</v>
      </c>
      <c r="AX164" s="13" t="s">
        <v>76</v>
      </c>
      <c r="AY164" s="209" t="s">
        <v>126</v>
      </c>
    </row>
    <row r="165" spans="2:51" s="14" customFormat="1" ht="12">
      <c r="B165" s="210"/>
      <c r="C165" s="211"/>
      <c r="D165" s="200" t="s">
        <v>133</v>
      </c>
      <c r="E165" s="212" t="s">
        <v>1</v>
      </c>
      <c r="F165" s="213" t="s">
        <v>135</v>
      </c>
      <c r="G165" s="211"/>
      <c r="H165" s="214">
        <v>17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133</v>
      </c>
      <c r="AU165" s="220" t="s">
        <v>85</v>
      </c>
      <c r="AV165" s="14" t="s">
        <v>132</v>
      </c>
      <c r="AW165" s="14" t="s">
        <v>32</v>
      </c>
      <c r="AX165" s="14" t="s">
        <v>33</v>
      </c>
      <c r="AY165" s="220" t="s">
        <v>126</v>
      </c>
    </row>
    <row r="166" spans="1:65" s="2" customFormat="1" ht="33" customHeight="1">
      <c r="A166" s="35"/>
      <c r="B166" s="36"/>
      <c r="C166" s="184" t="s">
        <v>148</v>
      </c>
      <c r="D166" s="184" t="s">
        <v>128</v>
      </c>
      <c r="E166" s="185" t="s">
        <v>171</v>
      </c>
      <c r="F166" s="186" t="s">
        <v>172</v>
      </c>
      <c r="G166" s="187" t="s">
        <v>131</v>
      </c>
      <c r="H166" s="188">
        <v>80.706</v>
      </c>
      <c r="I166" s="189"/>
      <c r="J166" s="190">
        <f>ROUND(I166*H166,1)</f>
        <v>0</v>
      </c>
      <c r="K166" s="191"/>
      <c r="L166" s="40"/>
      <c r="M166" s="192" t="s">
        <v>1</v>
      </c>
      <c r="N166" s="193" t="s">
        <v>41</v>
      </c>
      <c r="O166" s="72"/>
      <c r="P166" s="194">
        <f>O166*H166</f>
        <v>0</v>
      </c>
      <c r="Q166" s="194">
        <v>0</v>
      </c>
      <c r="R166" s="194">
        <f>Q166*H166</f>
        <v>0</v>
      </c>
      <c r="S166" s="194">
        <v>0</v>
      </c>
      <c r="T166" s="19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6" t="s">
        <v>132</v>
      </c>
      <c r="AT166" s="196" t="s">
        <v>128</v>
      </c>
      <c r="AU166" s="196" t="s">
        <v>85</v>
      </c>
      <c r="AY166" s="18" t="s">
        <v>126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8" t="s">
        <v>33</v>
      </c>
      <c r="BK166" s="197">
        <f>ROUND(I166*H166,1)</f>
        <v>0</v>
      </c>
      <c r="BL166" s="18" t="s">
        <v>132</v>
      </c>
      <c r="BM166" s="196" t="s">
        <v>173</v>
      </c>
    </row>
    <row r="167" spans="1:65" s="2" customFormat="1" ht="24.15" customHeight="1">
      <c r="A167" s="35"/>
      <c r="B167" s="36"/>
      <c r="C167" s="184" t="s">
        <v>165</v>
      </c>
      <c r="D167" s="184" t="s">
        <v>128</v>
      </c>
      <c r="E167" s="185" t="s">
        <v>174</v>
      </c>
      <c r="F167" s="186" t="s">
        <v>175</v>
      </c>
      <c r="G167" s="187" t="s">
        <v>131</v>
      </c>
      <c r="H167" s="188">
        <v>0.7</v>
      </c>
      <c r="I167" s="189"/>
      <c r="J167" s="190">
        <f>ROUND(I167*H167,1)</f>
        <v>0</v>
      </c>
      <c r="K167" s="191"/>
      <c r="L167" s="40"/>
      <c r="M167" s="192" t="s">
        <v>1</v>
      </c>
      <c r="N167" s="193" t="s">
        <v>41</v>
      </c>
      <c r="O167" s="72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6" t="s">
        <v>132</v>
      </c>
      <c r="AT167" s="196" t="s">
        <v>128</v>
      </c>
      <c r="AU167" s="196" t="s">
        <v>85</v>
      </c>
      <c r="AY167" s="18" t="s">
        <v>126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8" t="s">
        <v>33</v>
      </c>
      <c r="BK167" s="197">
        <f>ROUND(I167*H167,1)</f>
        <v>0</v>
      </c>
      <c r="BL167" s="18" t="s">
        <v>132</v>
      </c>
      <c r="BM167" s="196" t="s">
        <v>176</v>
      </c>
    </row>
    <row r="168" spans="2:51" s="13" customFormat="1" ht="12">
      <c r="B168" s="198"/>
      <c r="C168" s="199"/>
      <c r="D168" s="200" t="s">
        <v>133</v>
      </c>
      <c r="E168" s="201" t="s">
        <v>1</v>
      </c>
      <c r="F168" s="202" t="s">
        <v>177</v>
      </c>
      <c r="G168" s="199"/>
      <c r="H168" s="203">
        <v>0.7</v>
      </c>
      <c r="I168" s="204"/>
      <c r="J168" s="199"/>
      <c r="K168" s="199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133</v>
      </c>
      <c r="AU168" s="209" t="s">
        <v>85</v>
      </c>
      <c r="AV168" s="13" t="s">
        <v>85</v>
      </c>
      <c r="AW168" s="13" t="s">
        <v>32</v>
      </c>
      <c r="AX168" s="13" t="s">
        <v>76</v>
      </c>
      <c r="AY168" s="209" t="s">
        <v>126</v>
      </c>
    </row>
    <row r="169" spans="2:51" s="14" customFormat="1" ht="12">
      <c r="B169" s="210"/>
      <c r="C169" s="211"/>
      <c r="D169" s="200" t="s">
        <v>133</v>
      </c>
      <c r="E169" s="212" t="s">
        <v>1</v>
      </c>
      <c r="F169" s="213" t="s">
        <v>135</v>
      </c>
      <c r="G169" s="211"/>
      <c r="H169" s="214">
        <v>0.7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133</v>
      </c>
      <c r="AU169" s="220" t="s">
        <v>85</v>
      </c>
      <c r="AV169" s="14" t="s">
        <v>132</v>
      </c>
      <c r="AW169" s="14" t="s">
        <v>32</v>
      </c>
      <c r="AX169" s="14" t="s">
        <v>33</v>
      </c>
      <c r="AY169" s="220" t="s">
        <v>126</v>
      </c>
    </row>
    <row r="170" spans="1:65" s="2" customFormat="1" ht="24.15" customHeight="1">
      <c r="A170" s="35"/>
      <c r="B170" s="36"/>
      <c r="C170" s="184" t="s">
        <v>153</v>
      </c>
      <c r="D170" s="184" t="s">
        <v>128</v>
      </c>
      <c r="E170" s="185" t="s">
        <v>178</v>
      </c>
      <c r="F170" s="186" t="s">
        <v>179</v>
      </c>
      <c r="G170" s="187" t="s">
        <v>131</v>
      </c>
      <c r="H170" s="188">
        <v>0.7</v>
      </c>
      <c r="I170" s="189"/>
      <c r="J170" s="190">
        <f>ROUND(I170*H170,1)</f>
        <v>0</v>
      </c>
      <c r="K170" s="191"/>
      <c r="L170" s="40"/>
      <c r="M170" s="192" t="s">
        <v>1</v>
      </c>
      <c r="N170" s="193" t="s">
        <v>41</v>
      </c>
      <c r="O170" s="72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6" t="s">
        <v>132</v>
      </c>
      <c r="AT170" s="196" t="s">
        <v>128</v>
      </c>
      <c r="AU170" s="196" t="s">
        <v>85</v>
      </c>
      <c r="AY170" s="18" t="s">
        <v>126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8" t="s">
        <v>33</v>
      </c>
      <c r="BK170" s="197">
        <f>ROUND(I170*H170,1)</f>
        <v>0</v>
      </c>
      <c r="BL170" s="18" t="s">
        <v>132</v>
      </c>
      <c r="BM170" s="196" t="s">
        <v>180</v>
      </c>
    </row>
    <row r="171" spans="1:65" s="2" customFormat="1" ht="24.15" customHeight="1">
      <c r="A171" s="35"/>
      <c r="B171" s="36"/>
      <c r="C171" s="184" t="s">
        <v>181</v>
      </c>
      <c r="D171" s="184" t="s">
        <v>128</v>
      </c>
      <c r="E171" s="185" t="s">
        <v>182</v>
      </c>
      <c r="F171" s="186" t="s">
        <v>183</v>
      </c>
      <c r="G171" s="187" t="s">
        <v>131</v>
      </c>
      <c r="H171" s="188">
        <v>0.7</v>
      </c>
      <c r="I171" s="189"/>
      <c r="J171" s="190">
        <f>ROUND(I171*H171,1)</f>
        <v>0</v>
      </c>
      <c r="K171" s="191"/>
      <c r="L171" s="40"/>
      <c r="M171" s="192" t="s">
        <v>1</v>
      </c>
      <c r="N171" s="193" t="s">
        <v>41</v>
      </c>
      <c r="O171" s="72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6" t="s">
        <v>132</v>
      </c>
      <c r="AT171" s="196" t="s">
        <v>128</v>
      </c>
      <c r="AU171" s="196" t="s">
        <v>85</v>
      </c>
      <c r="AY171" s="18" t="s">
        <v>126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8" t="s">
        <v>33</v>
      </c>
      <c r="BK171" s="197">
        <f>ROUND(I171*H171,1)</f>
        <v>0</v>
      </c>
      <c r="BL171" s="18" t="s">
        <v>132</v>
      </c>
      <c r="BM171" s="196" t="s">
        <v>184</v>
      </c>
    </row>
    <row r="172" spans="1:65" s="2" customFormat="1" ht="24.15" customHeight="1">
      <c r="A172" s="35"/>
      <c r="B172" s="36"/>
      <c r="C172" s="184" t="s">
        <v>158</v>
      </c>
      <c r="D172" s="184" t="s">
        <v>128</v>
      </c>
      <c r="E172" s="185" t="s">
        <v>185</v>
      </c>
      <c r="F172" s="186" t="s">
        <v>186</v>
      </c>
      <c r="G172" s="187" t="s">
        <v>131</v>
      </c>
      <c r="H172" s="188">
        <v>0.7</v>
      </c>
      <c r="I172" s="189"/>
      <c r="J172" s="190">
        <f>ROUND(I172*H172,1)</f>
        <v>0</v>
      </c>
      <c r="K172" s="191"/>
      <c r="L172" s="40"/>
      <c r="M172" s="192" t="s">
        <v>1</v>
      </c>
      <c r="N172" s="193" t="s">
        <v>41</v>
      </c>
      <c r="O172" s="72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6" t="s">
        <v>132</v>
      </c>
      <c r="AT172" s="196" t="s">
        <v>128</v>
      </c>
      <c r="AU172" s="196" t="s">
        <v>85</v>
      </c>
      <c r="AY172" s="18" t="s">
        <v>126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8" t="s">
        <v>33</v>
      </c>
      <c r="BK172" s="197">
        <f>ROUND(I172*H172,1)</f>
        <v>0</v>
      </c>
      <c r="BL172" s="18" t="s">
        <v>132</v>
      </c>
      <c r="BM172" s="196" t="s">
        <v>187</v>
      </c>
    </row>
    <row r="173" spans="1:65" s="2" customFormat="1" ht="24.15" customHeight="1">
      <c r="A173" s="35"/>
      <c r="B173" s="36"/>
      <c r="C173" s="184" t="s">
        <v>188</v>
      </c>
      <c r="D173" s="184" t="s">
        <v>128</v>
      </c>
      <c r="E173" s="185" t="s">
        <v>189</v>
      </c>
      <c r="F173" s="186" t="s">
        <v>190</v>
      </c>
      <c r="G173" s="187" t="s">
        <v>131</v>
      </c>
      <c r="H173" s="188">
        <v>0.7</v>
      </c>
      <c r="I173" s="189"/>
      <c r="J173" s="190">
        <f>ROUND(I173*H173,1)</f>
        <v>0</v>
      </c>
      <c r="K173" s="191"/>
      <c r="L173" s="40"/>
      <c r="M173" s="192" t="s">
        <v>1</v>
      </c>
      <c r="N173" s="193" t="s">
        <v>41</v>
      </c>
      <c r="O173" s="72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6" t="s">
        <v>132</v>
      </c>
      <c r="AT173" s="196" t="s">
        <v>128</v>
      </c>
      <c r="AU173" s="196" t="s">
        <v>85</v>
      </c>
      <c r="AY173" s="18" t="s">
        <v>126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8" t="s">
        <v>33</v>
      </c>
      <c r="BK173" s="197">
        <f>ROUND(I173*H173,1)</f>
        <v>0</v>
      </c>
      <c r="BL173" s="18" t="s">
        <v>132</v>
      </c>
      <c r="BM173" s="196" t="s">
        <v>191</v>
      </c>
    </row>
    <row r="174" spans="2:63" s="12" customFormat="1" ht="22.8" customHeight="1">
      <c r="B174" s="168"/>
      <c r="C174" s="169"/>
      <c r="D174" s="170" t="s">
        <v>75</v>
      </c>
      <c r="E174" s="182" t="s">
        <v>192</v>
      </c>
      <c r="F174" s="182" t="s">
        <v>193</v>
      </c>
      <c r="G174" s="169"/>
      <c r="H174" s="169"/>
      <c r="I174" s="172"/>
      <c r="J174" s="183">
        <f>BK174</f>
        <v>0</v>
      </c>
      <c r="K174" s="169"/>
      <c r="L174" s="174"/>
      <c r="M174" s="175"/>
      <c r="N174" s="176"/>
      <c r="O174" s="176"/>
      <c r="P174" s="177">
        <f>SUM(P175:P180)</f>
        <v>0</v>
      </c>
      <c r="Q174" s="176"/>
      <c r="R174" s="177">
        <f>SUM(R175:R180)</f>
        <v>0</v>
      </c>
      <c r="S174" s="176"/>
      <c r="T174" s="178">
        <f>SUM(T175:T180)</f>
        <v>0</v>
      </c>
      <c r="AR174" s="179" t="s">
        <v>33</v>
      </c>
      <c r="AT174" s="180" t="s">
        <v>75</v>
      </c>
      <c r="AU174" s="180" t="s">
        <v>33</v>
      </c>
      <c r="AY174" s="179" t="s">
        <v>126</v>
      </c>
      <c r="BK174" s="181">
        <f>SUM(BK175:BK180)</f>
        <v>0</v>
      </c>
    </row>
    <row r="175" spans="1:65" s="2" customFormat="1" ht="33" customHeight="1">
      <c r="A175" s="35"/>
      <c r="B175" s="36"/>
      <c r="C175" s="184" t="s">
        <v>169</v>
      </c>
      <c r="D175" s="184" t="s">
        <v>128</v>
      </c>
      <c r="E175" s="185" t="s">
        <v>194</v>
      </c>
      <c r="F175" s="186" t="s">
        <v>195</v>
      </c>
      <c r="G175" s="187" t="s">
        <v>196</v>
      </c>
      <c r="H175" s="188">
        <v>39.57</v>
      </c>
      <c r="I175" s="189"/>
      <c r="J175" s="190">
        <f>ROUND(I175*H175,1)</f>
        <v>0</v>
      </c>
      <c r="K175" s="191"/>
      <c r="L175" s="40"/>
      <c r="M175" s="192" t="s">
        <v>1</v>
      </c>
      <c r="N175" s="193" t="s">
        <v>41</v>
      </c>
      <c r="O175" s="72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6" t="s">
        <v>132</v>
      </c>
      <c r="AT175" s="196" t="s">
        <v>128</v>
      </c>
      <c r="AU175" s="196" t="s">
        <v>85</v>
      </c>
      <c r="AY175" s="18" t="s">
        <v>126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8" t="s">
        <v>33</v>
      </c>
      <c r="BK175" s="197">
        <f>ROUND(I175*H175,1)</f>
        <v>0</v>
      </c>
      <c r="BL175" s="18" t="s">
        <v>132</v>
      </c>
      <c r="BM175" s="196" t="s">
        <v>197</v>
      </c>
    </row>
    <row r="176" spans="1:65" s="2" customFormat="1" ht="24.15" customHeight="1">
      <c r="A176" s="35"/>
      <c r="B176" s="36"/>
      <c r="C176" s="184" t="s">
        <v>8</v>
      </c>
      <c r="D176" s="184" t="s">
        <v>128</v>
      </c>
      <c r="E176" s="185" t="s">
        <v>198</v>
      </c>
      <c r="F176" s="186" t="s">
        <v>199</v>
      </c>
      <c r="G176" s="187" t="s">
        <v>196</v>
      </c>
      <c r="H176" s="188">
        <v>39.57</v>
      </c>
      <c r="I176" s="189"/>
      <c r="J176" s="190">
        <f>ROUND(I176*H176,1)</f>
        <v>0</v>
      </c>
      <c r="K176" s="191"/>
      <c r="L176" s="40"/>
      <c r="M176" s="192" t="s">
        <v>1</v>
      </c>
      <c r="N176" s="193" t="s">
        <v>41</v>
      </c>
      <c r="O176" s="72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6" t="s">
        <v>132</v>
      </c>
      <c r="AT176" s="196" t="s">
        <v>128</v>
      </c>
      <c r="AU176" s="196" t="s">
        <v>85</v>
      </c>
      <c r="AY176" s="18" t="s">
        <v>126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8" t="s">
        <v>33</v>
      </c>
      <c r="BK176" s="197">
        <f>ROUND(I176*H176,1)</f>
        <v>0</v>
      </c>
      <c r="BL176" s="18" t="s">
        <v>132</v>
      </c>
      <c r="BM176" s="196" t="s">
        <v>200</v>
      </c>
    </row>
    <row r="177" spans="1:65" s="2" customFormat="1" ht="24.15" customHeight="1">
      <c r="A177" s="35"/>
      <c r="B177" s="36"/>
      <c r="C177" s="184" t="s">
        <v>173</v>
      </c>
      <c r="D177" s="184" t="s">
        <v>128</v>
      </c>
      <c r="E177" s="185" t="s">
        <v>201</v>
      </c>
      <c r="F177" s="186" t="s">
        <v>202</v>
      </c>
      <c r="G177" s="187" t="s">
        <v>196</v>
      </c>
      <c r="H177" s="188">
        <v>395.7</v>
      </c>
      <c r="I177" s="189"/>
      <c r="J177" s="190">
        <f>ROUND(I177*H177,1)</f>
        <v>0</v>
      </c>
      <c r="K177" s="191"/>
      <c r="L177" s="40"/>
      <c r="M177" s="192" t="s">
        <v>1</v>
      </c>
      <c r="N177" s="193" t="s">
        <v>41</v>
      </c>
      <c r="O177" s="72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6" t="s">
        <v>132</v>
      </c>
      <c r="AT177" s="196" t="s">
        <v>128</v>
      </c>
      <c r="AU177" s="196" t="s">
        <v>85</v>
      </c>
      <c r="AY177" s="18" t="s">
        <v>126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8" t="s">
        <v>33</v>
      </c>
      <c r="BK177" s="197">
        <f>ROUND(I177*H177,1)</f>
        <v>0</v>
      </c>
      <c r="BL177" s="18" t="s">
        <v>132</v>
      </c>
      <c r="BM177" s="196" t="s">
        <v>203</v>
      </c>
    </row>
    <row r="178" spans="2:51" s="13" customFormat="1" ht="12">
      <c r="B178" s="198"/>
      <c r="C178" s="199"/>
      <c r="D178" s="200" t="s">
        <v>133</v>
      </c>
      <c r="E178" s="201" t="s">
        <v>1</v>
      </c>
      <c r="F178" s="202" t="s">
        <v>204</v>
      </c>
      <c r="G178" s="199"/>
      <c r="H178" s="203">
        <v>395.7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133</v>
      </c>
      <c r="AU178" s="209" t="s">
        <v>85</v>
      </c>
      <c r="AV178" s="13" t="s">
        <v>85</v>
      </c>
      <c r="AW178" s="13" t="s">
        <v>32</v>
      </c>
      <c r="AX178" s="13" t="s">
        <v>76</v>
      </c>
      <c r="AY178" s="209" t="s">
        <v>126</v>
      </c>
    </row>
    <row r="179" spans="2:51" s="14" customFormat="1" ht="12">
      <c r="B179" s="210"/>
      <c r="C179" s="211"/>
      <c r="D179" s="200" t="s">
        <v>133</v>
      </c>
      <c r="E179" s="212" t="s">
        <v>1</v>
      </c>
      <c r="F179" s="213" t="s">
        <v>135</v>
      </c>
      <c r="G179" s="211"/>
      <c r="H179" s="214">
        <v>395.7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133</v>
      </c>
      <c r="AU179" s="220" t="s">
        <v>85</v>
      </c>
      <c r="AV179" s="14" t="s">
        <v>132</v>
      </c>
      <c r="AW179" s="14" t="s">
        <v>32</v>
      </c>
      <c r="AX179" s="14" t="s">
        <v>33</v>
      </c>
      <c r="AY179" s="220" t="s">
        <v>126</v>
      </c>
    </row>
    <row r="180" spans="1:65" s="2" customFormat="1" ht="33" customHeight="1">
      <c r="A180" s="35"/>
      <c r="B180" s="36"/>
      <c r="C180" s="184" t="s">
        <v>205</v>
      </c>
      <c r="D180" s="184" t="s">
        <v>128</v>
      </c>
      <c r="E180" s="185" t="s">
        <v>206</v>
      </c>
      <c r="F180" s="186" t="s">
        <v>207</v>
      </c>
      <c r="G180" s="187" t="s">
        <v>196</v>
      </c>
      <c r="H180" s="188">
        <v>39.57</v>
      </c>
      <c r="I180" s="189"/>
      <c r="J180" s="190">
        <f>ROUND(I180*H180,1)</f>
        <v>0</v>
      </c>
      <c r="K180" s="191"/>
      <c r="L180" s="40"/>
      <c r="M180" s="192" t="s">
        <v>1</v>
      </c>
      <c r="N180" s="193" t="s">
        <v>41</v>
      </c>
      <c r="O180" s="72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6" t="s">
        <v>132</v>
      </c>
      <c r="AT180" s="196" t="s">
        <v>128</v>
      </c>
      <c r="AU180" s="196" t="s">
        <v>85</v>
      </c>
      <c r="AY180" s="18" t="s">
        <v>126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8" t="s">
        <v>33</v>
      </c>
      <c r="BK180" s="197">
        <f>ROUND(I180*H180,1)</f>
        <v>0</v>
      </c>
      <c r="BL180" s="18" t="s">
        <v>132</v>
      </c>
      <c r="BM180" s="196" t="s">
        <v>208</v>
      </c>
    </row>
    <row r="181" spans="2:63" s="12" customFormat="1" ht="22.8" customHeight="1">
      <c r="B181" s="168"/>
      <c r="C181" s="169"/>
      <c r="D181" s="170" t="s">
        <v>75</v>
      </c>
      <c r="E181" s="182" t="s">
        <v>209</v>
      </c>
      <c r="F181" s="182" t="s">
        <v>210</v>
      </c>
      <c r="G181" s="169"/>
      <c r="H181" s="169"/>
      <c r="I181" s="172"/>
      <c r="J181" s="183">
        <f>BK181</f>
        <v>0</v>
      </c>
      <c r="K181" s="169"/>
      <c r="L181" s="174"/>
      <c r="M181" s="175"/>
      <c r="N181" s="176"/>
      <c r="O181" s="176"/>
      <c r="P181" s="177">
        <f>P182</f>
        <v>0</v>
      </c>
      <c r="Q181" s="176"/>
      <c r="R181" s="177">
        <f>R182</f>
        <v>0</v>
      </c>
      <c r="S181" s="176"/>
      <c r="T181" s="178">
        <f>T182</f>
        <v>0</v>
      </c>
      <c r="AR181" s="179" t="s">
        <v>33</v>
      </c>
      <c r="AT181" s="180" t="s">
        <v>75</v>
      </c>
      <c r="AU181" s="180" t="s">
        <v>33</v>
      </c>
      <c r="AY181" s="179" t="s">
        <v>126</v>
      </c>
      <c r="BK181" s="181">
        <f>BK182</f>
        <v>0</v>
      </c>
    </row>
    <row r="182" spans="1:65" s="2" customFormat="1" ht="24.15" customHeight="1">
      <c r="A182" s="35"/>
      <c r="B182" s="36"/>
      <c r="C182" s="184" t="s">
        <v>176</v>
      </c>
      <c r="D182" s="184" t="s">
        <v>128</v>
      </c>
      <c r="E182" s="185" t="s">
        <v>211</v>
      </c>
      <c r="F182" s="186" t="s">
        <v>212</v>
      </c>
      <c r="G182" s="187" t="s">
        <v>196</v>
      </c>
      <c r="H182" s="188">
        <v>3.154</v>
      </c>
      <c r="I182" s="189"/>
      <c r="J182" s="190">
        <f>ROUND(I182*H182,1)</f>
        <v>0</v>
      </c>
      <c r="K182" s="191"/>
      <c r="L182" s="40"/>
      <c r="M182" s="192" t="s">
        <v>1</v>
      </c>
      <c r="N182" s="193" t="s">
        <v>41</v>
      </c>
      <c r="O182" s="72"/>
      <c r="P182" s="194">
        <f>O182*H182</f>
        <v>0</v>
      </c>
      <c r="Q182" s="194">
        <v>0</v>
      </c>
      <c r="R182" s="194">
        <f>Q182*H182</f>
        <v>0</v>
      </c>
      <c r="S182" s="194">
        <v>0</v>
      </c>
      <c r="T182" s="19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6" t="s">
        <v>132</v>
      </c>
      <c r="AT182" s="196" t="s">
        <v>128</v>
      </c>
      <c r="AU182" s="196" t="s">
        <v>85</v>
      </c>
      <c r="AY182" s="18" t="s">
        <v>126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8" t="s">
        <v>33</v>
      </c>
      <c r="BK182" s="197">
        <f>ROUND(I182*H182,1)</f>
        <v>0</v>
      </c>
      <c r="BL182" s="18" t="s">
        <v>132</v>
      </c>
      <c r="BM182" s="196" t="s">
        <v>213</v>
      </c>
    </row>
    <row r="183" spans="2:63" s="12" customFormat="1" ht="25.95" customHeight="1">
      <c r="B183" s="168"/>
      <c r="C183" s="169"/>
      <c r="D183" s="170" t="s">
        <v>75</v>
      </c>
      <c r="E183" s="171" t="s">
        <v>214</v>
      </c>
      <c r="F183" s="171" t="s">
        <v>215</v>
      </c>
      <c r="G183" s="169"/>
      <c r="H183" s="169"/>
      <c r="I183" s="172"/>
      <c r="J183" s="173">
        <f>BK183</f>
        <v>0</v>
      </c>
      <c r="K183" s="169"/>
      <c r="L183" s="174"/>
      <c r="M183" s="175"/>
      <c r="N183" s="176"/>
      <c r="O183" s="176"/>
      <c r="P183" s="177">
        <f>P184+P235+P256+P260+P275+P315+P326+P361</f>
        <v>0</v>
      </c>
      <c r="Q183" s="176"/>
      <c r="R183" s="177">
        <f>R184+R235+R256+R260+R275+R315+R326+R361</f>
        <v>0</v>
      </c>
      <c r="S183" s="176"/>
      <c r="T183" s="178">
        <f>T184+T235+T256+T260+T275+T315+T326+T361</f>
        <v>1.339741</v>
      </c>
      <c r="AR183" s="179" t="s">
        <v>85</v>
      </c>
      <c r="AT183" s="180" t="s">
        <v>75</v>
      </c>
      <c r="AU183" s="180" t="s">
        <v>76</v>
      </c>
      <c r="AY183" s="179" t="s">
        <v>126</v>
      </c>
      <c r="BK183" s="181">
        <f>BK184+BK235+BK256+BK260+BK275+BK315+BK326+BK361</f>
        <v>0</v>
      </c>
    </row>
    <row r="184" spans="2:63" s="12" customFormat="1" ht="22.8" customHeight="1">
      <c r="B184" s="168"/>
      <c r="C184" s="169"/>
      <c r="D184" s="170" t="s">
        <v>75</v>
      </c>
      <c r="E184" s="182" t="s">
        <v>216</v>
      </c>
      <c r="F184" s="182" t="s">
        <v>217</v>
      </c>
      <c r="G184" s="169"/>
      <c r="H184" s="169"/>
      <c r="I184" s="172"/>
      <c r="J184" s="183">
        <f>BK184</f>
        <v>0</v>
      </c>
      <c r="K184" s="169"/>
      <c r="L184" s="174"/>
      <c r="M184" s="175"/>
      <c r="N184" s="176"/>
      <c r="O184" s="176"/>
      <c r="P184" s="177">
        <f>SUM(P185:P234)</f>
        <v>0</v>
      </c>
      <c r="Q184" s="176"/>
      <c r="R184" s="177">
        <f>SUM(R185:R234)</f>
        <v>0</v>
      </c>
      <c r="S184" s="176"/>
      <c r="T184" s="178">
        <f>SUM(T185:T234)</f>
        <v>1.339741</v>
      </c>
      <c r="AR184" s="179" t="s">
        <v>85</v>
      </c>
      <c r="AT184" s="180" t="s">
        <v>75</v>
      </c>
      <c r="AU184" s="180" t="s">
        <v>33</v>
      </c>
      <c r="AY184" s="179" t="s">
        <v>126</v>
      </c>
      <c r="BK184" s="181">
        <f>SUM(BK185:BK234)</f>
        <v>0</v>
      </c>
    </row>
    <row r="185" spans="1:65" s="2" customFormat="1" ht="24.15" customHeight="1">
      <c r="A185" s="35"/>
      <c r="B185" s="36"/>
      <c r="C185" s="184" t="s">
        <v>218</v>
      </c>
      <c r="D185" s="184" t="s">
        <v>128</v>
      </c>
      <c r="E185" s="185" t="s">
        <v>219</v>
      </c>
      <c r="F185" s="186" t="s">
        <v>220</v>
      </c>
      <c r="G185" s="187" t="s">
        <v>131</v>
      </c>
      <c r="H185" s="188">
        <v>103.057</v>
      </c>
      <c r="I185" s="189"/>
      <c r="J185" s="190">
        <f>ROUND(I185*H185,1)</f>
        <v>0</v>
      </c>
      <c r="K185" s="191"/>
      <c r="L185" s="40"/>
      <c r="M185" s="192" t="s">
        <v>1</v>
      </c>
      <c r="N185" s="193" t="s">
        <v>41</v>
      </c>
      <c r="O185" s="72"/>
      <c r="P185" s="194">
        <f>O185*H185</f>
        <v>0</v>
      </c>
      <c r="Q185" s="194">
        <v>0</v>
      </c>
      <c r="R185" s="194">
        <f>Q185*H185</f>
        <v>0</v>
      </c>
      <c r="S185" s="194">
        <v>0.002</v>
      </c>
      <c r="T185" s="195">
        <f>S185*H185</f>
        <v>0.20611400000000002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6" t="s">
        <v>173</v>
      </c>
      <c r="AT185" s="196" t="s">
        <v>128</v>
      </c>
      <c r="AU185" s="196" t="s">
        <v>85</v>
      </c>
      <c r="AY185" s="18" t="s">
        <v>126</v>
      </c>
      <c r="BE185" s="197">
        <f>IF(N185="základní",J185,0)</f>
        <v>0</v>
      </c>
      <c r="BF185" s="197">
        <f>IF(N185="snížená",J185,0)</f>
        <v>0</v>
      </c>
      <c r="BG185" s="197">
        <f>IF(N185="zákl. přenesená",J185,0)</f>
        <v>0</v>
      </c>
      <c r="BH185" s="197">
        <f>IF(N185="sníž. přenesená",J185,0)</f>
        <v>0</v>
      </c>
      <c r="BI185" s="197">
        <f>IF(N185="nulová",J185,0)</f>
        <v>0</v>
      </c>
      <c r="BJ185" s="18" t="s">
        <v>33</v>
      </c>
      <c r="BK185" s="197">
        <f>ROUND(I185*H185,1)</f>
        <v>0</v>
      </c>
      <c r="BL185" s="18" t="s">
        <v>173</v>
      </c>
      <c r="BM185" s="196" t="s">
        <v>221</v>
      </c>
    </row>
    <row r="186" spans="1:65" s="2" customFormat="1" ht="24.15" customHeight="1">
      <c r="A186" s="35"/>
      <c r="B186" s="36"/>
      <c r="C186" s="184" t="s">
        <v>180</v>
      </c>
      <c r="D186" s="184" t="s">
        <v>128</v>
      </c>
      <c r="E186" s="185" t="s">
        <v>222</v>
      </c>
      <c r="F186" s="186" t="s">
        <v>223</v>
      </c>
      <c r="G186" s="187" t="s">
        <v>131</v>
      </c>
      <c r="H186" s="188">
        <v>103.057</v>
      </c>
      <c r="I186" s="189"/>
      <c r="J186" s="190">
        <f>ROUND(I186*H186,1)</f>
        <v>0</v>
      </c>
      <c r="K186" s="191"/>
      <c r="L186" s="40"/>
      <c r="M186" s="192" t="s">
        <v>1</v>
      </c>
      <c r="N186" s="193" t="s">
        <v>41</v>
      </c>
      <c r="O186" s="72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6" t="s">
        <v>173</v>
      </c>
      <c r="AT186" s="196" t="s">
        <v>128</v>
      </c>
      <c r="AU186" s="196" t="s">
        <v>85</v>
      </c>
      <c r="AY186" s="18" t="s">
        <v>126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8" t="s">
        <v>33</v>
      </c>
      <c r="BK186" s="197">
        <f>ROUND(I186*H186,1)</f>
        <v>0</v>
      </c>
      <c r="BL186" s="18" t="s">
        <v>173</v>
      </c>
      <c r="BM186" s="196" t="s">
        <v>224</v>
      </c>
    </row>
    <row r="187" spans="1:65" s="2" customFormat="1" ht="16.5" customHeight="1">
      <c r="A187" s="35"/>
      <c r="B187" s="36"/>
      <c r="C187" s="231" t="s">
        <v>7</v>
      </c>
      <c r="D187" s="231" t="s">
        <v>150</v>
      </c>
      <c r="E187" s="232" t="s">
        <v>225</v>
      </c>
      <c r="F187" s="233" t="s">
        <v>226</v>
      </c>
      <c r="G187" s="234" t="s">
        <v>196</v>
      </c>
      <c r="H187" s="235">
        <v>0.033</v>
      </c>
      <c r="I187" s="236"/>
      <c r="J187" s="237">
        <f>ROUND(I187*H187,1)</f>
        <v>0</v>
      </c>
      <c r="K187" s="238"/>
      <c r="L187" s="239"/>
      <c r="M187" s="240" t="s">
        <v>1</v>
      </c>
      <c r="N187" s="241" t="s">
        <v>41</v>
      </c>
      <c r="O187" s="72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6" t="s">
        <v>203</v>
      </c>
      <c r="AT187" s="196" t="s">
        <v>150</v>
      </c>
      <c r="AU187" s="196" t="s">
        <v>85</v>
      </c>
      <c r="AY187" s="18" t="s">
        <v>126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8" t="s">
        <v>33</v>
      </c>
      <c r="BK187" s="197">
        <f>ROUND(I187*H187,1)</f>
        <v>0</v>
      </c>
      <c r="BL187" s="18" t="s">
        <v>173</v>
      </c>
      <c r="BM187" s="196" t="s">
        <v>227</v>
      </c>
    </row>
    <row r="188" spans="2:51" s="13" customFormat="1" ht="12">
      <c r="B188" s="198"/>
      <c r="C188" s="199"/>
      <c r="D188" s="200" t="s">
        <v>133</v>
      </c>
      <c r="E188" s="201" t="s">
        <v>1</v>
      </c>
      <c r="F188" s="202" t="s">
        <v>228</v>
      </c>
      <c r="G188" s="199"/>
      <c r="H188" s="203">
        <v>0.033</v>
      </c>
      <c r="I188" s="204"/>
      <c r="J188" s="199"/>
      <c r="K188" s="199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133</v>
      </c>
      <c r="AU188" s="209" t="s">
        <v>85</v>
      </c>
      <c r="AV188" s="13" t="s">
        <v>85</v>
      </c>
      <c r="AW188" s="13" t="s">
        <v>32</v>
      </c>
      <c r="AX188" s="13" t="s">
        <v>76</v>
      </c>
      <c r="AY188" s="209" t="s">
        <v>126</v>
      </c>
    </row>
    <row r="189" spans="2:51" s="14" customFormat="1" ht="12">
      <c r="B189" s="210"/>
      <c r="C189" s="211"/>
      <c r="D189" s="200" t="s">
        <v>133</v>
      </c>
      <c r="E189" s="212" t="s">
        <v>1</v>
      </c>
      <c r="F189" s="213" t="s">
        <v>135</v>
      </c>
      <c r="G189" s="211"/>
      <c r="H189" s="214">
        <v>0.033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133</v>
      </c>
      <c r="AU189" s="220" t="s">
        <v>85</v>
      </c>
      <c r="AV189" s="14" t="s">
        <v>132</v>
      </c>
      <c r="AW189" s="14" t="s">
        <v>32</v>
      </c>
      <c r="AX189" s="14" t="s">
        <v>33</v>
      </c>
      <c r="AY189" s="220" t="s">
        <v>126</v>
      </c>
    </row>
    <row r="190" spans="1:65" s="2" customFormat="1" ht="24.15" customHeight="1">
      <c r="A190" s="35"/>
      <c r="B190" s="36"/>
      <c r="C190" s="184" t="s">
        <v>184</v>
      </c>
      <c r="D190" s="184" t="s">
        <v>128</v>
      </c>
      <c r="E190" s="185" t="s">
        <v>229</v>
      </c>
      <c r="F190" s="186" t="s">
        <v>230</v>
      </c>
      <c r="G190" s="187" t="s">
        <v>131</v>
      </c>
      <c r="H190" s="188">
        <v>103.057</v>
      </c>
      <c r="I190" s="189"/>
      <c r="J190" s="190">
        <f>ROUND(I190*H190,1)</f>
        <v>0</v>
      </c>
      <c r="K190" s="191"/>
      <c r="L190" s="40"/>
      <c r="M190" s="192" t="s">
        <v>1</v>
      </c>
      <c r="N190" s="193" t="s">
        <v>41</v>
      </c>
      <c r="O190" s="72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6" t="s">
        <v>173</v>
      </c>
      <c r="AT190" s="196" t="s">
        <v>128</v>
      </c>
      <c r="AU190" s="196" t="s">
        <v>85</v>
      </c>
      <c r="AY190" s="18" t="s">
        <v>126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8" t="s">
        <v>33</v>
      </c>
      <c r="BK190" s="197">
        <f>ROUND(I190*H190,1)</f>
        <v>0</v>
      </c>
      <c r="BL190" s="18" t="s">
        <v>173</v>
      </c>
      <c r="BM190" s="196" t="s">
        <v>231</v>
      </c>
    </row>
    <row r="191" spans="2:51" s="15" customFormat="1" ht="12">
      <c r="B191" s="221"/>
      <c r="C191" s="222"/>
      <c r="D191" s="200" t="s">
        <v>133</v>
      </c>
      <c r="E191" s="223" t="s">
        <v>1</v>
      </c>
      <c r="F191" s="224" t="s">
        <v>232</v>
      </c>
      <c r="G191" s="222"/>
      <c r="H191" s="223" t="s">
        <v>1</v>
      </c>
      <c r="I191" s="225"/>
      <c r="J191" s="222"/>
      <c r="K191" s="222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133</v>
      </c>
      <c r="AU191" s="230" t="s">
        <v>85</v>
      </c>
      <c r="AV191" s="15" t="s">
        <v>33</v>
      </c>
      <c r="AW191" s="15" t="s">
        <v>32</v>
      </c>
      <c r="AX191" s="15" t="s">
        <v>76</v>
      </c>
      <c r="AY191" s="230" t="s">
        <v>126</v>
      </c>
    </row>
    <row r="192" spans="2:51" s="13" customFormat="1" ht="12">
      <c r="B192" s="198"/>
      <c r="C192" s="199"/>
      <c r="D192" s="200" t="s">
        <v>133</v>
      </c>
      <c r="E192" s="201" t="s">
        <v>1</v>
      </c>
      <c r="F192" s="202" t="s">
        <v>134</v>
      </c>
      <c r="G192" s="199"/>
      <c r="H192" s="203">
        <v>80.706</v>
      </c>
      <c r="I192" s="204"/>
      <c r="J192" s="199"/>
      <c r="K192" s="199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133</v>
      </c>
      <c r="AU192" s="209" t="s">
        <v>85</v>
      </c>
      <c r="AV192" s="13" t="s">
        <v>85</v>
      </c>
      <c r="AW192" s="13" t="s">
        <v>32</v>
      </c>
      <c r="AX192" s="13" t="s">
        <v>76</v>
      </c>
      <c r="AY192" s="209" t="s">
        <v>126</v>
      </c>
    </row>
    <row r="193" spans="2:51" s="15" customFormat="1" ht="12">
      <c r="B193" s="221"/>
      <c r="C193" s="222"/>
      <c r="D193" s="200" t="s">
        <v>133</v>
      </c>
      <c r="E193" s="223" t="s">
        <v>1</v>
      </c>
      <c r="F193" s="224" t="s">
        <v>233</v>
      </c>
      <c r="G193" s="222"/>
      <c r="H193" s="223" t="s">
        <v>1</v>
      </c>
      <c r="I193" s="225"/>
      <c r="J193" s="222"/>
      <c r="K193" s="222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133</v>
      </c>
      <c r="AU193" s="230" t="s">
        <v>85</v>
      </c>
      <c r="AV193" s="15" t="s">
        <v>33</v>
      </c>
      <c r="AW193" s="15" t="s">
        <v>32</v>
      </c>
      <c r="AX193" s="15" t="s">
        <v>76</v>
      </c>
      <c r="AY193" s="230" t="s">
        <v>126</v>
      </c>
    </row>
    <row r="194" spans="2:51" s="13" customFormat="1" ht="12">
      <c r="B194" s="198"/>
      <c r="C194" s="199"/>
      <c r="D194" s="200" t="s">
        <v>133</v>
      </c>
      <c r="E194" s="201" t="s">
        <v>1</v>
      </c>
      <c r="F194" s="202" t="s">
        <v>234</v>
      </c>
      <c r="G194" s="199"/>
      <c r="H194" s="203">
        <v>5.03</v>
      </c>
      <c r="I194" s="204"/>
      <c r="J194" s="199"/>
      <c r="K194" s="199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133</v>
      </c>
      <c r="AU194" s="209" t="s">
        <v>85</v>
      </c>
      <c r="AV194" s="13" t="s">
        <v>85</v>
      </c>
      <c r="AW194" s="13" t="s">
        <v>32</v>
      </c>
      <c r="AX194" s="13" t="s">
        <v>76</v>
      </c>
      <c r="AY194" s="209" t="s">
        <v>126</v>
      </c>
    </row>
    <row r="195" spans="2:51" s="13" customFormat="1" ht="12">
      <c r="B195" s="198"/>
      <c r="C195" s="199"/>
      <c r="D195" s="200" t="s">
        <v>133</v>
      </c>
      <c r="E195" s="201" t="s">
        <v>1</v>
      </c>
      <c r="F195" s="202" t="s">
        <v>235</v>
      </c>
      <c r="G195" s="199"/>
      <c r="H195" s="203">
        <v>5.789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133</v>
      </c>
      <c r="AU195" s="209" t="s">
        <v>85</v>
      </c>
      <c r="AV195" s="13" t="s">
        <v>85</v>
      </c>
      <c r="AW195" s="13" t="s">
        <v>32</v>
      </c>
      <c r="AX195" s="13" t="s">
        <v>76</v>
      </c>
      <c r="AY195" s="209" t="s">
        <v>126</v>
      </c>
    </row>
    <row r="196" spans="2:51" s="13" customFormat="1" ht="12">
      <c r="B196" s="198"/>
      <c r="C196" s="199"/>
      <c r="D196" s="200" t="s">
        <v>133</v>
      </c>
      <c r="E196" s="201" t="s">
        <v>1</v>
      </c>
      <c r="F196" s="202" t="s">
        <v>236</v>
      </c>
      <c r="G196" s="199"/>
      <c r="H196" s="203">
        <v>1.11</v>
      </c>
      <c r="I196" s="204"/>
      <c r="J196" s="199"/>
      <c r="K196" s="199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133</v>
      </c>
      <c r="AU196" s="209" t="s">
        <v>85</v>
      </c>
      <c r="AV196" s="13" t="s">
        <v>85</v>
      </c>
      <c r="AW196" s="13" t="s">
        <v>32</v>
      </c>
      <c r="AX196" s="13" t="s">
        <v>76</v>
      </c>
      <c r="AY196" s="209" t="s">
        <v>126</v>
      </c>
    </row>
    <row r="197" spans="2:51" s="15" customFormat="1" ht="12">
      <c r="B197" s="221"/>
      <c r="C197" s="222"/>
      <c r="D197" s="200" t="s">
        <v>133</v>
      </c>
      <c r="E197" s="223" t="s">
        <v>1</v>
      </c>
      <c r="F197" s="224" t="s">
        <v>237</v>
      </c>
      <c r="G197" s="222"/>
      <c r="H197" s="223" t="s">
        <v>1</v>
      </c>
      <c r="I197" s="225"/>
      <c r="J197" s="222"/>
      <c r="K197" s="222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133</v>
      </c>
      <c r="AU197" s="230" t="s">
        <v>85</v>
      </c>
      <c r="AV197" s="15" t="s">
        <v>33</v>
      </c>
      <c r="AW197" s="15" t="s">
        <v>32</v>
      </c>
      <c r="AX197" s="15" t="s">
        <v>76</v>
      </c>
      <c r="AY197" s="230" t="s">
        <v>126</v>
      </c>
    </row>
    <row r="198" spans="2:51" s="13" customFormat="1" ht="20.4">
      <c r="B198" s="198"/>
      <c r="C198" s="199"/>
      <c r="D198" s="200" t="s">
        <v>133</v>
      </c>
      <c r="E198" s="201" t="s">
        <v>1</v>
      </c>
      <c r="F198" s="202" t="s">
        <v>238</v>
      </c>
      <c r="G198" s="199"/>
      <c r="H198" s="203">
        <v>10.422</v>
      </c>
      <c r="I198" s="204"/>
      <c r="J198" s="199"/>
      <c r="K198" s="199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133</v>
      </c>
      <c r="AU198" s="209" t="s">
        <v>85</v>
      </c>
      <c r="AV198" s="13" t="s">
        <v>85</v>
      </c>
      <c r="AW198" s="13" t="s">
        <v>32</v>
      </c>
      <c r="AX198" s="13" t="s">
        <v>76</v>
      </c>
      <c r="AY198" s="209" t="s">
        <v>126</v>
      </c>
    </row>
    <row r="199" spans="2:51" s="14" customFormat="1" ht="12">
      <c r="B199" s="210"/>
      <c r="C199" s="211"/>
      <c r="D199" s="200" t="s">
        <v>133</v>
      </c>
      <c r="E199" s="212" t="s">
        <v>1</v>
      </c>
      <c r="F199" s="213" t="s">
        <v>135</v>
      </c>
      <c r="G199" s="211"/>
      <c r="H199" s="214">
        <v>103.057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133</v>
      </c>
      <c r="AU199" s="220" t="s">
        <v>85</v>
      </c>
      <c r="AV199" s="14" t="s">
        <v>132</v>
      </c>
      <c r="AW199" s="14" t="s">
        <v>32</v>
      </c>
      <c r="AX199" s="14" t="s">
        <v>33</v>
      </c>
      <c r="AY199" s="220" t="s">
        <v>126</v>
      </c>
    </row>
    <row r="200" spans="1:65" s="2" customFormat="1" ht="49.05" customHeight="1">
      <c r="A200" s="35"/>
      <c r="B200" s="36"/>
      <c r="C200" s="231" t="s">
        <v>239</v>
      </c>
      <c r="D200" s="231" t="s">
        <v>150</v>
      </c>
      <c r="E200" s="232" t="s">
        <v>240</v>
      </c>
      <c r="F200" s="233" t="s">
        <v>241</v>
      </c>
      <c r="G200" s="234" t="s">
        <v>131</v>
      </c>
      <c r="H200" s="235">
        <v>120.113</v>
      </c>
      <c r="I200" s="236"/>
      <c r="J200" s="237">
        <f>ROUND(I200*H200,1)</f>
        <v>0</v>
      </c>
      <c r="K200" s="238"/>
      <c r="L200" s="239"/>
      <c r="M200" s="240" t="s">
        <v>1</v>
      </c>
      <c r="N200" s="241" t="s">
        <v>41</v>
      </c>
      <c r="O200" s="72"/>
      <c r="P200" s="194">
        <f>O200*H200</f>
        <v>0</v>
      </c>
      <c r="Q200" s="194">
        <v>0</v>
      </c>
      <c r="R200" s="194">
        <f>Q200*H200</f>
        <v>0</v>
      </c>
      <c r="S200" s="194">
        <v>0</v>
      </c>
      <c r="T200" s="19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6" t="s">
        <v>203</v>
      </c>
      <c r="AT200" s="196" t="s">
        <v>150</v>
      </c>
      <c r="AU200" s="196" t="s">
        <v>85</v>
      </c>
      <c r="AY200" s="18" t="s">
        <v>126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18" t="s">
        <v>33</v>
      </c>
      <c r="BK200" s="197">
        <f>ROUND(I200*H200,1)</f>
        <v>0</v>
      </c>
      <c r="BL200" s="18" t="s">
        <v>173</v>
      </c>
      <c r="BM200" s="196" t="s">
        <v>242</v>
      </c>
    </row>
    <row r="201" spans="2:51" s="13" customFormat="1" ht="12">
      <c r="B201" s="198"/>
      <c r="C201" s="199"/>
      <c r="D201" s="200" t="s">
        <v>133</v>
      </c>
      <c r="E201" s="201" t="s">
        <v>1</v>
      </c>
      <c r="F201" s="202" t="s">
        <v>243</v>
      </c>
      <c r="G201" s="199"/>
      <c r="H201" s="203">
        <v>120.113</v>
      </c>
      <c r="I201" s="204"/>
      <c r="J201" s="199"/>
      <c r="K201" s="199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133</v>
      </c>
      <c r="AU201" s="209" t="s">
        <v>85</v>
      </c>
      <c r="AV201" s="13" t="s">
        <v>85</v>
      </c>
      <c r="AW201" s="13" t="s">
        <v>32</v>
      </c>
      <c r="AX201" s="13" t="s">
        <v>76</v>
      </c>
      <c r="AY201" s="209" t="s">
        <v>126</v>
      </c>
    </row>
    <row r="202" spans="2:51" s="14" customFormat="1" ht="12">
      <c r="B202" s="210"/>
      <c r="C202" s="211"/>
      <c r="D202" s="200" t="s">
        <v>133</v>
      </c>
      <c r="E202" s="212" t="s">
        <v>1</v>
      </c>
      <c r="F202" s="213" t="s">
        <v>135</v>
      </c>
      <c r="G202" s="211"/>
      <c r="H202" s="214">
        <v>120.113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133</v>
      </c>
      <c r="AU202" s="220" t="s">
        <v>85</v>
      </c>
      <c r="AV202" s="14" t="s">
        <v>132</v>
      </c>
      <c r="AW202" s="14" t="s">
        <v>32</v>
      </c>
      <c r="AX202" s="14" t="s">
        <v>33</v>
      </c>
      <c r="AY202" s="220" t="s">
        <v>126</v>
      </c>
    </row>
    <row r="203" spans="1:65" s="2" customFormat="1" ht="24.15" customHeight="1">
      <c r="A203" s="35"/>
      <c r="B203" s="36"/>
      <c r="C203" s="184" t="s">
        <v>187</v>
      </c>
      <c r="D203" s="184" t="s">
        <v>128</v>
      </c>
      <c r="E203" s="185" t="s">
        <v>244</v>
      </c>
      <c r="F203" s="186" t="s">
        <v>245</v>
      </c>
      <c r="G203" s="187" t="s">
        <v>131</v>
      </c>
      <c r="H203" s="188">
        <v>80.706</v>
      </c>
      <c r="I203" s="189"/>
      <c r="J203" s="190">
        <f>ROUND(I203*H203,1)</f>
        <v>0</v>
      </c>
      <c r="K203" s="191"/>
      <c r="L203" s="40"/>
      <c r="M203" s="192" t="s">
        <v>1</v>
      </c>
      <c r="N203" s="193" t="s">
        <v>41</v>
      </c>
      <c r="O203" s="72"/>
      <c r="P203" s="194">
        <f>O203*H203</f>
        <v>0</v>
      </c>
      <c r="Q203" s="194">
        <v>0</v>
      </c>
      <c r="R203" s="194">
        <f>Q203*H203</f>
        <v>0</v>
      </c>
      <c r="S203" s="194">
        <v>0</v>
      </c>
      <c r="T203" s="19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6" t="s">
        <v>173</v>
      </c>
      <c r="AT203" s="196" t="s">
        <v>128</v>
      </c>
      <c r="AU203" s="196" t="s">
        <v>85</v>
      </c>
      <c r="AY203" s="18" t="s">
        <v>126</v>
      </c>
      <c r="BE203" s="197">
        <f>IF(N203="základní",J203,0)</f>
        <v>0</v>
      </c>
      <c r="BF203" s="197">
        <f>IF(N203="snížená",J203,0)</f>
        <v>0</v>
      </c>
      <c r="BG203" s="197">
        <f>IF(N203="zákl. přenesená",J203,0)</f>
        <v>0</v>
      </c>
      <c r="BH203" s="197">
        <f>IF(N203="sníž. přenesená",J203,0)</f>
        <v>0</v>
      </c>
      <c r="BI203" s="197">
        <f>IF(N203="nulová",J203,0)</f>
        <v>0</v>
      </c>
      <c r="BJ203" s="18" t="s">
        <v>33</v>
      </c>
      <c r="BK203" s="197">
        <f>ROUND(I203*H203,1)</f>
        <v>0</v>
      </c>
      <c r="BL203" s="18" t="s">
        <v>173</v>
      </c>
      <c r="BM203" s="196" t="s">
        <v>246</v>
      </c>
    </row>
    <row r="204" spans="2:51" s="13" customFormat="1" ht="12">
      <c r="B204" s="198"/>
      <c r="C204" s="199"/>
      <c r="D204" s="200" t="s">
        <v>133</v>
      </c>
      <c r="E204" s="201" t="s">
        <v>1</v>
      </c>
      <c r="F204" s="202" t="s">
        <v>134</v>
      </c>
      <c r="G204" s="199"/>
      <c r="H204" s="203">
        <v>80.706</v>
      </c>
      <c r="I204" s="204"/>
      <c r="J204" s="199"/>
      <c r="K204" s="199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133</v>
      </c>
      <c r="AU204" s="209" t="s">
        <v>85</v>
      </c>
      <c r="AV204" s="13" t="s">
        <v>85</v>
      </c>
      <c r="AW204" s="13" t="s">
        <v>32</v>
      </c>
      <c r="AX204" s="13" t="s">
        <v>76</v>
      </c>
      <c r="AY204" s="209" t="s">
        <v>126</v>
      </c>
    </row>
    <row r="205" spans="2:51" s="14" customFormat="1" ht="12">
      <c r="B205" s="210"/>
      <c r="C205" s="211"/>
      <c r="D205" s="200" t="s">
        <v>133</v>
      </c>
      <c r="E205" s="212" t="s">
        <v>1</v>
      </c>
      <c r="F205" s="213" t="s">
        <v>135</v>
      </c>
      <c r="G205" s="211"/>
      <c r="H205" s="214">
        <v>80.706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133</v>
      </c>
      <c r="AU205" s="220" t="s">
        <v>85</v>
      </c>
      <c r="AV205" s="14" t="s">
        <v>132</v>
      </c>
      <c r="AW205" s="14" t="s">
        <v>32</v>
      </c>
      <c r="AX205" s="14" t="s">
        <v>33</v>
      </c>
      <c r="AY205" s="220" t="s">
        <v>126</v>
      </c>
    </row>
    <row r="206" spans="1:65" s="2" customFormat="1" ht="24.15" customHeight="1">
      <c r="A206" s="35"/>
      <c r="B206" s="36"/>
      <c r="C206" s="184" t="s">
        <v>247</v>
      </c>
      <c r="D206" s="184" t="s">
        <v>128</v>
      </c>
      <c r="E206" s="185" t="s">
        <v>248</v>
      </c>
      <c r="F206" s="186" t="s">
        <v>249</v>
      </c>
      <c r="G206" s="187" t="s">
        <v>131</v>
      </c>
      <c r="H206" s="188">
        <v>103.057</v>
      </c>
      <c r="I206" s="189"/>
      <c r="J206" s="190">
        <f>ROUND(I206*H206,1)</f>
        <v>0</v>
      </c>
      <c r="K206" s="191"/>
      <c r="L206" s="40"/>
      <c r="M206" s="192" t="s">
        <v>1</v>
      </c>
      <c r="N206" s="193" t="s">
        <v>41</v>
      </c>
      <c r="O206" s="72"/>
      <c r="P206" s="194">
        <f>O206*H206</f>
        <v>0</v>
      </c>
      <c r="Q206" s="194">
        <v>0</v>
      </c>
      <c r="R206" s="194">
        <f>Q206*H206</f>
        <v>0</v>
      </c>
      <c r="S206" s="194">
        <v>0.011</v>
      </c>
      <c r="T206" s="195">
        <f>S206*H206</f>
        <v>1.133627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6" t="s">
        <v>173</v>
      </c>
      <c r="AT206" s="196" t="s">
        <v>128</v>
      </c>
      <c r="AU206" s="196" t="s">
        <v>85</v>
      </c>
      <c r="AY206" s="18" t="s">
        <v>126</v>
      </c>
      <c r="BE206" s="197">
        <f>IF(N206="základní",J206,0)</f>
        <v>0</v>
      </c>
      <c r="BF206" s="197">
        <f>IF(N206="snížená",J206,0)</f>
        <v>0</v>
      </c>
      <c r="BG206" s="197">
        <f>IF(N206="zákl. přenesená",J206,0)</f>
        <v>0</v>
      </c>
      <c r="BH206" s="197">
        <f>IF(N206="sníž. přenesená",J206,0)</f>
        <v>0</v>
      </c>
      <c r="BI206" s="197">
        <f>IF(N206="nulová",J206,0)</f>
        <v>0</v>
      </c>
      <c r="BJ206" s="18" t="s">
        <v>33</v>
      </c>
      <c r="BK206" s="197">
        <f>ROUND(I206*H206,1)</f>
        <v>0</v>
      </c>
      <c r="BL206" s="18" t="s">
        <v>173</v>
      </c>
      <c r="BM206" s="196" t="s">
        <v>250</v>
      </c>
    </row>
    <row r="207" spans="2:51" s="15" customFormat="1" ht="12">
      <c r="B207" s="221"/>
      <c r="C207" s="222"/>
      <c r="D207" s="200" t="s">
        <v>133</v>
      </c>
      <c r="E207" s="223" t="s">
        <v>1</v>
      </c>
      <c r="F207" s="224" t="s">
        <v>232</v>
      </c>
      <c r="G207" s="222"/>
      <c r="H207" s="223" t="s">
        <v>1</v>
      </c>
      <c r="I207" s="225"/>
      <c r="J207" s="222"/>
      <c r="K207" s="222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133</v>
      </c>
      <c r="AU207" s="230" t="s">
        <v>85</v>
      </c>
      <c r="AV207" s="15" t="s">
        <v>33</v>
      </c>
      <c r="AW207" s="15" t="s">
        <v>32</v>
      </c>
      <c r="AX207" s="15" t="s">
        <v>76</v>
      </c>
      <c r="AY207" s="230" t="s">
        <v>126</v>
      </c>
    </row>
    <row r="208" spans="2:51" s="13" customFormat="1" ht="12">
      <c r="B208" s="198"/>
      <c r="C208" s="199"/>
      <c r="D208" s="200" t="s">
        <v>133</v>
      </c>
      <c r="E208" s="201" t="s">
        <v>1</v>
      </c>
      <c r="F208" s="202" t="s">
        <v>134</v>
      </c>
      <c r="G208" s="199"/>
      <c r="H208" s="203">
        <v>80.706</v>
      </c>
      <c r="I208" s="204"/>
      <c r="J208" s="199"/>
      <c r="K208" s="199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133</v>
      </c>
      <c r="AU208" s="209" t="s">
        <v>85</v>
      </c>
      <c r="AV208" s="13" t="s">
        <v>85</v>
      </c>
      <c r="AW208" s="13" t="s">
        <v>32</v>
      </c>
      <c r="AX208" s="13" t="s">
        <v>76</v>
      </c>
      <c r="AY208" s="209" t="s">
        <v>126</v>
      </c>
    </row>
    <row r="209" spans="2:51" s="15" customFormat="1" ht="12">
      <c r="B209" s="221"/>
      <c r="C209" s="222"/>
      <c r="D209" s="200" t="s">
        <v>133</v>
      </c>
      <c r="E209" s="223" t="s">
        <v>1</v>
      </c>
      <c r="F209" s="224" t="s">
        <v>233</v>
      </c>
      <c r="G209" s="222"/>
      <c r="H209" s="223" t="s">
        <v>1</v>
      </c>
      <c r="I209" s="225"/>
      <c r="J209" s="222"/>
      <c r="K209" s="222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133</v>
      </c>
      <c r="AU209" s="230" t="s">
        <v>85</v>
      </c>
      <c r="AV209" s="15" t="s">
        <v>33</v>
      </c>
      <c r="AW209" s="15" t="s">
        <v>32</v>
      </c>
      <c r="AX209" s="15" t="s">
        <v>76</v>
      </c>
      <c r="AY209" s="230" t="s">
        <v>126</v>
      </c>
    </row>
    <row r="210" spans="2:51" s="13" customFormat="1" ht="12">
      <c r="B210" s="198"/>
      <c r="C210" s="199"/>
      <c r="D210" s="200" t="s">
        <v>133</v>
      </c>
      <c r="E210" s="201" t="s">
        <v>1</v>
      </c>
      <c r="F210" s="202" t="s">
        <v>234</v>
      </c>
      <c r="G210" s="199"/>
      <c r="H210" s="203">
        <v>5.03</v>
      </c>
      <c r="I210" s="204"/>
      <c r="J210" s="199"/>
      <c r="K210" s="199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133</v>
      </c>
      <c r="AU210" s="209" t="s">
        <v>85</v>
      </c>
      <c r="AV210" s="13" t="s">
        <v>85</v>
      </c>
      <c r="AW210" s="13" t="s">
        <v>32</v>
      </c>
      <c r="AX210" s="13" t="s">
        <v>76</v>
      </c>
      <c r="AY210" s="209" t="s">
        <v>126</v>
      </c>
    </row>
    <row r="211" spans="2:51" s="13" customFormat="1" ht="12">
      <c r="B211" s="198"/>
      <c r="C211" s="199"/>
      <c r="D211" s="200" t="s">
        <v>133</v>
      </c>
      <c r="E211" s="201" t="s">
        <v>1</v>
      </c>
      <c r="F211" s="202" t="s">
        <v>235</v>
      </c>
      <c r="G211" s="199"/>
      <c r="H211" s="203">
        <v>5.789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133</v>
      </c>
      <c r="AU211" s="209" t="s">
        <v>85</v>
      </c>
      <c r="AV211" s="13" t="s">
        <v>85</v>
      </c>
      <c r="AW211" s="13" t="s">
        <v>32</v>
      </c>
      <c r="AX211" s="13" t="s">
        <v>76</v>
      </c>
      <c r="AY211" s="209" t="s">
        <v>126</v>
      </c>
    </row>
    <row r="212" spans="2:51" s="13" customFormat="1" ht="12">
      <c r="B212" s="198"/>
      <c r="C212" s="199"/>
      <c r="D212" s="200" t="s">
        <v>133</v>
      </c>
      <c r="E212" s="201" t="s">
        <v>1</v>
      </c>
      <c r="F212" s="202" t="s">
        <v>236</v>
      </c>
      <c r="G212" s="199"/>
      <c r="H212" s="203">
        <v>1.11</v>
      </c>
      <c r="I212" s="204"/>
      <c r="J212" s="199"/>
      <c r="K212" s="199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133</v>
      </c>
      <c r="AU212" s="209" t="s">
        <v>85</v>
      </c>
      <c r="AV212" s="13" t="s">
        <v>85</v>
      </c>
      <c r="AW212" s="13" t="s">
        <v>32</v>
      </c>
      <c r="AX212" s="13" t="s">
        <v>76</v>
      </c>
      <c r="AY212" s="209" t="s">
        <v>126</v>
      </c>
    </row>
    <row r="213" spans="2:51" s="15" customFormat="1" ht="12">
      <c r="B213" s="221"/>
      <c r="C213" s="222"/>
      <c r="D213" s="200" t="s">
        <v>133</v>
      </c>
      <c r="E213" s="223" t="s">
        <v>1</v>
      </c>
      <c r="F213" s="224" t="s">
        <v>237</v>
      </c>
      <c r="G213" s="222"/>
      <c r="H213" s="223" t="s">
        <v>1</v>
      </c>
      <c r="I213" s="225"/>
      <c r="J213" s="222"/>
      <c r="K213" s="222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133</v>
      </c>
      <c r="AU213" s="230" t="s">
        <v>85</v>
      </c>
      <c r="AV213" s="15" t="s">
        <v>33</v>
      </c>
      <c r="AW213" s="15" t="s">
        <v>32</v>
      </c>
      <c r="AX213" s="15" t="s">
        <v>76</v>
      </c>
      <c r="AY213" s="230" t="s">
        <v>126</v>
      </c>
    </row>
    <row r="214" spans="2:51" s="13" customFormat="1" ht="20.4">
      <c r="B214" s="198"/>
      <c r="C214" s="199"/>
      <c r="D214" s="200" t="s">
        <v>133</v>
      </c>
      <c r="E214" s="201" t="s">
        <v>1</v>
      </c>
      <c r="F214" s="202" t="s">
        <v>238</v>
      </c>
      <c r="G214" s="199"/>
      <c r="H214" s="203">
        <v>10.422</v>
      </c>
      <c r="I214" s="204"/>
      <c r="J214" s="199"/>
      <c r="K214" s="199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133</v>
      </c>
      <c r="AU214" s="209" t="s">
        <v>85</v>
      </c>
      <c r="AV214" s="13" t="s">
        <v>85</v>
      </c>
      <c r="AW214" s="13" t="s">
        <v>32</v>
      </c>
      <c r="AX214" s="13" t="s">
        <v>76</v>
      </c>
      <c r="AY214" s="209" t="s">
        <v>126</v>
      </c>
    </row>
    <row r="215" spans="2:51" s="14" customFormat="1" ht="12">
      <c r="B215" s="210"/>
      <c r="C215" s="211"/>
      <c r="D215" s="200" t="s">
        <v>133</v>
      </c>
      <c r="E215" s="212" t="s">
        <v>1</v>
      </c>
      <c r="F215" s="213" t="s">
        <v>135</v>
      </c>
      <c r="G215" s="211"/>
      <c r="H215" s="214">
        <v>103.057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133</v>
      </c>
      <c r="AU215" s="220" t="s">
        <v>85</v>
      </c>
      <c r="AV215" s="14" t="s">
        <v>132</v>
      </c>
      <c r="AW215" s="14" t="s">
        <v>32</v>
      </c>
      <c r="AX215" s="14" t="s">
        <v>33</v>
      </c>
      <c r="AY215" s="220" t="s">
        <v>126</v>
      </c>
    </row>
    <row r="216" spans="1:65" s="2" customFormat="1" ht="24.15" customHeight="1">
      <c r="A216" s="35"/>
      <c r="B216" s="36"/>
      <c r="C216" s="184" t="s">
        <v>191</v>
      </c>
      <c r="D216" s="184" t="s">
        <v>128</v>
      </c>
      <c r="E216" s="185" t="s">
        <v>251</v>
      </c>
      <c r="F216" s="186" t="s">
        <v>252</v>
      </c>
      <c r="G216" s="187" t="s">
        <v>131</v>
      </c>
      <c r="H216" s="188">
        <v>206.114</v>
      </c>
      <c r="I216" s="189"/>
      <c r="J216" s="190">
        <f>ROUND(I216*H216,1)</f>
        <v>0</v>
      </c>
      <c r="K216" s="191"/>
      <c r="L216" s="40"/>
      <c r="M216" s="192" t="s">
        <v>1</v>
      </c>
      <c r="N216" s="193" t="s">
        <v>41</v>
      </c>
      <c r="O216" s="72"/>
      <c r="P216" s="194">
        <f>O216*H216</f>
        <v>0</v>
      </c>
      <c r="Q216" s="194">
        <v>0</v>
      </c>
      <c r="R216" s="194">
        <f>Q216*H216</f>
        <v>0</v>
      </c>
      <c r="S216" s="194">
        <v>0</v>
      </c>
      <c r="T216" s="19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6" t="s">
        <v>173</v>
      </c>
      <c r="AT216" s="196" t="s">
        <v>128</v>
      </c>
      <c r="AU216" s="196" t="s">
        <v>85</v>
      </c>
      <c r="AY216" s="18" t="s">
        <v>126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18" t="s">
        <v>33</v>
      </c>
      <c r="BK216" s="197">
        <f>ROUND(I216*H216,1)</f>
        <v>0</v>
      </c>
      <c r="BL216" s="18" t="s">
        <v>173</v>
      </c>
      <c r="BM216" s="196" t="s">
        <v>253</v>
      </c>
    </row>
    <row r="217" spans="2:51" s="15" customFormat="1" ht="12">
      <c r="B217" s="221"/>
      <c r="C217" s="222"/>
      <c r="D217" s="200" t="s">
        <v>133</v>
      </c>
      <c r="E217" s="223" t="s">
        <v>1</v>
      </c>
      <c r="F217" s="224" t="s">
        <v>254</v>
      </c>
      <c r="G217" s="222"/>
      <c r="H217" s="223" t="s">
        <v>1</v>
      </c>
      <c r="I217" s="225"/>
      <c r="J217" s="222"/>
      <c r="K217" s="222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133</v>
      </c>
      <c r="AU217" s="230" t="s">
        <v>85</v>
      </c>
      <c r="AV217" s="15" t="s">
        <v>33</v>
      </c>
      <c r="AW217" s="15" t="s">
        <v>32</v>
      </c>
      <c r="AX217" s="15" t="s">
        <v>76</v>
      </c>
      <c r="AY217" s="230" t="s">
        <v>126</v>
      </c>
    </row>
    <row r="218" spans="2:51" s="13" customFormat="1" ht="12">
      <c r="B218" s="198"/>
      <c r="C218" s="199"/>
      <c r="D218" s="200" t="s">
        <v>133</v>
      </c>
      <c r="E218" s="201" t="s">
        <v>1</v>
      </c>
      <c r="F218" s="202" t="s">
        <v>255</v>
      </c>
      <c r="G218" s="199"/>
      <c r="H218" s="203">
        <v>103.057</v>
      </c>
      <c r="I218" s="204"/>
      <c r="J218" s="199"/>
      <c r="K218" s="199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133</v>
      </c>
      <c r="AU218" s="209" t="s">
        <v>85</v>
      </c>
      <c r="AV218" s="13" t="s">
        <v>85</v>
      </c>
      <c r="AW218" s="13" t="s">
        <v>32</v>
      </c>
      <c r="AX218" s="13" t="s">
        <v>76</v>
      </c>
      <c r="AY218" s="209" t="s">
        <v>126</v>
      </c>
    </row>
    <row r="219" spans="2:51" s="15" customFormat="1" ht="12">
      <c r="B219" s="221"/>
      <c r="C219" s="222"/>
      <c r="D219" s="200" t="s">
        <v>133</v>
      </c>
      <c r="E219" s="223" t="s">
        <v>1</v>
      </c>
      <c r="F219" s="224" t="s">
        <v>256</v>
      </c>
      <c r="G219" s="222"/>
      <c r="H219" s="223" t="s">
        <v>1</v>
      </c>
      <c r="I219" s="225"/>
      <c r="J219" s="222"/>
      <c r="K219" s="222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133</v>
      </c>
      <c r="AU219" s="230" t="s">
        <v>85</v>
      </c>
      <c r="AV219" s="15" t="s">
        <v>33</v>
      </c>
      <c r="AW219" s="15" t="s">
        <v>32</v>
      </c>
      <c r="AX219" s="15" t="s">
        <v>76</v>
      </c>
      <c r="AY219" s="230" t="s">
        <v>126</v>
      </c>
    </row>
    <row r="220" spans="2:51" s="13" customFormat="1" ht="12">
      <c r="B220" s="198"/>
      <c r="C220" s="199"/>
      <c r="D220" s="200" t="s">
        <v>133</v>
      </c>
      <c r="E220" s="201" t="s">
        <v>1</v>
      </c>
      <c r="F220" s="202" t="s">
        <v>255</v>
      </c>
      <c r="G220" s="199"/>
      <c r="H220" s="203">
        <v>103.057</v>
      </c>
      <c r="I220" s="204"/>
      <c r="J220" s="199"/>
      <c r="K220" s="199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133</v>
      </c>
      <c r="AU220" s="209" t="s">
        <v>85</v>
      </c>
      <c r="AV220" s="13" t="s">
        <v>85</v>
      </c>
      <c r="AW220" s="13" t="s">
        <v>32</v>
      </c>
      <c r="AX220" s="13" t="s">
        <v>76</v>
      </c>
      <c r="AY220" s="209" t="s">
        <v>126</v>
      </c>
    </row>
    <row r="221" spans="2:51" s="14" customFormat="1" ht="12">
      <c r="B221" s="210"/>
      <c r="C221" s="211"/>
      <c r="D221" s="200" t="s">
        <v>133</v>
      </c>
      <c r="E221" s="212" t="s">
        <v>1</v>
      </c>
      <c r="F221" s="213" t="s">
        <v>135</v>
      </c>
      <c r="G221" s="211"/>
      <c r="H221" s="214">
        <v>206.114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133</v>
      </c>
      <c r="AU221" s="220" t="s">
        <v>85</v>
      </c>
      <c r="AV221" s="14" t="s">
        <v>132</v>
      </c>
      <c r="AW221" s="14" t="s">
        <v>32</v>
      </c>
      <c r="AX221" s="14" t="s">
        <v>33</v>
      </c>
      <c r="AY221" s="220" t="s">
        <v>126</v>
      </c>
    </row>
    <row r="222" spans="1:65" s="2" customFormat="1" ht="44.25" customHeight="1">
      <c r="A222" s="35"/>
      <c r="B222" s="36"/>
      <c r="C222" s="231" t="s">
        <v>257</v>
      </c>
      <c r="D222" s="231" t="s">
        <v>150</v>
      </c>
      <c r="E222" s="232" t="s">
        <v>258</v>
      </c>
      <c r="F222" s="233" t="s">
        <v>259</v>
      </c>
      <c r="G222" s="234" t="s">
        <v>131</v>
      </c>
      <c r="H222" s="235">
        <v>120.113</v>
      </c>
      <c r="I222" s="236"/>
      <c r="J222" s="237">
        <f>ROUND(I222*H222,1)</f>
        <v>0</v>
      </c>
      <c r="K222" s="238"/>
      <c r="L222" s="239"/>
      <c r="M222" s="240" t="s">
        <v>1</v>
      </c>
      <c r="N222" s="241" t="s">
        <v>41</v>
      </c>
      <c r="O222" s="72"/>
      <c r="P222" s="194">
        <f>O222*H222</f>
        <v>0</v>
      </c>
      <c r="Q222" s="194">
        <v>0</v>
      </c>
      <c r="R222" s="194">
        <f>Q222*H222</f>
        <v>0</v>
      </c>
      <c r="S222" s="194">
        <v>0</v>
      </c>
      <c r="T222" s="19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6" t="s">
        <v>203</v>
      </c>
      <c r="AT222" s="196" t="s">
        <v>150</v>
      </c>
      <c r="AU222" s="196" t="s">
        <v>85</v>
      </c>
      <c r="AY222" s="18" t="s">
        <v>126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18" t="s">
        <v>33</v>
      </c>
      <c r="BK222" s="197">
        <f>ROUND(I222*H222,1)</f>
        <v>0</v>
      </c>
      <c r="BL222" s="18" t="s">
        <v>173</v>
      </c>
      <c r="BM222" s="196" t="s">
        <v>260</v>
      </c>
    </row>
    <row r="223" spans="2:51" s="13" customFormat="1" ht="12">
      <c r="B223" s="198"/>
      <c r="C223" s="199"/>
      <c r="D223" s="200" t="s">
        <v>133</v>
      </c>
      <c r="E223" s="201" t="s">
        <v>1</v>
      </c>
      <c r="F223" s="202" t="s">
        <v>243</v>
      </c>
      <c r="G223" s="199"/>
      <c r="H223" s="203">
        <v>120.113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133</v>
      </c>
      <c r="AU223" s="209" t="s">
        <v>85</v>
      </c>
      <c r="AV223" s="13" t="s">
        <v>85</v>
      </c>
      <c r="AW223" s="13" t="s">
        <v>32</v>
      </c>
      <c r="AX223" s="13" t="s">
        <v>76</v>
      </c>
      <c r="AY223" s="209" t="s">
        <v>126</v>
      </c>
    </row>
    <row r="224" spans="2:51" s="14" customFormat="1" ht="12">
      <c r="B224" s="210"/>
      <c r="C224" s="211"/>
      <c r="D224" s="200" t="s">
        <v>133</v>
      </c>
      <c r="E224" s="212" t="s">
        <v>1</v>
      </c>
      <c r="F224" s="213" t="s">
        <v>135</v>
      </c>
      <c r="G224" s="211"/>
      <c r="H224" s="214">
        <v>120.113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133</v>
      </c>
      <c r="AU224" s="220" t="s">
        <v>85</v>
      </c>
      <c r="AV224" s="14" t="s">
        <v>132</v>
      </c>
      <c r="AW224" s="14" t="s">
        <v>32</v>
      </c>
      <c r="AX224" s="14" t="s">
        <v>33</v>
      </c>
      <c r="AY224" s="220" t="s">
        <v>126</v>
      </c>
    </row>
    <row r="225" spans="1:65" s="2" customFormat="1" ht="44.25" customHeight="1">
      <c r="A225" s="35"/>
      <c r="B225" s="36"/>
      <c r="C225" s="231" t="s">
        <v>197</v>
      </c>
      <c r="D225" s="231" t="s">
        <v>150</v>
      </c>
      <c r="E225" s="232" t="s">
        <v>261</v>
      </c>
      <c r="F225" s="233" t="s">
        <v>262</v>
      </c>
      <c r="G225" s="234" t="s">
        <v>131</v>
      </c>
      <c r="H225" s="235">
        <v>120.113</v>
      </c>
      <c r="I225" s="236"/>
      <c r="J225" s="237">
        <f>ROUND(I225*H225,1)</f>
        <v>0</v>
      </c>
      <c r="K225" s="238"/>
      <c r="L225" s="239"/>
      <c r="M225" s="240" t="s">
        <v>1</v>
      </c>
      <c r="N225" s="241" t="s">
        <v>41</v>
      </c>
      <c r="O225" s="72"/>
      <c r="P225" s="194">
        <f>O225*H225</f>
        <v>0</v>
      </c>
      <c r="Q225" s="194">
        <v>0</v>
      </c>
      <c r="R225" s="194">
        <f>Q225*H225</f>
        <v>0</v>
      </c>
      <c r="S225" s="194">
        <v>0</v>
      </c>
      <c r="T225" s="19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6" t="s">
        <v>203</v>
      </c>
      <c r="AT225" s="196" t="s">
        <v>150</v>
      </c>
      <c r="AU225" s="196" t="s">
        <v>85</v>
      </c>
      <c r="AY225" s="18" t="s">
        <v>126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8" t="s">
        <v>33</v>
      </c>
      <c r="BK225" s="197">
        <f>ROUND(I225*H225,1)</f>
        <v>0</v>
      </c>
      <c r="BL225" s="18" t="s">
        <v>173</v>
      </c>
      <c r="BM225" s="196" t="s">
        <v>263</v>
      </c>
    </row>
    <row r="226" spans="2:51" s="13" customFormat="1" ht="12">
      <c r="B226" s="198"/>
      <c r="C226" s="199"/>
      <c r="D226" s="200" t="s">
        <v>133</v>
      </c>
      <c r="E226" s="201" t="s">
        <v>1</v>
      </c>
      <c r="F226" s="202" t="s">
        <v>243</v>
      </c>
      <c r="G226" s="199"/>
      <c r="H226" s="203">
        <v>120.113</v>
      </c>
      <c r="I226" s="204"/>
      <c r="J226" s="199"/>
      <c r="K226" s="199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133</v>
      </c>
      <c r="AU226" s="209" t="s">
        <v>85</v>
      </c>
      <c r="AV226" s="13" t="s">
        <v>85</v>
      </c>
      <c r="AW226" s="13" t="s">
        <v>32</v>
      </c>
      <c r="AX226" s="13" t="s">
        <v>76</v>
      </c>
      <c r="AY226" s="209" t="s">
        <v>126</v>
      </c>
    </row>
    <row r="227" spans="2:51" s="14" customFormat="1" ht="12">
      <c r="B227" s="210"/>
      <c r="C227" s="211"/>
      <c r="D227" s="200" t="s">
        <v>133</v>
      </c>
      <c r="E227" s="212" t="s">
        <v>1</v>
      </c>
      <c r="F227" s="213" t="s">
        <v>135</v>
      </c>
      <c r="G227" s="211"/>
      <c r="H227" s="214">
        <v>120.113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133</v>
      </c>
      <c r="AU227" s="220" t="s">
        <v>85</v>
      </c>
      <c r="AV227" s="14" t="s">
        <v>132</v>
      </c>
      <c r="AW227" s="14" t="s">
        <v>32</v>
      </c>
      <c r="AX227" s="14" t="s">
        <v>33</v>
      </c>
      <c r="AY227" s="220" t="s">
        <v>126</v>
      </c>
    </row>
    <row r="228" spans="1:65" s="2" customFormat="1" ht="21.75" customHeight="1">
      <c r="A228" s="35"/>
      <c r="B228" s="36"/>
      <c r="C228" s="184" t="s">
        <v>264</v>
      </c>
      <c r="D228" s="184" t="s">
        <v>128</v>
      </c>
      <c r="E228" s="185" t="s">
        <v>265</v>
      </c>
      <c r="F228" s="186" t="s">
        <v>266</v>
      </c>
      <c r="G228" s="187" t="s">
        <v>267</v>
      </c>
      <c r="H228" s="188">
        <v>39.45</v>
      </c>
      <c r="I228" s="189"/>
      <c r="J228" s="190">
        <f>ROUND(I228*H228,1)</f>
        <v>0</v>
      </c>
      <c r="K228" s="191"/>
      <c r="L228" s="40"/>
      <c r="M228" s="192" t="s">
        <v>1</v>
      </c>
      <c r="N228" s="193" t="s">
        <v>41</v>
      </c>
      <c r="O228" s="72"/>
      <c r="P228" s="194">
        <f>O228*H228</f>
        <v>0</v>
      </c>
      <c r="Q228" s="194">
        <v>0</v>
      </c>
      <c r="R228" s="194">
        <f>Q228*H228</f>
        <v>0</v>
      </c>
      <c r="S228" s="194">
        <v>0</v>
      </c>
      <c r="T228" s="19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6" t="s">
        <v>173</v>
      </c>
      <c r="AT228" s="196" t="s">
        <v>128</v>
      </c>
      <c r="AU228" s="196" t="s">
        <v>85</v>
      </c>
      <c r="AY228" s="18" t="s">
        <v>126</v>
      </c>
      <c r="BE228" s="197">
        <f>IF(N228="základní",J228,0)</f>
        <v>0</v>
      </c>
      <c r="BF228" s="197">
        <f>IF(N228="snížená",J228,0)</f>
        <v>0</v>
      </c>
      <c r="BG228" s="197">
        <f>IF(N228="zákl. přenesená",J228,0)</f>
        <v>0</v>
      </c>
      <c r="BH228" s="197">
        <f>IF(N228="sníž. přenesená",J228,0)</f>
        <v>0</v>
      </c>
      <c r="BI228" s="197">
        <f>IF(N228="nulová",J228,0)</f>
        <v>0</v>
      </c>
      <c r="BJ228" s="18" t="s">
        <v>33</v>
      </c>
      <c r="BK228" s="197">
        <f>ROUND(I228*H228,1)</f>
        <v>0</v>
      </c>
      <c r="BL228" s="18" t="s">
        <v>173</v>
      </c>
      <c r="BM228" s="196" t="s">
        <v>268</v>
      </c>
    </row>
    <row r="229" spans="2:51" s="13" customFormat="1" ht="12">
      <c r="B229" s="198"/>
      <c r="C229" s="199"/>
      <c r="D229" s="200" t="s">
        <v>133</v>
      </c>
      <c r="E229" s="201" t="s">
        <v>1</v>
      </c>
      <c r="F229" s="202" t="s">
        <v>269</v>
      </c>
      <c r="G229" s="199"/>
      <c r="H229" s="203">
        <v>39.45</v>
      </c>
      <c r="I229" s="204"/>
      <c r="J229" s="199"/>
      <c r="K229" s="199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133</v>
      </c>
      <c r="AU229" s="209" t="s">
        <v>85</v>
      </c>
      <c r="AV229" s="13" t="s">
        <v>85</v>
      </c>
      <c r="AW229" s="13" t="s">
        <v>32</v>
      </c>
      <c r="AX229" s="13" t="s">
        <v>76</v>
      </c>
      <c r="AY229" s="209" t="s">
        <v>126</v>
      </c>
    </row>
    <row r="230" spans="2:51" s="14" customFormat="1" ht="12">
      <c r="B230" s="210"/>
      <c r="C230" s="211"/>
      <c r="D230" s="200" t="s">
        <v>133</v>
      </c>
      <c r="E230" s="212" t="s">
        <v>1</v>
      </c>
      <c r="F230" s="213" t="s">
        <v>135</v>
      </c>
      <c r="G230" s="211"/>
      <c r="H230" s="214">
        <v>39.45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133</v>
      </c>
      <c r="AU230" s="220" t="s">
        <v>85</v>
      </c>
      <c r="AV230" s="14" t="s">
        <v>132</v>
      </c>
      <c r="AW230" s="14" t="s">
        <v>32</v>
      </c>
      <c r="AX230" s="14" t="s">
        <v>33</v>
      </c>
      <c r="AY230" s="220" t="s">
        <v>126</v>
      </c>
    </row>
    <row r="231" spans="1:65" s="2" customFormat="1" ht="24.15" customHeight="1">
      <c r="A231" s="35"/>
      <c r="B231" s="36"/>
      <c r="C231" s="231" t="s">
        <v>200</v>
      </c>
      <c r="D231" s="231" t="s">
        <v>150</v>
      </c>
      <c r="E231" s="232" t="s">
        <v>270</v>
      </c>
      <c r="F231" s="233" t="s">
        <v>271</v>
      </c>
      <c r="G231" s="234" t="s">
        <v>267</v>
      </c>
      <c r="H231" s="235">
        <v>41.423</v>
      </c>
      <c r="I231" s="236"/>
      <c r="J231" s="237">
        <f>ROUND(I231*H231,1)</f>
        <v>0</v>
      </c>
      <c r="K231" s="238"/>
      <c r="L231" s="239"/>
      <c r="M231" s="240" t="s">
        <v>1</v>
      </c>
      <c r="N231" s="241" t="s">
        <v>41</v>
      </c>
      <c r="O231" s="72"/>
      <c r="P231" s="194">
        <f>O231*H231</f>
        <v>0</v>
      </c>
      <c r="Q231" s="194">
        <v>0</v>
      </c>
      <c r="R231" s="194">
        <f>Q231*H231</f>
        <v>0</v>
      </c>
      <c r="S231" s="194">
        <v>0</v>
      </c>
      <c r="T231" s="19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6" t="s">
        <v>203</v>
      </c>
      <c r="AT231" s="196" t="s">
        <v>150</v>
      </c>
      <c r="AU231" s="196" t="s">
        <v>85</v>
      </c>
      <c r="AY231" s="18" t="s">
        <v>126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8" t="s">
        <v>33</v>
      </c>
      <c r="BK231" s="197">
        <f>ROUND(I231*H231,1)</f>
        <v>0</v>
      </c>
      <c r="BL231" s="18" t="s">
        <v>173</v>
      </c>
      <c r="BM231" s="196" t="s">
        <v>272</v>
      </c>
    </row>
    <row r="232" spans="2:51" s="13" customFormat="1" ht="12">
      <c r="B232" s="198"/>
      <c r="C232" s="199"/>
      <c r="D232" s="200" t="s">
        <v>133</v>
      </c>
      <c r="E232" s="201" t="s">
        <v>1</v>
      </c>
      <c r="F232" s="202" t="s">
        <v>273</v>
      </c>
      <c r="G232" s="199"/>
      <c r="H232" s="203">
        <v>41.423</v>
      </c>
      <c r="I232" s="204"/>
      <c r="J232" s="199"/>
      <c r="K232" s="199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133</v>
      </c>
      <c r="AU232" s="209" t="s">
        <v>85</v>
      </c>
      <c r="AV232" s="13" t="s">
        <v>85</v>
      </c>
      <c r="AW232" s="13" t="s">
        <v>32</v>
      </c>
      <c r="AX232" s="13" t="s">
        <v>76</v>
      </c>
      <c r="AY232" s="209" t="s">
        <v>126</v>
      </c>
    </row>
    <row r="233" spans="2:51" s="14" customFormat="1" ht="12">
      <c r="B233" s="210"/>
      <c r="C233" s="211"/>
      <c r="D233" s="200" t="s">
        <v>133</v>
      </c>
      <c r="E233" s="212" t="s">
        <v>1</v>
      </c>
      <c r="F233" s="213" t="s">
        <v>135</v>
      </c>
      <c r="G233" s="211"/>
      <c r="H233" s="214">
        <v>41.423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133</v>
      </c>
      <c r="AU233" s="220" t="s">
        <v>85</v>
      </c>
      <c r="AV233" s="14" t="s">
        <v>132</v>
      </c>
      <c r="AW233" s="14" t="s">
        <v>32</v>
      </c>
      <c r="AX233" s="14" t="s">
        <v>33</v>
      </c>
      <c r="AY233" s="220" t="s">
        <v>126</v>
      </c>
    </row>
    <row r="234" spans="1:65" s="2" customFormat="1" ht="24.15" customHeight="1">
      <c r="A234" s="35"/>
      <c r="B234" s="36"/>
      <c r="C234" s="184" t="s">
        <v>274</v>
      </c>
      <c r="D234" s="184" t="s">
        <v>128</v>
      </c>
      <c r="E234" s="185" t="s">
        <v>275</v>
      </c>
      <c r="F234" s="186" t="s">
        <v>276</v>
      </c>
      <c r="G234" s="187" t="s">
        <v>277</v>
      </c>
      <c r="H234" s="253"/>
      <c r="I234" s="189"/>
      <c r="J234" s="190">
        <f>ROUND(I234*H234,1)</f>
        <v>0</v>
      </c>
      <c r="K234" s="191"/>
      <c r="L234" s="40"/>
      <c r="M234" s="192" t="s">
        <v>1</v>
      </c>
      <c r="N234" s="193" t="s">
        <v>41</v>
      </c>
      <c r="O234" s="72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6" t="s">
        <v>173</v>
      </c>
      <c r="AT234" s="196" t="s">
        <v>128</v>
      </c>
      <c r="AU234" s="196" t="s">
        <v>85</v>
      </c>
      <c r="AY234" s="18" t="s">
        <v>126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8" t="s">
        <v>33</v>
      </c>
      <c r="BK234" s="197">
        <f>ROUND(I234*H234,1)</f>
        <v>0</v>
      </c>
      <c r="BL234" s="18" t="s">
        <v>173</v>
      </c>
      <c r="BM234" s="196" t="s">
        <v>278</v>
      </c>
    </row>
    <row r="235" spans="2:63" s="12" customFormat="1" ht="22.8" customHeight="1">
      <c r="B235" s="168"/>
      <c r="C235" s="169"/>
      <c r="D235" s="170" t="s">
        <v>75</v>
      </c>
      <c r="E235" s="182" t="s">
        <v>279</v>
      </c>
      <c r="F235" s="182" t="s">
        <v>280</v>
      </c>
      <c r="G235" s="169"/>
      <c r="H235" s="169"/>
      <c r="I235" s="172"/>
      <c r="J235" s="183">
        <f>BK235</f>
        <v>0</v>
      </c>
      <c r="K235" s="169"/>
      <c r="L235" s="174"/>
      <c r="M235" s="175"/>
      <c r="N235" s="176"/>
      <c r="O235" s="176"/>
      <c r="P235" s="177">
        <f>SUM(P236:P255)</f>
        <v>0</v>
      </c>
      <c r="Q235" s="176"/>
      <c r="R235" s="177">
        <f>SUM(R236:R255)</f>
        <v>0</v>
      </c>
      <c r="S235" s="176"/>
      <c r="T235" s="178">
        <f>SUM(T236:T255)</f>
        <v>0</v>
      </c>
      <c r="AR235" s="179" t="s">
        <v>85</v>
      </c>
      <c r="AT235" s="180" t="s">
        <v>75</v>
      </c>
      <c r="AU235" s="180" t="s">
        <v>33</v>
      </c>
      <c r="AY235" s="179" t="s">
        <v>126</v>
      </c>
      <c r="BK235" s="181">
        <f>SUM(BK236:BK255)</f>
        <v>0</v>
      </c>
    </row>
    <row r="236" spans="1:65" s="2" customFormat="1" ht="24.15" customHeight="1">
      <c r="A236" s="35"/>
      <c r="B236" s="36"/>
      <c r="C236" s="184" t="s">
        <v>203</v>
      </c>
      <c r="D236" s="184" t="s">
        <v>128</v>
      </c>
      <c r="E236" s="185" t="s">
        <v>281</v>
      </c>
      <c r="F236" s="186" t="s">
        <v>282</v>
      </c>
      <c r="G236" s="187" t="s">
        <v>131</v>
      </c>
      <c r="H236" s="188">
        <v>9</v>
      </c>
      <c r="I236" s="189"/>
      <c r="J236" s="190">
        <f>ROUND(I236*H236,1)</f>
        <v>0</v>
      </c>
      <c r="K236" s="191"/>
      <c r="L236" s="40"/>
      <c r="M236" s="192" t="s">
        <v>1</v>
      </c>
      <c r="N236" s="193" t="s">
        <v>41</v>
      </c>
      <c r="O236" s="72"/>
      <c r="P236" s="194">
        <f>O236*H236</f>
        <v>0</v>
      </c>
      <c r="Q236" s="194">
        <v>0</v>
      </c>
      <c r="R236" s="194">
        <f>Q236*H236</f>
        <v>0</v>
      </c>
      <c r="S236" s="194">
        <v>0</v>
      </c>
      <c r="T236" s="19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6" t="s">
        <v>173</v>
      </c>
      <c r="AT236" s="196" t="s">
        <v>128</v>
      </c>
      <c r="AU236" s="196" t="s">
        <v>85</v>
      </c>
      <c r="AY236" s="18" t="s">
        <v>126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8" t="s">
        <v>33</v>
      </c>
      <c r="BK236" s="197">
        <f>ROUND(I236*H236,1)</f>
        <v>0</v>
      </c>
      <c r="BL236" s="18" t="s">
        <v>173</v>
      </c>
      <c r="BM236" s="196" t="s">
        <v>283</v>
      </c>
    </row>
    <row r="237" spans="2:51" s="15" customFormat="1" ht="12">
      <c r="B237" s="221"/>
      <c r="C237" s="222"/>
      <c r="D237" s="200" t="s">
        <v>133</v>
      </c>
      <c r="E237" s="223" t="s">
        <v>1</v>
      </c>
      <c r="F237" s="224" t="s">
        <v>284</v>
      </c>
      <c r="G237" s="222"/>
      <c r="H237" s="223" t="s">
        <v>1</v>
      </c>
      <c r="I237" s="225"/>
      <c r="J237" s="222"/>
      <c r="K237" s="222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133</v>
      </c>
      <c r="AU237" s="230" t="s">
        <v>85</v>
      </c>
      <c r="AV237" s="15" t="s">
        <v>33</v>
      </c>
      <c r="AW237" s="15" t="s">
        <v>32</v>
      </c>
      <c r="AX237" s="15" t="s">
        <v>76</v>
      </c>
      <c r="AY237" s="230" t="s">
        <v>126</v>
      </c>
    </row>
    <row r="238" spans="2:51" s="13" customFormat="1" ht="12">
      <c r="B238" s="198"/>
      <c r="C238" s="199"/>
      <c r="D238" s="200" t="s">
        <v>133</v>
      </c>
      <c r="E238" s="201" t="s">
        <v>1</v>
      </c>
      <c r="F238" s="202" t="s">
        <v>285</v>
      </c>
      <c r="G238" s="199"/>
      <c r="H238" s="203">
        <v>9</v>
      </c>
      <c r="I238" s="204"/>
      <c r="J238" s="199"/>
      <c r="K238" s="199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133</v>
      </c>
      <c r="AU238" s="209" t="s">
        <v>85</v>
      </c>
      <c r="AV238" s="13" t="s">
        <v>85</v>
      </c>
      <c r="AW238" s="13" t="s">
        <v>32</v>
      </c>
      <c r="AX238" s="13" t="s">
        <v>76</v>
      </c>
      <c r="AY238" s="209" t="s">
        <v>126</v>
      </c>
    </row>
    <row r="239" spans="2:51" s="14" customFormat="1" ht="12">
      <c r="B239" s="210"/>
      <c r="C239" s="211"/>
      <c r="D239" s="200" t="s">
        <v>133</v>
      </c>
      <c r="E239" s="212" t="s">
        <v>1</v>
      </c>
      <c r="F239" s="213" t="s">
        <v>135</v>
      </c>
      <c r="G239" s="211"/>
      <c r="H239" s="214">
        <v>9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133</v>
      </c>
      <c r="AU239" s="220" t="s">
        <v>85</v>
      </c>
      <c r="AV239" s="14" t="s">
        <v>132</v>
      </c>
      <c r="AW239" s="14" t="s">
        <v>32</v>
      </c>
      <c r="AX239" s="14" t="s">
        <v>33</v>
      </c>
      <c r="AY239" s="220" t="s">
        <v>126</v>
      </c>
    </row>
    <row r="240" spans="1:65" s="2" customFormat="1" ht="16.5" customHeight="1">
      <c r="A240" s="35"/>
      <c r="B240" s="36"/>
      <c r="C240" s="231" t="s">
        <v>286</v>
      </c>
      <c r="D240" s="231" t="s">
        <v>150</v>
      </c>
      <c r="E240" s="232" t="s">
        <v>287</v>
      </c>
      <c r="F240" s="233" t="s">
        <v>288</v>
      </c>
      <c r="G240" s="234" t="s">
        <v>131</v>
      </c>
      <c r="H240" s="235">
        <v>9.45</v>
      </c>
      <c r="I240" s="236"/>
      <c r="J240" s="237">
        <f>ROUND(I240*H240,1)</f>
        <v>0</v>
      </c>
      <c r="K240" s="238"/>
      <c r="L240" s="239"/>
      <c r="M240" s="240" t="s">
        <v>1</v>
      </c>
      <c r="N240" s="241" t="s">
        <v>41</v>
      </c>
      <c r="O240" s="72"/>
      <c r="P240" s="194">
        <f>O240*H240</f>
        <v>0</v>
      </c>
      <c r="Q240" s="194">
        <v>0</v>
      </c>
      <c r="R240" s="194">
        <f>Q240*H240</f>
        <v>0</v>
      </c>
      <c r="S240" s="194">
        <v>0</v>
      </c>
      <c r="T240" s="19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6" t="s">
        <v>203</v>
      </c>
      <c r="AT240" s="196" t="s">
        <v>150</v>
      </c>
      <c r="AU240" s="196" t="s">
        <v>85</v>
      </c>
      <c r="AY240" s="18" t="s">
        <v>126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8" t="s">
        <v>33</v>
      </c>
      <c r="BK240" s="197">
        <f>ROUND(I240*H240,1)</f>
        <v>0</v>
      </c>
      <c r="BL240" s="18" t="s">
        <v>173</v>
      </c>
      <c r="BM240" s="196" t="s">
        <v>289</v>
      </c>
    </row>
    <row r="241" spans="2:51" s="13" customFormat="1" ht="12">
      <c r="B241" s="198"/>
      <c r="C241" s="199"/>
      <c r="D241" s="200" t="s">
        <v>133</v>
      </c>
      <c r="E241" s="201" t="s">
        <v>1</v>
      </c>
      <c r="F241" s="202" t="s">
        <v>290</v>
      </c>
      <c r="G241" s="199"/>
      <c r="H241" s="203">
        <v>9.45</v>
      </c>
      <c r="I241" s="204"/>
      <c r="J241" s="199"/>
      <c r="K241" s="199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133</v>
      </c>
      <c r="AU241" s="209" t="s">
        <v>85</v>
      </c>
      <c r="AV241" s="13" t="s">
        <v>85</v>
      </c>
      <c r="AW241" s="13" t="s">
        <v>32</v>
      </c>
      <c r="AX241" s="13" t="s">
        <v>76</v>
      </c>
      <c r="AY241" s="209" t="s">
        <v>126</v>
      </c>
    </row>
    <row r="242" spans="2:51" s="14" customFormat="1" ht="12">
      <c r="B242" s="210"/>
      <c r="C242" s="211"/>
      <c r="D242" s="200" t="s">
        <v>133</v>
      </c>
      <c r="E242" s="212" t="s">
        <v>1</v>
      </c>
      <c r="F242" s="213" t="s">
        <v>135</v>
      </c>
      <c r="G242" s="211"/>
      <c r="H242" s="214">
        <v>9.45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133</v>
      </c>
      <c r="AU242" s="220" t="s">
        <v>85</v>
      </c>
      <c r="AV242" s="14" t="s">
        <v>132</v>
      </c>
      <c r="AW242" s="14" t="s">
        <v>32</v>
      </c>
      <c r="AX242" s="14" t="s">
        <v>33</v>
      </c>
      <c r="AY242" s="220" t="s">
        <v>126</v>
      </c>
    </row>
    <row r="243" spans="1:65" s="2" customFormat="1" ht="33" customHeight="1">
      <c r="A243" s="35"/>
      <c r="B243" s="36"/>
      <c r="C243" s="184" t="s">
        <v>208</v>
      </c>
      <c r="D243" s="184" t="s">
        <v>128</v>
      </c>
      <c r="E243" s="185" t="s">
        <v>291</v>
      </c>
      <c r="F243" s="186" t="s">
        <v>292</v>
      </c>
      <c r="G243" s="187" t="s">
        <v>131</v>
      </c>
      <c r="H243" s="188">
        <v>161.413</v>
      </c>
      <c r="I243" s="189"/>
      <c r="J243" s="190">
        <f>ROUND(I243*H243,1)</f>
        <v>0</v>
      </c>
      <c r="K243" s="191"/>
      <c r="L243" s="40"/>
      <c r="M243" s="192" t="s">
        <v>1</v>
      </c>
      <c r="N243" s="193" t="s">
        <v>41</v>
      </c>
      <c r="O243" s="72"/>
      <c r="P243" s="194">
        <f>O243*H243</f>
        <v>0</v>
      </c>
      <c r="Q243" s="194">
        <v>0</v>
      </c>
      <c r="R243" s="194">
        <f>Q243*H243</f>
        <v>0</v>
      </c>
      <c r="S243" s="194">
        <v>0</v>
      </c>
      <c r="T243" s="19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6" t="s">
        <v>173</v>
      </c>
      <c r="AT243" s="196" t="s">
        <v>128</v>
      </c>
      <c r="AU243" s="196" t="s">
        <v>85</v>
      </c>
      <c r="AY243" s="18" t="s">
        <v>126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18" t="s">
        <v>33</v>
      </c>
      <c r="BK243" s="197">
        <f>ROUND(I243*H243,1)</f>
        <v>0</v>
      </c>
      <c r="BL243" s="18" t="s">
        <v>173</v>
      </c>
      <c r="BM243" s="196" t="s">
        <v>293</v>
      </c>
    </row>
    <row r="244" spans="2:51" s="15" customFormat="1" ht="12">
      <c r="B244" s="221"/>
      <c r="C244" s="222"/>
      <c r="D244" s="200" t="s">
        <v>133</v>
      </c>
      <c r="E244" s="223" t="s">
        <v>1</v>
      </c>
      <c r="F244" s="224" t="s">
        <v>294</v>
      </c>
      <c r="G244" s="222"/>
      <c r="H244" s="223" t="s">
        <v>1</v>
      </c>
      <c r="I244" s="225"/>
      <c r="J244" s="222"/>
      <c r="K244" s="222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133</v>
      </c>
      <c r="AU244" s="230" t="s">
        <v>85</v>
      </c>
      <c r="AV244" s="15" t="s">
        <v>33</v>
      </c>
      <c r="AW244" s="15" t="s">
        <v>32</v>
      </c>
      <c r="AX244" s="15" t="s">
        <v>76</v>
      </c>
      <c r="AY244" s="230" t="s">
        <v>126</v>
      </c>
    </row>
    <row r="245" spans="2:51" s="13" customFormat="1" ht="12">
      <c r="B245" s="198"/>
      <c r="C245" s="199"/>
      <c r="D245" s="200" t="s">
        <v>133</v>
      </c>
      <c r="E245" s="201" t="s">
        <v>1</v>
      </c>
      <c r="F245" s="202" t="s">
        <v>295</v>
      </c>
      <c r="G245" s="199"/>
      <c r="H245" s="203">
        <v>161.413</v>
      </c>
      <c r="I245" s="204"/>
      <c r="J245" s="199"/>
      <c r="K245" s="199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133</v>
      </c>
      <c r="AU245" s="209" t="s">
        <v>85</v>
      </c>
      <c r="AV245" s="13" t="s">
        <v>85</v>
      </c>
      <c r="AW245" s="13" t="s">
        <v>32</v>
      </c>
      <c r="AX245" s="13" t="s">
        <v>76</v>
      </c>
      <c r="AY245" s="209" t="s">
        <v>126</v>
      </c>
    </row>
    <row r="246" spans="2:51" s="14" customFormat="1" ht="12">
      <c r="B246" s="210"/>
      <c r="C246" s="211"/>
      <c r="D246" s="200" t="s">
        <v>133</v>
      </c>
      <c r="E246" s="212" t="s">
        <v>1</v>
      </c>
      <c r="F246" s="213" t="s">
        <v>135</v>
      </c>
      <c r="G246" s="211"/>
      <c r="H246" s="214">
        <v>161.413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133</v>
      </c>
      <c r="AU246" s="220" t="s">
        <v>85</v>
      </c>
      <c r="AV246" s="14" t="s">
        <v>132</v>
      </c>
      <c r="AW246" s="14" t="s">
        <v>32</v>
      </c>
      <c r="AX246" s="14" t="s">
        <v>33</v>
      </c>
      <c r="AY246" s="220" t="s">
        <v>126</v>
      </c>
    </row>
    <row r="247" spans="1:65" s="2" customFormat="1" ht="33" customHeight="1">
      <c r="A247" s="35"/>
      <c r="B247" s="36"/>
      <c r="C247" s="184" t="s">
        <v>296</v>
      </c>
      <c r="D247" s="184" t="s">
        <v>128</v>
      </c>
      <c r="E247" s="185" t="s">
        <v>297</v>
      </c>
      <c r="F247" s="186" t="s">
        <v>298</v>
      </c>
      <c r="G247" s="187" t="s">
        <v>131</v>
      </c>
      <c r="H247" s="188">
        <v>161.412</v>
      </c>
      <c r="I247" s="189"/>
      <c r="J247" s="190">
        <f>ROUND(I247*H247,1)</f>
        <v>0</v>
      </c>
      <c r="K247" s="191"/>
      <c r="L247" s="40"/>
      <c r="M247" s="192" t="s">
        <v>1</v>
      </c>
      <c r="N247" s="193" t="s">
        <v>41</v>
      </c>
      <c r="O247" s="72"/>
      <c r="P247" s="194">
        <f>O247*H247</f>
        <v>0</v>
      </c>
      <c r="Q247" s="194">
        <v>0</v>
      </c>
      <c r="R247" s="194">
        <f>Q247*H247</f>
        <v>0</v>
      </c>
      <c r="S247" s="194">
        <v>0</v>
      </c>
      <c r="T247" s="19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6" t="s">
        <v>173</v>
      </c>
      <c r="AT247" s="196" t="s">
        <v>128</v>
      </c>
      <c r="AU247" s="196" t="s">
        <v>85</v>
      </c>
      <c r="AY247" s="18" t="s">
        <v>126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18" t="s">
        <v>33</v>
      </c>
      <c r="BK247" s="197">
        <f>ROUND(I247*H247,1)</f>
        <v>0</v>
      </c>
      <c r="BL247" s="18" t="s">
        <v>173</v>
      </c>
      <c r="BM247" s="196" t="s">
        <v>299</v>
      </c>
    </row>
    <row r="248" spans="2:51" s="15" customFormat="1" ht="12">
      <c r="B248" s="221"/>
      <c r="C248" s="222"/>
      <c r="D248" s="200" t="s">
        <v>133</v>
      </c>
      <c r="E248" s="223" t="s">
        <v>1</v>
      </c>
      <c r="F248" s="224" t="s">
        <v>300</v>
      </c>
      <c r="G248" s="222"/>
      <c r="H248" s="223" t="s">
        <v>1</v>
      </c>
      <c r="I248" s="225"/>
      <c r="J248" s="222"/>
      <c r="K248" s="222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133</v>
      </c>
      <c r="AU248" s="230" t="s">
        <v>85</v>
      </c>
      <c r="AV248" s="15" t="s">
        <v>33</v>
      </c>
      <c r="AW248" s="15" t="s">
        <v>32</v>
      </c>
      <c r="AX248" s="15" t="s">
        <v>76</v>
      </c>
      <c r="AY248" s="230" t="s">
        <v>126</v>
      </c>
    </row>
    <row r="249" spans="2:51" s="13" customFormat="1" ht="12">
      <c r="B249" s="198"/>
      <c r="C249" s="199"/>
      <c r="D249" s="200" t="s">
        <v>133</v>
      </c>
      <c r="E249" s="201" t="s">
        <v>1</v>
      </c>
      <c r="F249" s="202" t="s">
        <v>134</v>
      </c>
      <c r="G249" s="199"/>
      <c r="H249" s="203">
        <v>80.706</v>
      </c>
      <c r="I249" s="204"/>
      <c r="J249" s="199"/>
      <c r="K249" s="199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133</v>
      </c>
      <c r="AU249" s="209" t="s">
        <v>85</v>
      </c>
      <c r="AV249" s="13" t="s">
        <v>85</v>
      </c>
      <c r="AW249" s="13" t="s">
        <v>32</v>
      </c>
      <c r="AX249" s="13" t="s">
        <v>76</v>
      </c>
      <c r="AY249" s="209" t="s">
        <v>126</v>
      </c>
    </row>
    <row r="250" spans="2:51" s="13" customFormat="1" ht="12">
      <c r="B250" s="198"/>
      <c r="C250" s="199"/>
      <c r="D250" s="200" t="s">
        <v>133</v>
      </c>
      <c r="E250" s="201" t="s">
        <v>1</v>
      </c>
      <c r="F250" s="202" t="s">
        <v>301</v>
      </c>
      <c r="G250" s="199"/>
      <c r="H250" s="203">
        <v>80.706</v>
      </c>
      <c r="I250" s="204"/>
      <c r="J250" s="199"/>
      <c r="K250" s="199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133</v>
      </c>
      <c r="AU250" s="209" t="s">
        <v>85</v>
      </c>
      <c r="AV250" s="13" t="s">
        <v>85</v>
      </c>
      <c r="AW250" s="13" t="s">
        <v>32</v>
      </c>
      <c r="AX250" s="13" t="s">
        <v>76</v>
      </c>
      <c r="AY250" s="209" t="s">
        <v>126</v>
      </c>
    </row>
    <row r="251" spans="2:51" s="14" customFormat="1" ht="12">
      <c r="B251" s="210"/>
      <c r="C251" s="211"/>
      <c r="D251" s="200" t="s">
        <v>133</v>
      </c>
      <c r="E251" s="212" t="s">
        <v>1</v>
      </c>
      <c r="F251" s="213" t="s">
        <v>135</v>
      </c>
      <c r="G251" s="211"/>
      <c r="H251" s="214">
        <v>161.412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133</v>
      </c>
      <c r="AU251" s="220" t="s">
        <v>85</v>
      </c>
      <c r="AV251" s="14" t="s">
        <v>132</v>
      </c>
      <c r="AW251" s="14" t="s">
        <v>32</v>
      </c>
      <c r="AX251" s="14" t="s">
        <v>33</v>
      </c>
      <c r="AY251" s="220" t="s">
        <v>126</v>
      </c>
    </row>
    <row r="252" spans="1:65" s="2" customFormat="1" ht="24.15" customHeight="1">
      <c r="A252" s="35"/>
      <c r="B252" s="36"/>
      <c r="C252" s="231" t="s">
        <v>213</v>
      </c>
      <c r="D252" s="231" t="s">
        <v>150</v>
      </c>
      <c r="E252" s="232" t="s">
        <v>302</v>
      </c>
      <c r="F252" s="233" t="s">
        <v>303</v>
      </c>
      <c r="G252" s="234" t="s">
        <v>131</v>
      </c>
      <c r="H252" s="235">
        <v>169.483</v>
      </c>
      <c r="I252" s="236"/>
      <c r="J252" s="237">
        <f>ROUND(I252*H252,1)</f>
        <v>0</v>
      </c>
      <c r="K252" s="238"/>
      <c r="L252" s="239"/>
      <c r="M252" s="240" t="s">
        <v>1</v>
      </c>
      <c r="N252" s="241" t="s">
        <v>41</v>
      </c>
      <c r="O252" s="72"/>
      <c r="P252" s="194">
        <f>O252*H252</f>
        <v>0</v>
      </c>
      <c r="Q252" s="194">
        <v>0</v>
      </c>
      <c r="R252" s="194">
        <f>Q252*H252</f>
        <v>0</v>
      </c>
      <c r="S252" s="194">
        <v>0</v>
      </c>
      <c r="T252" s="19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6" t="s">
        <v>203</v>
      </c>
      <c r="AT252" s="196" t="s">
        <v>150</v>
      </c>
      <c r="AU252" s="196" t="s">
        <v>85</v>
      </c>
      <c r="AY252" s="18" t="s">
        <v>126</v>
      </c>
      <c r="BE252" s="197">
        <f>IF(N252="základní",J252,0)</f>
        <v>0</v>
      </c>
      <c r="BF252" s="197">
        <f>IF(N252="snížená",J252,0)</f>
        <v>0</v>
      </c>
      <c r="BG252" s="197">
        <f>IF(N252="zákl. přenesená",J252,0)</f>
        <v>0</v>
      </c>
      <c r="BH252" s="197">
        <f>IF(N252="sníž. přenesená",J252,0)</f>
        <v>0</v>
      </c>
      <c r="BI252" s="197">
        <f>IF(N252="nulová",J252,0)</f>
        <v>0</v>
      </c>
      <c r="BJ252" s="18" t="s">
        <v>33</v>
      </c>
      <c r="BK252" s="197">
        <f>ROUND(I252*H252,1)</f>
        <v>0</v>
      </c>
      <c r="BL252" s="18" t="s">
        <v>173</v>
      </c>
      <c r="BM252" s="196" t="s">
        <v>304</v>
      </c>
    </row>
    <row r="253" spans="2:51" s="13" customFormat="1" ht="12">
      <c r="B253" s="198"/>
      <c r="C253" s="199"/>
      <c r="D253" s="200" t="s">
        <v>133</v>
      </c>
      <c r="E253" s="201" t="s">
        <v>1</v>
      </c>
      <c r="F253" s="202" t="s">
        <v>305</v>
      </c>
      <c r="G253" s="199"/>
      <c r="H253" s="203">
        <v>169.483</v>
      </c>
      <c r="I253" s="204"/>
      <c r="J253" s="199"/>
      <c r="K253" s="199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133</v>
      </c>
      <c r="AU253" s="209" t="s">
        <v>85</v>
      </c>
      <c r="AV253" s="13" t="s">
        <v>85</v>
      </c>
      <c r="AW253" s="13" t="s">
        <v>32</v>
      </c>
      <c r="AX253" s="13" t="s">
        <v>76</v>
      </c>
      <c r="AY253" s="209" t="s">
        <v>126</v>
      </c>
    </row>
    <row r="254" spans="2:51" s="14" customFormat="1" ht="12">
      <c r="B254" s="210"/>
      <c r="C254" s="211"/>
      <c r="D254" s="200" t="s">
        <v>133</v>
      </c>
      <c r="E254" s="212" t="s">
        <v>1</v>
      </c>
      <c r="F254" s="213" t="s">
        <v>135</v>
      </c>
      <c r="G254" s="211"/>
      <c r="H254" s="214">
        <v>169.483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133</v>
      </c>
      <c r="AU254" s="220" t="s">
        <v>85</v>
      </c>
      <c r="AV254" s="14" t="s">
        <v>132</v>
      </c>
      <c r="AW254" s="14" t="s">
        <v>32</v>
      </c>
      <c r="AX254" s="14" t="s">
        <v>33</v>
      </c>
      <c r="AY254" s="220" t="s">
        <v>126</v>
      </c>
    </row>
    <row r="255" spans="1:65" s="2" customFormat="1" ht="24.15" customHeight="1">
      <c r="A255" s="35"/>
      <c r="B255" s="36"/>
      <c r="C255" s="184" t="s">
        <v>306</v>
      </c>
      <c r="D255" s="184" t="s">
        <v>128</v>
      </c>
      <c r="E255" s="185" t="s">
        <v>307</v>
      </c>
      <c r="F255" s="186" t="s">
        <v>308</v>
      </c>
      <c r="G255" s="187" t="s">
        <v>277</v>
      </c>
      <c r="H255" s="253"/>
      <c r="I255" s="189"/>
      <c r="J255" s="190">
        <f>ROUND(I255*H255,1)</f>
        <v>0</v>
      </c>
      <c r="K255" s="191"/>
      <c r="L255" s="40"/>
      <c r="M255" s="192" t="s">
        <v>1</v>
      </c>
      <c r="N255" s="193" t="s">
        <v>41</v>
      </c>
      <c r="O255" s="72"/>
      <c r="P255" s="194">
        <f>O255*H255</f>
        <v>0</v>
      </c>
      <c r="Q255" s="194">
        <v>0</v>
      </c>
      <c r="R255" s="194">
        <f>Q255*H255</f>
        <v>0</v>
      </c>
      <c r="S255" s="194">
        <v>0</v>
      </c>
      <c r="T255" s="19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6" t="s">
        <v>173</v>
      </c>
      <c r="AT255" s="196" t="s">
        <v>128</v>
      </c>
      <c r="AU255" s="196" t="s">
        <v>85</v>
      </c>
      <c r="AY255" s="18" t="s">
        <v>126</v>
      </c>
      <c r="BE255" s="197">
        <f>IF(N255="základní",J255,0)</f>
        <v>0</v>
      </c>
      <c r="BF255" s="197">
        <f>IF(N255="snížená",J255,0)</f>
        <v>0</v>
      </c>
      <c r="BG255" s="197">
        <f>IF(N255="zákl. přenesená",J255,0)</f>
        <v>0</v>
      </c>
      <c r="BH255" s="197">
        <f>IF(N255="sníž. přenesená",J255,0)</f>
        <v>0</v>
      </c>
      <c r="BI255" s="197">
        <f>IF(N255="nulová",J255,0)</f>
        <v>0</v>
      </c>
      <c r="BJ255" s="18" t="s">
        <v>33</v>
      </c>
      <c r="BK255" s="197">
        <f>ROUND(I255*H255,1)</f>
        <v>0</v>
      </c>
      <c r="BL255" s="18" t="s">
        <v>173</v>
      </c>
      <c r="BM255" s="196" t="s">
        <v>309</v>
      </c>
    </row>
    <row r="256" spans="2:63" s="12" customFormat="1" ht="22.8" customHeight="1">
      <c r="B256" s="168"/>
      <c r="C256" s="169"/>
      <c r="D256" s="170" t="s">
        <v>75</v>
      </c>
      <c r="E256" s="182" t="s">
        <v>310</v>
      </c>
      <c r="F256" s="182" t="s">
        <v>311</v>
      </c>
      <c r="G256" s="169"/>
      <c r="H256" s="169"/>
      <c r="I256" s="172"/>
      <c r="J256" s="183">
        <f>BK256</f>
        <v>0</v>
      </c>
      <c r="K256" s="169"/>
      <c r="L256" s="174"/>
      <c r="M256" s="175"/>
      <c r="N256" s="176"/>
      <c r="O256" s="176"/>
      <c r="P256" s="177">
        <f>SUM(P257:P259)</f>
        <v>0</v>
      </c>
      <c r="Q256" s="176"/>
      <c r="R256" s="177">
        <f>SUM(R257:R259)</f>
        <v>0</v>
      </c>
      <c r="S256" s="176"/>
      <c r="T256" s="178">
        <f>SUM(T257:T259)</f>
        <v>0</v>
      </c>
      <c r="AR256" s="179" t="s">
        <v>85</v>
      </c>
      <c r="AT256" s="180" t="s">
        <v>75</v>
      </c>
      <c r="AU256" s="180" t="s">
        <v>33</v>
      </c>
      <c r="AY256" s="179" t="s">
        <v>126</v>
      </c>
      <c r="BK256" s="181">
        <f>SUM(BK257:BK259)</f>
        <v>0</v>
      </c>
    </row>
    <row r="257" spans="1:65" s="2" customFormat="1" ht="16.5" customHeight="1">
      <c r="A257" s="35"/>
      <c r="B257" s="36"/>
      <c r="C257" s="184" t="s">
        <v>312</v>
      </c>
      <c r="D257" s="184" t="s">
        <v>128</v>
      </c>
      <c r="E257" s="185" t="s">
        <v>313</v>
      </c>
      <c r="F257" s="186" t="s">
        <v>314</v>
      </c>
      <c r="G257" s="187" t="s">
        <v>157</v>
      </c>
      <c r="H257" s="188">
        <v>1</v>
      </c>
      <c r="I257" s="189"/>
      <c r="J257" s="190">
        <f>ROUND(I257*H257,1)</f>
        <v>0</v>
      </c>
      <c r="K257" s="191"/>
      <c r="L257" s="40"/>
      <c r="M257" s="192" t="s">
        <v>1</v>
      </c>
      <c r="N257" s="193" t="s">
        <v>41</v>
      </c>
      <c r="O257" s="72"/>
      <c r="P257" s="194">
        <f>O257*H257</f>
        <v>0</v>
      </c>
      <c r="Q257" s="194">
        <v>0</v>
      </c>
      <c r="R257" s="194">
        <f>Q257*H257</f>
        <v>0</v>
      </c>
      <c r="S257" s="194">
        <v>0</v>
      </c>
      <c r="T257" s="19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6" t="s">
        <v>173</v>
      </c>
      <c r="AT257" s="196" t="s">
        <v>128</v>
      </c>
      <c r="AU257" s="196" t="s">
        <v>85</v>
      </c>
      <c r="AY257" s="18" t="s">
        <v>126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18" t="s">
        <v>33</v>
      </c>
      <c r="BK257" s="197">
        <f>ROUND(I257*H257,1)</f>
        <v>0</v>
      </c>
      <c r="BL257" s="18" t="s">
        <v>173</v>
      </c>
      <c r="BM257" s="196" t="s">
        <v>315</v>
      </c>
    </row>
    <row r="258" spans="1:65" s="2" customFormat="1" ht="33" customHeight="1">
      <c r="A258" s="35"/>
      <c r="B258" s="36"/>
      <c r="C258" s="184" t="s">
        <v>316</v>
      </c>
      <c r="D258" s="184" t="s">
        <v>128</v>
      </c>
      <c r="E258" s="185" t="s">
        <v>317</v>
      </c>
      <c r="F258" s="186" t="s">
        <v>318</v>
      </c>
      <c r="G258" s="187" t="s">
        <v>157</v>
      </c>
      <c r="H258" s="188">
        <v>1</v>
      </c>
      <c r="I258" s="189"/>
      <c r="J258" s="190">
        <f>ROUND(I258*H258,1)</f>
        <v>0</v>
      </c>
      <c r="K258" s="191"/>
      <c r="L258" s="40"/>
      <c r="M258" s="192" t="s">
        <v>1</v>
      </c>
      <c r="N258" s="193" t="s">
        <v>41</v>
      </c>
      <c r="O258" s="72"/>
      <c r="P258" s="194">
        <f>O258*H258</f>
        <v>0</v>
      </c>
      <c r="Q258" s="194">
        <v>0</v>
      </c>
      <c r="R258" s="194">
        <f>Q258*H258</f>
        <v>0</v>
      </c>
      <c r="S258" s="194">
        <v>0</v>
      </c>
      <c r="T258" s="19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6" t="s">
        <v>173</v>
      </c>
      <c r="AT258" s="196" t="s">
        <v>128</v>
      </c>
      <c r="AU258" s="196" t="s">
        <v>85</v>
      </c>
      <c r="AY258" s="18" t="s">
        <v>126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18" t="s">
        <v>33</v>
      </c>
      <c r="BK258" s="197">
        <f>ROUND(I258*H258,1)</f>
        <v>0</v>
      </c>
      <c r="BL258" s="18" t="s">
        <v>173</v>
      </c>
      <c r="BM258" s="196" t="s">
        <v>319</v>
      </c>
    </row>
    <row r="259" spans="1:65" s="2" customFormat="1" ht="24.15" customHeight="1">
      <c r="A259" s="35"/>
      <c r="B259" s="36"/>
      <c r="C259" s="184" t="s">
        <v>224</v>
      </c>
      <c r="D259" s="184" t="s">
        <v>128</v>
      </c>
      <c r="E259" s="185" t="s">
        <v>320</v>
      </c>
      <c r="F259" s="186" t="s">
        <v>321</v>
      </c>
      <c r="G259" s="187" t="s">
        <v>277</v>
      </c>
      <c r="H259" s="253"/>
      <c r="I259" s="189"/>
      <c r="J259" s="190">
        <f>ROUND(I259*H259,1)</f>
        <v>0</v>
      </c>
      <c r="K259" s="191"/>
      <c r="L259" s="40"/>
      <c r="M259" s="192" t="s">
        <v>1</v>
      </c>
      <c r="N259" s="193" t="s">
        <v>41</v>
      </c>
      <c r="O259" s="72"/>
      <c r="P259" s="194">
        <f>O259*H259</f>
        <v>0</v>
      </c>
      <c r="Q259" s="194">
        <v>0</v>
      </c>
      <c r="R259" s="194">
        <f>Q259*H259</f>
        <v>0</v>
      </c>
      <c r="S259" s="194">
        <v>0</v>
      </c>
      <c r="T259" s="19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6" t="s">
        <v>173</v>
      </c>
      <c r="AT259" s="196" t="s">
        <v>128</v>
      </c>
      <c r="AU259" s="196" t="s">
        <v>85</v>
      </c>
      <c r="AY259" s="18" t="s">
        <v>126</v>
      </c>
      <c r="BE259" s="197">
        <f>IF(N259="základní",J259,0)</f>
        <v>0</v>
      </c>
      <c r="BF259" s="197">
        <f>IF(N259="snížená",J259,0)</f>
        <v>0</v>
      </c>
      <c r="BG259" s="197">
        <f>IF(N259="zákl. přenesená",J259,0)</f>
        <v>0</v>
      </c>
      <c r="BH259" s="197">
        <f>IF(N259="sníž. přenesená",J259,0)</f>
        <v>0</v>
      </c>
      <c r="BI259" s="197">
        <f>IF(N259="nulová",J259,0)</f>
        <v>0</v>
      </c>
      <c r="BJ259" s="18" t="s">
        <v>33</v>
      </c>
      <c r="BK259" s="197">
        <f>ROUND(I259*H259,1)</f>
        <v>0</v>
      </c>
      <c r="BL259" s="18" t="s">
        <v>173</v>
      </c>
      <c r="BM259" s="196" t="s">
        <v>322</v>
      </c>
    </row>
    <row r="260" spans="2:63" s="12" customFormat="1" ht="22.8" customHeight="1">
      <c r="B260" s="168"/>
      <c r="C260" s="169"/>
      <c r="D260" s="170" t="s">
        <v>75</v>
      </c>
      <c r="E260" s="182" t="s">
        <v>323</v>
      </c>
      <c r="F260" s="182" t="s">
        <v>324</v>
      </c>
      <c r="G260" s="169"/>
      <c r="H260" s="169"/>
      <c r="I260" s="172"/>
      <c r="J260" s="183">
        <f>BK260</f>
        <v>0</v>
      </c>
      <c r="K260" s="169"/>
      <c r="L260" s="174"/>
      <c r="M260" s="175"/>
      <c r="N260" s="176"/>
      <c r="O260" s="176"/>
      <c r="P260" s="177">
        <f>SUM(P261:P274)</f>
        <v>0</v>
      </c>
      <c r="Q260" s="176"/>
      <c r="R260" s="177">
        <f>SUM(R261:R274)</f>
        <v>0</v>
      </c>
      <c r="S260" s="176"/>
      <c r="T260" s="178">
        <f>SUM(T261:T274)</f>
        <v>0</v>
      </c>
      <c r="AR260" s="179" t="s">
        <v>85</v>
      </c>
      <c r="AT260" s="180" t="s">
        <v>75</v>
      </c>
      <c r="AU260" s="180" t="s">
        <v>33</v>
      </c>
      <c r="AY260" s="179" t="s">
        <v>126</v>
      </c>
      <c r="BK260" s="181">
        <f>SUM(BK261:BK274)</f>
        <v>0</v>
      </c>
    </row>
    <row r="261" spans="1:65" s="2" customFormat="1" ht="24.15" customHeight="1">
      <c r="A261" s="35"/>
      <c r="B261" s="36"/>
      <c r="C261" s="184" t="s">
        <v>325</v>
      </c>
      <c r="D261" s="184" t="s">
        <v>128</v>
      </c>
      <c r="E261" s="185" t="s">
        <v>326</v>
      </c>
      <c r="F261" s="186" t="s">
        <v>327</v>
      </c>
      <c r="G261" s="187" t="s">
        <v>131</v>
      </c>
      <c r="H261" s="188">
        <v>6.235</v>
      </c>
      <c r="I261" s="189"/>
      <c r="J261" s="190">
        <f>ROUND(I261*H261,1)</f>
        <v>0</v>
      </c>
      <c r="K261" s="191"/>
      <c r="L261" s="40"/>
      <c r="M261" s="192" t="s">
        <v>1</v>
      </c>
      <c r="N261" s="193" t="s">
        <v>41</v>
      </c>
      <c r="O261" s="72"/>
      <c r="P261" s="194">
        <f>O261*H261</f>
        <v>0</v>
      </c>
      <c r="Q261" s="194">
        <v>0</v>
      </c>
      <c r="R261" s="194">
        <f>Q261*H261</f>
        <v>0</v>
      </c>
      <c r="S261" s="194">
        <v>0</v>
      </c>
      <c r="T261" s="19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6" t="s">
        <v>173</v>
      </c>
      <c r="AT261" s="196" t="s">
        <v>128</v>
      </c>
      <c r="AU261" s="196" t="s">
        <v>85</v>
      </c>
      <c r="AY261" s="18" t="s">
        <v>126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18" t="s">
        <v>33</v>
      </c>
      <c r="BK261" s="197">
        <f>ROUND(I261*H261,1)</f>
        <v>0</v>
      </c>
      <c r="BL261" s="18" t="s">
        <v>173</v>
      </c>
      <c r="BM261" s="196" t="s">
        <v>328</v>
      </c>
    </row>
    <row r="262" spans="2:51" s="15" customFormat="1" ht="12">
      <c r="B262" s="221"/>
      <c r="C262" s="222"/>
      <c r="D262" s="200" t="s">
        <v>133</v>
      </c>
      <c r="E262" s="223" t="s">
        <v>1</v>
      </c>
      <c r="F262" s="224" t="s">
        <v>329</v>
      </c>
      <c r="G262" s="222"/>
      <c r="H262" s="223" t="s">
        <v>1</v>
      </c>
      <c r="I262" s="225"/>
      <c r="J262" s="222"/>
      <c r="K262" s="222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133</v>
      </c>
      <c r="AU262" s="230" t="s">
        <v>85</v>
      </c>
      <c r="AV262" s="15" t="s">
        <v>33</v>
      </c>
      <c r="AW262" s="15" t="s">
        <v>32</v>
      </c>
      <c r="AX262" s="15" t="s">
        <v>76</v>
      </c>
      <c r="AY262" s="230" t="s">
        <v>126</v>
      </c>
    </row>
    <row r="263" spans="2:51" s="13" customFormat="1" ht="12">
      <c r="B263" s="198"/>
      <c r="C263" s="199"/>
      <c r="D263" s="200" t="s">
        <v>133</v>
      </c>
      <c r="E263" s="201" t="s">
        <v>1</v>
      </c>
      <c r="F263" s="202" t="s">
        <v>330</v>
      </c>
      <c r="G263" s="199"/>
      <c r="H263" s="203">
        <v>3.33</v>
      </c>
      <c r="I263" s="204"/>
      <c r="J263" s="199"/>
      <c r="K263" s="199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133</v>
      </c>
      <c r="AU263" s="209" t="s">
        <v>85</v>
      </c>
      <c r="AV263" s="13" t="s">
        <v>85</v>
      </c>
      <c r="AW263" s="13" t="s">
        <v>32</v>
      </c>
      <c r="AX263" s="13" t="s">
        <v>76</v>
      </c>
      <c r="AY263" s="209" t="s">
        <v>126</v>
      </c>
    </row>
    <row r="264" spans="2:51" s="15" customFormat="1" ht="12">
      <c r="B264" s="221"/>
      <c r="C264" s="222"/>
      <c r="D264" s="200" t="s">
        <v>133</v>
      </c>
      <c r="E264" s="223" t="s">
        <v>1</v>
      </c>
      <c r="F264" s="224" t="s">
        <v>331</v>
      </c>
      <c r="G264" s="222"/>
      <c r="H264" s="223" t="s">
        <v>1</v>
      </c>
      <c r="I264" s="225"/>
      <c r="J264" s="222"/>
      <c r="K264" s="222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133</v>
      </c>
      <c r="AU264" s="230" t="s">
        <v>85</v>
      </c>
      <c r="AV264" s="15" t="s">
        <v>33</v>
      </c>
      <c r="AW264" s="15" t="s">
        <v>32</v>
      </c>
      <c r="AX264" s="15" t="s">
        <v>76</v>
      </c>
      <c r="AY264" s="230" t="s">
        <v>126</v>
      </c>
    </row>
    <row r="265" spans="2:51" s="13" customFormat="1" ht="12">
      <c r="B265" s="198"/>
      <c r="C265" s="199"/>
      <c r="D265" s="200" t="s">
        <v>133</v>
      </c>
      <c r="E265" s="201" t="s">
        <v>1</v>
      </c>
      <c r="F265" s="202" t="s">
        <v>332</v>
      </c>
      <c r="G265" s="199"/>
      <c r="H265" s="203">
        <v>2.905</v>
      </c>
      <c r="I265" s="204"/>
      <c r="J265" s="199"/>
      <c r="K265" s="199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133</v>
      </c>
      <c r="AU265" s="209" t="s">
        <v>85</v>
      </c>
      <c r="AV265" s="13" t="s">
        <v>85</v>
      </c>
      <c r="AW265" s="13" t="s">
        <v>32</v>
      </c>
      <c r="AX265" s="13" t="s">
        <v>76</v>
      </c>
      <c r="AY265" s="209" t="s">
        <v>126</v>
      </c>
    </row>
    <row r="266" spans="2:51" s="14" customFormat="1" ht="12">
      <c r="B266" s="210"/>
      <c r="C266" s="211"/>
      <c r="D266" s="200" t="s">
        <v>133</v>
      </c>
      <c r="E266" s="212" t="s">
        <v>1</v>
      </c>
      <c r="F266" s="213" t="s">
        <v>135</v>
      </c>
      <c r="G266" s="211"/>
      <c r="H266" s="214">
        <v>6.234999999999999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133</v>
      </c>
      <c r="AU266" s="220" t="s">
        <v>85</v>
      </c>
      <c r="AV266" s="14" t="s">
        <v>132</v>
      </c>
      <c r="AW266" s="14" t="s">
        <v>32</v>
      </c>
      <c r="AX266" s="14" t="s">
        <v>33</v>
      </c>
      <c r="AY266" s="220" t="s">
        <v>126</v>
      </c>
    </row>
    <row r="267" spans="1:65" s="2" customFormat="1" ht="21.75" customHeight="1">
      <c r="A267" s="35"/>
      <c r="B267" s="36"/>
      <c r="C267" s="231" t="s">
        <v>227</v>
      </c>
      <c r="D267" s="231" t="s">
        <v>150</v>
      </c>
      <c r="E267" s="232" t="s">
        <v>333</v>
      </c>
      <c r="F267" s="233" t="s">
        <v>334</v>
      </c>
      <c r="G267" s="234" t="s">
        <v>131</v>
      </c>
      <c r="H267" s="235">
        <v>6.547</v>
      </c>
      <c r="I267" s="236"/>
      <c r="J267" s="237">
        <f>ROUND(I267*H267,1)</f>
        <v>0</v>
      </c>
      <c r="K267" s="238"/>
      <c r="L267" s="239"/>
      <c r="M267" s="240" t="s">
        <v>1</v>
      </c>
      <c r="N267" s="241" t="s">
        <v>41</v>
      </c>
      <c r="O267" s="72"/>
      <c r="P267" s="194">
        <f>O267*H267</f>
        <v>0</v>
      </c>
      <c r="Q267" s="194">
        <v>0</v>
      </c>
      <c r="R267" s="194">
        <f>Q267*H267</f>
        <v>0</v>
      </c>
      <c r="S267" s="194">
        <v>0</v>
      </c>
      <c r="T267" s="19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6" t="s">
        <v>203</v>
      </c>
      <c r="AT267" s="196" t="s">
        <v>150</v>
      </c>
      <c r="AU267" s="196" t="s">
        <v>85</v>
      </c>
      <c r="AY267" s="18" t="s">
        <v>126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18" t="s">
        <v>33</v>
      </c>
      <c r="BK267" s="197">
        <f>ROUND(I267*H267,1)</f>
        <v>0</v>
      </c>
      <c r="BL267" s="18" t="s">
        <v>173</v>
      </c>
      <c r="BM267" s="196" t="s">
        <v>335</v>
      </c>
    </row>
    <row r="268" spans="2:51" s="13" customFormat="1" ht="12">
      <c r="B268" s="198"/>
      <c r="C268" s="199"/>
      <c r="D268" s="200" t="s">
        <v>133</v>
      </c>
      <c r="E268" s="201" t="s">
        <v>1</v>
      </c>
      <c r="F268" s="202" t="s">
        <v>336</v>
      </c>
      <c r="G268" s="199"/>
      <c r="H268" s="203">
        <v>6.547</v>
      </c>
      <c r="I268" s="204"/>
      <c r="J268" s="199"/>
      <c r="K268" s="199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133</v>
      </c>
      <c r="AU268" s="209" t="s">
        <v>85</v>
      </c>
      <c r="AV268" s="13" t="s">
        <v>85</v>
      </c>
      <c r="AW268" s="13" t="s">
        <v>32</v>
      </c>
      <c r="AX268" s="13" t="s">
        <v>76</v>
      </c>
      <c r="AY268" s="209" t="s">
        <v>126</v>
      </c>
    </row>
    <row r="269" spans="2:51" s="14" customFormat="1" ht="12">
      <c r="B269" s="210"/>
      <c r="C269" s="211"/>
      <c r="D269" s="200" t="s">
        <v>133</v>
      </c>
      <c r="E269" s="212" t="s">
        <v>1</v>
      </c>
      <c r="F269" s="213" t="s">
        <v>135</v>
      </c>
      <c r="G269" s="211"/>
      <c r="H269" s="214">
        <v>6.547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133</v>
      </c>
      <c r="AU269" s="220" t="s">
        <v>85</v>
      </c>
      <c r="AV269" s="14" t="s">
        <v>132</v>
      </c>
      <c r="AW269" s="14" t="s">
        <v>32</v>
      </c>
      <c r="AX269" s="14" t="s">
        <v>33</v>
      </c>
      <c r="AY269" s="220" t="s">
        <v>126</v>
      </c>
    </row>
    <row r="270" spans="1:65" s="2" customFormat="1" ht="24.15" customHeight="1">
      <c r="A270" s="35"/>
      <c r="B270" s="36"/>
      <c r="C270" s="184" t="s">
        <v>337</v>
      </c>
      <c r="D270" s="184" t="s">
        <v>128</v>
      </c>
      <c r="E270" s="185" t="s">
        <v>338</v>
      </c>
      <c r="F270" s="186" t="s">
        <v>339</v>
      </c>
      <c r="G270" s="187" t="s">
        <v>340</v>
      </c>
      <c r="H270" s="188">
        <v>0.131</v>
      </c>
      <c r="I270" s="189"/>
      <c r="J270" s="190">
        <f>ROUND(I270*H270,1)</f>
        <v>0</v>
      </c>
      <c r="K270" s="191"/>
      <c r="L270" s="40"/>
      <c r="M270" s="192" t="s">
        <v>1</v>
      </c>
      <c r="N270" s="193" t="s">
        <v>41</v>
      </c>
      <c r="O270" s="72"/>
      <c r="P270" s="194">
        <f>O270*H270</f>
        <v>0</v>
      </c>
      <c r="Q270" s="194">
        <v>0</v>
      </c>
      <c r="R270" s="194">
        <f>Q270*H270</f>
        <v>0</v>
      </c>
      <c r="S270" s="194">
        <v>0</v>
      </c>
      <c r="T270" s="19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6" t="s">
        <v>173</v>
      </c>
      <c r="AT270" s="196" t="s">
        <v>128</v>
      </c>
      <c r="AU270" s="196" t="s">
        <v>85</v>
      </c>
      <c r="AY270" s="18" t="s">
        <v>126</v>
      </c>
      <c r="BE270" s="197">
        <f>IF(N270="základní",J270,0)</f>
        <v>0</v>
      </c>
      <c r="BF270" s="197">
        <f>IF(N270="snížená",J270,0)</f>
        <v>0</v>
      </c>
      <c r="BG270" s="197">
        <f>IF(N270="zákl. přenesená",J270,0)</f>
        <v>0</v>
      </c>
      <c r="BH270" s="197">
        <f>IF(N270="sníž. přenesená",J270,0)</f>
        <v>0</v>
      </c>
      <c r="BI270" s="197">
        <f>IF(N270="nulová",J270,0)</f>
        <v>0</v>
      </c>
      <c r="BJ270" s="18" t="s">
        <v>33</v>
      </c>
      <c r="BK270" s="197">
        <f>ROUND(I270*H270,1)</f>
        <v>0</v>
      </c>
      <c r="BL270" s="18" t="s">
        <v>173</v>
      </c>
      <c r="BM270" s="196" t="s">
        <v>341</v>
      </c>
    </row>
    <row r="271" spans="2:51" s="15" customFormat="1" ht="12">
      <c r="B271" s="221"/>
      <c r="C271" s="222"/>
      <c r="D271" s="200" t="s">
        <v>133</v>
      </c>
      <c r="E271" s="223" t="s">
        <v>1</v>
      </c>
      <c r="F271" s="224" t="s">
        <v>342</v>
      </c>
      <c r="G271" s="222"/>
      <c r="H271" s="223" t="s">
        <v>1</v>
      </c>
      <c r="I271" s="225"/>
      <c r="J271" s="222"/>
      <c r="K271" s="222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133</v>
      </c>
      <c r="AU271" s="230" t="s">
        <v>85</v>
      </c>
      <c r="AV271" s="15" t="s">
        <v>33</v>
      </c>
      <c r="AW271" s="15" t="s">
        <v>32</v>
      </c>
      <c r="AX271" s="15" t="s">
        <v>76</v>
      </c>
      <c r="AY271" s="230" t="s">
        <v>126</v>
      </c>
    </row>
    <row r="272" spans="2:51" s="13" customFormat="1" ht="12">
      <c r="B272" s="198"/>
      <c r="C272" s="199"/>
      <c r="D272" s="200" t="s">
        <v>133</v>
      </c>
      <c r="E272" s="201" t="s">
        <v>1</v>
      </c>
      <c r="F272" s="202" t="s">
        <v>343</v>
      </c>
      <c r="G272" s="199"/>
      <c r="H272" s="203">
        <v>0.131</v>
      </c>
      <c r="I272" s="204"/>
      <c r="J272" s="199"/>
      <c r="K272" s="199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133</v>
      </c>
      <c r="AU272" s="209" t="s">
        <v>85</v>
      </c>
      <c r="AV272" s="13" t="s">
        <v>85</v>
      </c>
      <c r="AW272" s="13" t="s">
        <v>32</v>
      </c>
      <c r="AX272" s="13" t="s">
        <v>76</v>
      </c>
      <c r="AY272" s="209" t="s">
        <v>126</v>
      </c>
    </row>
    <row r="273" spans="2:51" s="14" customFormat="1" ht="12">
      <c r="B273" s="210"/>
      <c r="C273" s="211"/>
      <c r="D273" s="200" t="s">
        <v>133</v>
      </c>
      <c r="E273" s="212" t="s">
        <v>1</v>
      </c>
      <c r="F273" s="213" t="s">
        <v>135</v>
      </c>
      <c r="G273" s="211"/>
      <c r="H273" s="214">
        <v>0.131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133</v>
      </c>
      <c r="AU273" s="220" t="s">
        <v>85</v>
      </c>
      <c r="AV273" s="14" t="s">
        <v>132</v>
      </c>
      <c r="AW273" s="14" t="s">
        <v>32</v>
      </c>
      <c r="AX273" s="14" t="s">
        <v>33</v>
      </c>
      <c r="AY273" s="220" t="s">
        <v>126</v>
      </c>
    </row>
    <row r="274" spans="1:65" s="2" customFormat="1" ht="24.15" customHeight="1">
      <c r="A274" s="35"/>
      <c r="B274" s="36"/>
      <c r="C274" s="184" t="s">
        <v>231</v>
      </c>
      <c r="D274" s="184" t="s">
        <v>128</v>
      </c>
      <c r="E274" s="185" t="s">
        <v>344</v>
      </c>
      <c r="F274" s="186" t="s">
        <v>345</v>
      </c>
      <c r="G274" s="187" t="s">
        <v>277</v>
      </c>
      <c r="H274" s="253"/>
      <c r="I274" s="189"/>
      <c r="J274" s="190">
        <f>ROUND(I274*H274,1)</f>
        <v>0</v>
      </c>
      <c r="K274" s="191"/>
      <c r="L274" s="40"/>
      <c r="M274" s="192" t="s">
        <v>1</v>
      </c>
      <c r="N274" s="193" t="s">
        <v>41</v>
      </c>
      <c r="O274" s="72"/>
      <c r="P274" s="194">
        <f>O274*H274</f>
        <v>0</v>
      </c>
      <c r="Q274" s="194">
        <v>0</v>
      </c>
      <c r="R274" s="194">
        <f>Q274*H274</f>
        <v>0</v>
      </c>
      <c r="S274" s="194">
        <v>0</v>
      </c>
      <c r="T274" s="19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6" t="s">
        <v>173</v>
      </c>
      <c r="AT274" s="196" t="s">
        <v>128</v>
      </c>
      <c r="AU274" s="196" t="s">
        <v>85</v>
      </c>
      <c r="AY274" s="18" t="s">
        <v>126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18" t="s">
        <v>33</v>
      </c>
      <c r="BK274" s="197">
        <f>ROUND(I274*H274,1)</f>
        <v>0</v>
      </c>
      <c r="BL274" s="18" t="s">
        <v>173</v>
      </c>
      <c r="BM274" s="196" t="s">
        <v>346</v>
      </c>
    </row>
    <row r="275" spans="2:63" s="12" customFormat="1" ht="22.8" customHeight="1">
      <c r="B275" s="168"/>
      <c r="C275" s="169"/>
      <c r="D275" s="170" t="s">
        <v>75</v>
      </c>
      <c r="E275" s="182" t="s">
        <v>347</v>
      </c>
      <c r="F275" s="182" t="s">
        <v>348</v>
      </c>
      <c r="G275" s="169"/>
      <c r="H275" s="169"/>
      <c r="I275" s="172"/>
      <c r="J275" s="183">
        <f>BK275</f>
        <v>0</v>
      </c>
      <c r="K275" s="169"/>
      <c r="L275" s="174"/>
      <c r="M275" s="175"/>
      <c r="N275" s="176"/>
      <c r="O275" s="176"/>
      <c r="P275" s="177">
        <f>SUM(P276:P314)</f>
        <v>0</v>
      </c>
      <c r="Q275" s="176"/>
      <c r="R275" s="177">
        <f>SUM(R276:R314)</f>
        <v>0</v>
      </c>
      <c r="S275" s="176"/>
      <c r="T275" s="178">
        <f>SUM(T276:T314)</f>
        <v>0</v>
      </c>
      <c r="AR275" s="179" t="s">
        <v>85</v>
      </c>
      <c r="AT275" s="180" t="s">
        <v>75</v>
      </c>
      <c r="AU275" s="180" t="s">
        <v>33</v>
      </c>
      <c r="AY275" s="179" t="s">
        <v>126</v>
      </c>
      <c r="BK275" s="181">
        <f>SUM(BK276:BK314)</f>
        <v>0</v>
      </c>
    </row>
    <row r="276" spans="1:65" s="2" customFormat="1" ht="24.15" customHeight="1">
      <c r="A276" s="35"/>
      <c r="B276" s="36"/>
      <c r="C276" s="184" t="s">
        <v>349</v>
      </c>
      <c r="D276" s="184" t="s">
        <v>128</v>
      </c>
      <c r="E276" s="185" t="s">
        <v>350</v>
      </c>
      <c r="F276" s="186" t="s">
        <v>351</v>
      </c>
      <c r="G276" s="187" t="s">
        <v>267</v>
      </c>
      <c r="H276" s="188">
        <v>17.415</v>
      </c>
      <c r="I276" s="189"/>
      <c r="J276" s="190">
        <f>ROUND(I276*H276,1)</f>
        <v>0</v>
      </c>
      <c r="K276" s="191"/>
      <c r="L276" s="40"/>
      <c r="M276" s="192" t="s">
        <v>1</v>
      </c>
      <c r="N276" s="193" t="s">
        <v>41</v>
      </c>
      <c r="O276" s="72"/>
      <c r="P276" s="194">
        <f>O276*H276</f>
        <v>0</v>
      </c>
      <c r="Q276" s="194">
        <v>0</v>
      </c>
      <c r="R276" s="194">
        <f>Q276*H276</f>
        <v>0</v>
      </c>
      <c r="S276" s="194">
        <v>0</v>
      </c>
      <c r="T276" s="195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6" t="s">
        <v>173</v>
      </c>
      <c r="AT276" s="196" t="s">
        <v>128</v>
      </c>
      <c r="AU276" s="196" t="s">
        <v>85</v>
      </c>
      <c r="AY276" s="18" t="s">
        <v>126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18" t="s">
        <v>33</v>
      </c>
      <c r="BK276" s="197">
        <f>ROUND(I276*H276,1)</f>
        <v>0</v>
      </c>
      <c r="BL276" s="18" t="s">
        <v>173</v>
      </c>
      <c r="BM276" s="196" t="s">
        <v>352</v>
      </c>
    </row>
    <row r="277" spans="2:51" s="15" customFormat="1" ht="12">
      <c r="B277" s="221"/>
      <c r="C277" s="222"/>
      <c r="D277" s="200" t="s">
        <v>133</v>
      </c>
      <c r="E277" s="223" t="s">
        <v>1</v>
      </c>
      <c r="F277" s="224" t="s">
        <v>353</v>
      </c>
      <c r="G277" s="222"/>
      <c r="H277" s="223" t="s">
        <v>1</v>
      </c>
      <c r="I277" s="225"/>
      <c r="J277" s="222"/>
      <c r="K277" s="222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133</v>
      </c>
      <c r="AU277" s="230" t="s">
        <v>85</v>
      </c>
      <c r="AV277" s="15" t="s">
        <v>33</v>
      </c>
      <c r="AW277" s="15" t="s">
        <v>32</v>
      </c>
      <c r="AX277" s="15" t="s">
        <v>76</v>
      </c>
      <c r="AY277" s="230" t="s">
        <v>126</v>
      </c>
    </row>
    <row r="278" spans="2:51" s="13" customFormat="1" ht="12">
      <c r="B278" s="198"/>
      <c r="C278" s="199"/>
      <c r="D278" s="200" t="s">
        <v>133</v>
      </c>
      <c r="E278" s="201" t="s">
        <v>1</v>
      </c>
      <c r="F278" s="202" t="s">
        <v>354</v>
      </c>
      <c r="G278" s="199"/>
      <c r="H278" s="203">
        <v>9.145</v>
      </c>
      <c r="I278" s="204"/>
      <c r="J278" s="199"/>
      <c r="K278" s="199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133</v>
      </c>
      <c r="AU278" s="209" t="s">
        <v>85</v>
      </c>
      <c r="AV278" s="13" t="s">
        <v>85</v>
      </c>
      <c r="AW278" s="13" t="s">
        <v>32</v>
      </c>
      <c r="AX278" s="13" t="s">
        <v>76</v>
      </c>
      <c r="AY278" s="209" t="s">
        <v>126</v>
      </c>
    </row>
    <row r="279" spans="2:51" s="13" customFormat="1" ht="12">
      <c r="B279" s="198"/>
      <c r="C279" s="199"/>
      <c r="D279" s="200" t="s">
        <v>133</v>
      </c>
      <c r="E279" s="201" t="s">
        <v>1</v>
      </c>
      <c r="F279" s="202" t="s">
        <v>355</v>
      </c>
      <c r="G279" s="199"/>
      <c r="H279" s="203">
        <v>8.27</v>
      </c>
      <c r="I279" s="204"/>
      <c r="J279" s="199"/>
      <c r="K279" s="199"/>
      <c r="L279" s="205"/>
      <c r="M279" s="206"/>
      <c r="N279" s="207"/>
      <c r="O279" s="207"/>
      <c r="P279" s="207"/>
      <c r="Q279" s="207"/>
      <c r="R279" s="207"/>
      <c r="S279" s="207"/>
      <c r="T279" s="208"/>
      <c r="AT279" s="209" t="s">
        <v>133</v>
      </c>
      <c r="AU279" s="209" t="s">
        <v>85</v>
      </c>
      <c r="AV279" s="13" t="s">
        <v>85</v>
      </c>
      <c r="AW279" s="13" t="s">
        <v>32</v>
      </c>
      <c r="AX279" s="13" t="s">
        <v>76</v>
      </c>
      <c r="AY279" s="209" t="s">
        <v>126</v>
      </c>
    </row>
    <row r="280" spans="2:51" s="14" customFormat="1" ht="12">
      <c r="B280" s="210"/>
      <c r="C280" s="211"/>
      <c r="D280" s="200" t="s">
        <v>133</v>
      </c>
      <c r="E280" s="212" t="s">
        <v>1</v>
      </c>
      <c r="F280" s="213" t="s">
        <v>135</v>
      </c>
      <c r="G280" s="211"/>
      <c r="H280" s="214">
        <v>17.415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133</v>
      </c>
      <c r="AU280" s="220" t="s">
        <v>85</v>
      </c>
      <c r="AV280" s="14" t="s">
        <v>132</v>
      </c>
      <c r="AW280" s="14" t="s">
        <v>32</v>
      </c>
      <c r="AX280" s="14" t="s">
        <v>33</v>
      </c>
      <c r="AY280" s="220" t="s">
        <v>126</v>
      </c>
    </row>
    <row r="281" spans="1:65" s="2" customFormat="1" ht="16.5" customHeight="1">
      <c r="A281" s="35"/>
      <c r="B281" s="36"/>
      <c r="C281" s="184" t="s">
        <v>242</v>
      </c>
      <c r="D281" s="184" t="s">
        <v>128</v>
      </c>
      <c r="E281" s="185" t="s">
        <v>356</v>
      </c>
      <c r="F281" s="186" t="s">
        <v>357</v>
      </c>
      <c r="G281" s="187" t="s">
        <v>267</v>
      </c>
      <c r="H281" s="188">
        <v>16.895</v>
      </c>
      <c r="I281" s="189"/>
      <c r="J281" s="190">
        <f>ROUND(I281*H281,1)</f>
        <v>0</v>
      </c>
      <c r="K281" s="191"/>
      <c r="L281" s="40"/>
      <c r="M281" s="192" t="s">
        <v>1</v>
      </c>
      <c r="N281" s="193" t="s">
        <v>41</v>
      </c>
      <c r="O281" s="72"/>
      <c r="P281" s="194">
        <f>O281*H281</f>
        <v>0</v>
      </c>
      <c r="Q281" s="194">
        <v>0</v>
      </c>
      <c r="R281" s="194">
        <f>Q281*H281</f>
        <v>0</v>
      </c>
      <c r="S281" s="194">
        <v>0</v>
      </c>
      <c r="T281" s="19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6" t="s">
        <v>173</v>
      </c>
      <c r="AT281" s="196" t="s">
        <v>128</v>
      </c>
      <c r="AU281" s="196" t="s">
        <v>85</v>
      </c>
      <c r="AY281" s="18" t="s">
        <v>126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18" t="s">
        <v>33</v>
      </c>
      <c r="BK281" s="197">
        <f>ROUND(I281*H281,1)</f>
        <v>0</v>
      </c>
      <c r="BL281" s="18" t="s">
        <v>173</v>
      </c>
      <c r="BM281" s="196" t="s">
        <v>358</v>
      </c>
    </row>
    <row r="282" spans="2:51" s="13" customFormat="1" ht="12">
      <c r="B282" s="198"/>
      <c r="C282" s="199"/>
      <c r="D282" s="200" t="s">
        <v>133</v>
      </c>
      <c r="E282" s="201" t="s">
        <v>1</v>
      </c>
      <c r="F282" s="202" t="s">
        <v>359</v>
      </c>
      <c r="G282" s="199"/>
      <c r="H282" s="203">
        <v>16.895</v>
      </c>
      <c r="I282" s="204"/>
      <c r="J282" s="199"/>
      <c r="K282" s="199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133</v>
      </c>
      <c r="AU282" s="209" t="s">
        <v>85</v>
      </c>
      <c r="AV282" s="13" t="s">
        <v>85</v>
      </c>
      <c r="AW282" s="13" t="s">
        <v>32</v>
      </c>
      <c r="AX282" s="13" t="s">
        <v>76</v>
      </c>
      <c r="AY282" s="209" t="s">
        <v>126</v>
      </c>
    </row>
    <row r="283" spans="2:51" s="14" customFormat="1" ht="12">
      <c r="B283" s="210"/>
      <c r="C283" s="211"/>
      <c r="D283" s="200" t="s">
        <v>133</v>
      </c>
      <c r="E283" s="212" t="s">
        <v>1</v>
      </c>
      <c r="F283" s="213" t="s">
        <v>135</v>
      </c>
      <c r="G283" s="211"/>
      <c r="H283" s="214">
        <v>16.895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133</v>
      </c>
      <c r="AU283" s="220" t="s">
        <v>85</v>
      </c>
      <c r="AV283" s="14" t="s">
        <v>132</v>
      </c>
      <c r="AW283" s="14" t="s">
        <v>32</v>
      </c>
      <c r="AX283" s="14" t="s">
        <v>33</v>
      </c>
      <c r="AY283" s="220" t="s">
        <v>126</v>
      </c>
    </row>
    <row r="284" spans="1:65" s="2" customFormat="1" ht="24.15" customHeight="1">
      <c r="A284" s="35"/>
      <c r="B284" s="36"/>
      <c r="C284" s="184" t="s">
        <v>360</v>
      </c>
      <c r="D284" s="184" t="s">
        <v>128</v>
      </c>
      <c r="E284" s="185" t="s">
        <v>361</v>
      </c>
      <c r="F284" s="186" t="s">
        <v>362</v>
      </c>
      <c r="G284" s="187" t="s">
        <v>267</v>
      </c>
      <c r="H284" s="188">
        <v>17</v>
      </c>
      <c r="I284" s="189"/>
      <c r="J284" s="190">
        <f>ROUND(I284*H284,1)</f>
        <v>0</v>
      </c>
      <c r="K284" s="191"/>
      <c r="L284" s="40"/>
      <c r="M284" s="192" t="s">
        <v>1</v>
      </c>
      <c r="N284" s="193" t="s">
        <v>41</v>
      </c>
      <c r="O284" s="72"/>
      <c r="P284" s="194">
        <f>O284*H284</f>
        <v>0</v>
      </c>
      <c r="Q284" s="194">
        <v>0</v>
      </c>
      <c r="R284" s="194">
        <f>Q284*H284</f>
        <v>0</v>
      </c>
      <c r="S284" s="194">
        <v>0</v>
      </c>
      <c r="T284" s="19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6" t="s">
        <v>173</v>
      </c>
      <c r="AT284" s="196" t="s">
        <v>128</v>
      </c>
      <c r="AU284" s="196" t="s">
        <v>85</v>
      </c>
      <c r="AY284" s="18" t="s">
        <v>126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8" t="s">
        <v>33</v>
      </c>
      <c r="BK284" s="197">
        <f>ROUND(I284*H284,1)</f>
        <v>0</v>
      </c>
      <c r="BL284" s="18" t="s">
        <v>173</v>
      </c>
      <c r="BM284" s="196" t="s">
        <v>363</v>
      </c>
    </row>
    <row r="285" spans="2:51" s="15" customFormat="1" ht="12">
      <c r="B285" s="221"/>
      <c r="C285" s="222"/>
      <c r="D285" s="200" t="s">
        <v>133</v>
      </c>
      <c r="E285" s="223" t="s">
        <v>1</v>
      </c>
      <c r="F285" s="224" t="s">
        <v>364</v>
      </c>
      <c r="G285" s="222"/>
      <c r="H285" s="223" t="s">
        <v>1</v>
      </c>
      <c r="I285" s="225"/>
      <c r="J285" s="222"/>
      <c r="K285" s="222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133</v>
      </c>
      <c r="AU285" s="230" t="s">
        <v>85</v>
      </c>
      <c r="AV285" s="15" t="s">
        <v>33</v>
      </c>
      <c r="AW285" s="15" t="s">
        <v>32</v>
      </c>
      <c r="AX285" s="15" t="s">
        <v>76</v>
      </c>
      <c r="AY285" s="230" t="s">
        <v>126</v>
      </c>
    </row>
    <row r="286" spans="2:51" s="13" customFormat="1" ht="12">
      <c r="B286" s="198"/>
      <c r="C286" s="199"/>
      <c r="D286" s="200" t="s">
        <v>133</v>
      </c>
      <c r="E286" s="201" t="s">
        <v>1</v>
      </c>
      <c r="F286" s="202" t="s">
        <v>365</v>
      </c>
      <c r="G286" s="199"/>
      <c r="H286" s="203">
        <v>17</v>
      </c>
      <c r="I286" s="204"/>
      <c r="J286" s="199"/>
      <c r="K286" s="199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133</v>
      </c>
      <c r="AU286" s="209" t="s">
        <v>85</v>
      </c>
      <c r="AV286" s="13" t="s">
        <v>85</v>
      </c>
      <c r="AW286" s="13" t="s">
        <v>32</v>
      </c>
      <c r="AX286" s="13" t="s">
        <v>76</v>
      </c>
      <c r="AY286" s="209" t="s">
        <v>126</v>
      </c>
    </row>
    <row r="287" spans="2:51" s="14" customFormat="1" ht="12">
      <c r="B287" s="210"/>
      <c r="C287" s="211"/>
      <c r="D287" s="200" t="s">
        <v>133</v>
      </c>
      <c r="E287" s="212" t="s">
        <v>1</v>
      </c>
      <c r="F287" s="213" t="s">
        <v>135</v>
      </c>
      <c r="G287" s="211"/>
      <c r="H287" s="214">
        <v>17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133</v>
      </c>
      <c r="AU287" s="220" t="s">
        <v>85</v>
      </c>
      <c r="AV287" s="14" t="s">
        <v>132</v>
      </c>
      <c r="AW287" s="14" t="s">
        <v>32</v>
      </c>
      <c r="AX287" s="14" t="s">
        <v>33</v>
      </c>
      <c r="AY287" s="220" t="s">
        <v>126</v>
      </c>
    </row>
    <row r="288" spans="1:65" s="2" customFormat="1" ht="21.75" customHeight="1">
      <c r="A288" s="35"/>
      <c r="B288" s="36"/>
      <c r="C288" s="184" t="s">
        <v>246</v>
      </c>
      <c r="D288" s="184" t="s">
        <v>128</v>
      </c>
      <c r="E288" s="185" t="s">
        <v>366</v>
      </c>
      <c r="F288" s="186" t="s">
        <v>367</v>
      </c>
      <c r="G288" s="187" t="s">
        <v>131</v>
      </c>
      <c r="H288" s="188">
        <v>9</v>
      </c>
      <c r="I288" s="189"/>
      <c r="J288" s="190">
        <f>ROUND(I288*H288,1)</f>
        <v>0</v>
      </c>
      <c r="K288" s="191"/>
      <c r="L288" s="40"/>
      <c r="M288" s="192" t="s">
        <v>1</v>
      </c>
      <c r="N288" s="193" t="s">
        <v>41</v>
      </c>
      <c r="O288" s="72"/>
      <c r="P288" s="194">
        <f>O288*H288</f>
        <v>0</v>
      </c>
      <c r="Q288" s="194">
        <v>0</v>
      </c>
      <c r="R288" s="194">
        <f>Q288*H288</f>
        <v>0</v>
      </c>
      <c r="S288" s="194">
        <v>0</v>
      </c>
      <c r="T288" s="19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6" t="s">
        <v>173</v>
      </c>
      <c r="AT288" s="196" t="s">
        <v>128</v>
      </c>
      <c r="AU288" s="196" t="s">
        <v>85</v>
      </c>
      <c r="AY288" s="18" t="s">
        <v>126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18" t="s">
        <v>33</v>
      </c>
      <c r="BK288" s="197">
        <f>ROUND(I288*H288,1)</f>
        <v>0</v>
      </c>
      <c r="BL288" s="18" t="s">
        <v>173</v>
      </c>
      <c r="BM288" s="196" t="s">
        <v>368</v>
      </c>
    </row>
    <row r="289" spans="2:51" s="15" customFormat="1" ht="12">
      <c r="B289" s="221"/>
      <c r="C289" s="222"/>
      <c r="D289" s="200" t="s">
        <v>133</v>
      </c>
      <c r="E289" s="223" t="s">
        <v>1</v>
      </c>
      <c r="F289" s="224" t="s">
        <v>369</v>
      </c>
      <c r="G289" s="222"/>
      <c r="H289" s="223" t="s">
        <v>1</v>
      </c>
      <c r="I289" s="225"/>
      <c r="J289" s="222"/>
      <c r="K289" s="222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133</v>
      </c>
      <c r="AU289" s="230" t="s">
        <v>85</v>
      </c>
      <c r="AV289" s="15" t="s">
        <v>33</v>
      </c>
      <c r="AW289" s="15" t="s">
        <v>32</v>
      </c>
      <c r="AX289" s="15" t="s">
        <v>76</v>
      </c>
      <c r="AY289" s="230" t="s">
        <v>126</v>
      </c>
    </row>
    <row r="290" spans="2:51" s="13" customFormat="1" ht="12">
      <c r="B290" s="198"/>
      <c r="C290" s="199"/>
      <c r="D290" s="200" t="s">
        <v>133</v>
      </c>
      <c r="E290" s="201" t="s">
        <v>1</v>
      </c>
      <c r="F290" s="202" t="s">
        <v>285</v>
      </c>
      <c r="G290" s="199"/>
      <c r="H290" s="203">
        <v>9</v>
      </c>
      <c r="I290" s="204"/>
      <c r="J290" s="199"/>
      <c r="K290" s="199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133</v>
      </c>
      <c r="AU290" s="209" t="s">
        <v>85</v>
      </c>
      <c r="AV290" s="13" t="s">
        <v>85</v>
      </c>
      <c r="AW290" s="13" t="s">
        <v>32</v>
      </c>
      <c r="AX290" s="13" t="s">
        <v>76</v>
      </c>
      <c r="AY290" s="209" t="s">
        <v>126</v>
      </c>
    </row>
    <row r="291" spans="2:51" s="14" customFormat="1" ht="12">
      <c r="B291" s="210"/>
      <c r="C291" s="211"/>
      <c r="D291" s="200" t="s">
        <v>133</v>
      </c>
      <c r="E291" s="212" t="s">
        <v>1</v>
      </c>
      <c r="F291" s="213" t="s">
        <v>135</v>
      </c>
      <c r="G291" s="211"/>
      <c r="H291" s="214">
        <v>9</v>
      </c>
      <c r="I291" s="215"/>
      <c r="J291" s="211"/>
      <c r="K291" s="211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133</v>
      </c>
      <c r="AU291" s="220" t="s">
        <v>85</v>
      </c>
      <c r="AV291" s="14" t="s">
        <v>132</v>
      </c>
      <c r="AW291" s="14" t="s">
        <v>32</v>
      </c>
      <c r="AX291" s="14" t="s">
        <v>33</v>
      </c>
      <c r="AY291" s="220" t="s">
        <v>126</v>
      </c>
    </row>
    <row r="292" spans="1:65" s="2" customFormat="1" ht="33" customHeight="1">
      <c r="A292" s="35"/>
      <c r="B292" s="36"/>
      <c r="C292" s="184" t="s">
        <v>370</v>
      </c>
      <c r="D292" s="184" t="s">
        <v>128</v>
      </c>
      <c r="E292" s="185" t="s">
        <v>371</v>
      </c>
      <c r="F292" s="186" t="s">
        <v>372</v>
      </c>
      <c r="G292" s="187" t="s">
        <v>267</v>
      </c>
      <c r="H292" s="188">
        <v>7.4</v>
      </c>
      <c r="I292" s="189"/>
      <c r="J292" s="190">
        <f>ROUND(I292*H292,1)</f>
        <v>0</v>
      </c>
      <c r="K292" s="191"/>
      <c r="L292" s="40"/>
      <c r="M292" s="192" t="s">
        <v>1</v>
      </c>
      <c r="N292" s="193" t="s">
        <v>41</v>
      </c>
      <c r="O292" s="72"/>
      <c r="P292" s="194">
        <f>O292*H292</f>
        <v>0</v>
      </c>
      <c r="Q292" s="194">
        <v>0</v>
      </c>
      <c r="R292" s="194">
        <f>Q292*H292</f>
        <v>0</v>
      </c>
      <c r="S292" s="194">
        <v>0</v>
      </c>
      <c r="T292" s="19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6" t="s">
        <v>173</v>
      </c>
      <c r="AT292" s="196" t="s">
        <v>128</v>
      </c>
      <c r="AU292" s="196" t="s">
        <v>85</v>
      </c>
      <c r="AY292" s="18" t="s">
        <v>126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18" t="s">
        <v>33</v>
      </c>
      <c r="BK292" s="197">
        <f>ROUND(I292*H292,1)</f>
        <v>0</v>
      </c>
      <c r="BL292" s="18" t="s">
        <v>173</v>
      </c>
      <c r="BM292" s="196" t="s">
        <v>373</v>
      </c>
    </row>
    <row r="293" spans="2:51" s="15" customFormat="1" ht="12">
      <c r="B293" s="221"/>
      <c r="C293" s="222"/>
      <c r="D293" s="200" t="s">
        <v>133</v>
      </c>
      <c r="E293" s="223" t="s">
        <v>1</v>
      </c>
      <c r="F293" s="224" t="s">
        <v>374</v>
      </c>
      <c r="G293" s="222"/>
      <c r="H293" s="223" t="s">
        <v>1</v>
      </c>
      <c r="I293" s="225"/>
      <c r="J293" s="222"/>
      <c r="K293" s="222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133</v>
      </c>
      <c r="AU293" s="230" t="s">
        <v>85</v>
      </c>
      <c r="AV293" s="15" t="s">
        <v>33</v>
      </c>
      <c r="AW293" s="15" t="s">
        <v>32</v>
      </c>
      <c r="AX293" s="15" t="s">
        <v>76</v>
      </c>
      <c r="AY293" s="230" t="s">
        <v>126</v>
      </c>
    </row>
    <row r="294" spans="2:51" s="13" customFormat="1" ht="12">
      <c r="B294" s="198"/>
      <c r="C294" s="199"/>
      <c r="D294" s="200" t="s">
        <v>133</v>
      </c>
      <c r="E294" s="201" t="s">
        <v>1</v>
      </c>
      <c r="F294" s="202" t="s">
        <v>375</v>
      </c>
      <c r="G294" s="199"/>
      <c r="H294" s="203">
        <v>7.4</v>
      </c>
      <c r="I294" s="204"/>
      <c r="J294" s="199"/>
      <c r="K294" s="199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133</v>
      </c>
      <c r="AU294" s="209" t="s">
        <v>85</v>
      </c>
      <c r="AV294" s="13" t="s">
        <v>85</v>
      </c>
      <c r="AW294" s="13" t="s">
        <v>32</v>
      </c>
      <c r="AX294" s="13" t="s">
        <v>76</v>
      </c>
      <c r="AY294" s="209" t="s">
        <v>126</v>
      </c>
    </row>
    <row r="295" spans="2:51" s="14" customFormat="1" ht="12">
      <c r="B295" s="210"/>
      <c r="C295" s="211"/>
      <c r="D295" s="200" t="s">
        <v>133</v>
      </c>
      <c r="E295" s="212" t="s">
        <v>1</v>
      </c>
      <c r="F295" s="213" t="s">
        <v>135</v>
      </c>
      <c r="G295" s="211"/>
      <c r="H295" s="214">
        <v>7.4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133</v>
      </c>
      <c r="AU295" s="220" t="s">
        <v>85</v>
      </c>
      <c r="AV295" s="14" t="s">
        <v>132</v>
      </c>
      <c r="AW295" s="14" t="s">
        <v>32</v>
      </c>
      <c r="AX295" s="14" t="s">
        <v>33</v>
      </c>
      <c r="AY295" s="220" t="s">
        <v>126</v>
      </c>
    </row>
    <row r="296" spans="1:65" s="2" customFormat="1" ht="33" customHeight="1">
      <c r="A296" s="35"/>
      <c r="B296" s="36"/>
      <c r="C296" s="184" t="s">
        <v>253</v>
      </c>
      <c r="D296" s="184" t="s">
        <v>128</v>
      </c>
      <c r="E296" s="185" t="s">
        <v>376</v>
      </c>
      <c r="F296" s="186" t="s">
        <v>377</v>
      </c>
      <c r="G296" s="187" t="s">
        <v>267</v>
      </c>
      <c r="H296" s="188">
        <v>8.3</v>
      </c>
      <c r="I296" s="189"/>
      <c r="J296" s="190">
        <f>ROUND(I296*H296,1)</f>
        <v>0</v>
      </c>
      <c r="K296" s="191"/>
      <c r="L296" s="40"/>
      <c r="M296" s="192" t="s">
        <v>1</v>
      </c>
      <c r="N296" s="193" t="s">
        <v>41</v>
      </c>
      <c r="O296" s="72"/>
      <c r="P296" s="194">
        <f>O296*H296</f>
        <v>0</v>
      </c>
      <c r="Q296" s="194">
        <v>0</v>
      </c>
      <c r="R296" s="194">
        <f>Q296*H296</f>
        <v>0</v>
      </c>
      <c r="S296" s="194">
        <v>0</v>
      </c>
      <c r="T296" s="19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6" t="s">
        <v>173</v>
      </c>
      <c r="AT296" s="196" t="s">
        <v>128</v>
      </c>
      <c r="AU296" s="196" t="s">
        <v>85</v>
      </c>
      <c r="AY296" s="18" t="s">
        <v>126</v>
      </c>
      <c r="BE296" s="197">
        <f>IF(N296="základní",J296,0)</f>
        <v>0</v>
      </c>
      <c r="BF296" s="197">
        <f>IF(N296="snížená",J296,0)</f>
        <v>0</v>
      </c>
      <c r="BG296" s="197">
        <f>IF(N296="zákl. přenesená",J296,0)</f>
        <v>0</v>
      </c>
      <c r="BH296" s="197">
        <f>IF(N296="sníž. přenesená",J296,0)</f>
        <v>0</v>
      </c>
      <c r="BI296" s="197">
        <f>IF(N296="nulová",J296,0)</f>
        <v>0</v>
      </c>
      <c r="BJ296" s="18" t="s">
        <v>33</v>
      </c>
      <c r="BK296" s="197">
        <f>ROUND(I296*H296,1)</f>
        <v>0</v>
      </c>
      <c r="BL296" s="18" t="s">
        <v>173</v>
      </c>
      <c r="BM296" s="196" t="s">
        <v>378</v>
      </c>
    </row>
    <row r="297" spans="2:51" s="15" customFormat="1" ht="12">
      <c r="B297" s="221"/>
      <c r="C297" s="222"/>
      <c r="D297" s="200" t="s">
        <v>133</v>
      </c>
      <c r="E297" s="223" t="s">
        <v>1</v>
      </c>
      <c r="F297" s="224" t="s">
        <v>379</v>
      </c>
      <c r="G297" s="222"/>
      <c r="H297" s="223" t="s">
        <v>1</v>
      </c>
      <c r="I297" s="225"/>
      <c r="J297" s="222"/>
      <c r="K297" s="222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133</v>
      </c>
      <c r="AU297" s="230" t="s">
        <v>85</v>
      </c>
      <c r="AV297" s="15" t="s">
        <v>33</v>
      </c>
      <c r="AW297" s="15" t="s">
        <v>32</v>
      </c>
      <c r="AX297" s="15" t="s">
        <v>76</v>
      </c>
      <c r="AY297" s="230" t="s">
        <v>126</v>
      </c>
    </row>
    <row r="298" spans="2:51" s="13" customFormat="1" ht="12">
      <c r="B298" s="198"/>
      <c r="C298" s="199"/>
      <c r="D298" s="200" t="s">
        <v>133</v>
      </c>
      <c r="E298" s="201" t="s">
        <v>1</v>
      </c>
      <c r="F298" s="202" t="s">
        <v>380</v>
      </c>
      <c r="G298" s="199"/>
      <c r="H298" s="203">
        <v>8.3</v>
      </c>
      <c r="I298" s="204"/>
      <c r="J298" s="199"/>
      <c r="K298" s="199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133</v>
      </c>
      <c r="AU298" s="209" t="s">
        <v>85</v>
      </c>
      <c r="AV298" s="13" t="s">
        <v>85</v>
      </c>
      <c r="AW298" s="13" t="s">
        <v>32</v>
      </c>
      <c r="AX298" s="13" t="s">
        <v>76</v>
      </c>
      <c r="AY298" s="209" t="s">
        <v>126</v>
      </c>
    </row>
    <row r="299" spans="2:51" s="14" customFormat="1" ht="12">
      <c r="B299" s="210"/>
      <c r="C299" s="211"/>
      <c r="D299" s="200" t="s">
        <v>133</v>
      </c>
      <c r="E299" s="212" t="s">
        <v>1</v>
      </c>
      <c r="F299" s="213" t="s">
        <v>135</v>
      </c>
      <c r="G299" s="211"/>
      <c r="H299" s="214">
        <v>8.3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133</v>
      </c>
      <c r="AU299" s="220" t="s">
        <v>85</v>
      </c>
      <c r="AV299" s="14" t="s">
        <v>132</v>
      </c>
      <c r="AW299" s="14" t="s">
        <v>32</v>
      </c>
      <c r="AX299" s="14" t="s">
        <v>33</v>
      </c>
      <c r="AY299" s="220" t="s">
        <v>126</v>
      </c>
    </row>
    <row r="300" spans="1:65" s="2" customFormat="1" ht="24.15" customHeight="1">
      <c r="A300" s="35"/>
      <c r="B300" s="36"/>
      <c r="C300" s="184" t="s">
        <v>381</v>
      </c>
      <c r="D300" s="184" t="s">
        <v>128</v>
      </c>
      <c r="E300" s="185" t="s">
        <v>382</v>
      </c>
      <c r="F300" s="186" t="s">
        <v>383</v>
      </c>
      <c r="G300" s="187" t="s">
        <v>267</v>
      </c>
      <c r="H300" s="188">
        <v>4.68</v>
      </c>
      <c r="I300" s="189"/>
      <c r="J300" s="190">
        <f>ROUND(I300*H300,1)</f>
        <v>0</v>
      </c>
      <c r="K300" s="191"/>
      <c r="L300" s="40"/>
      <c r="M300" s="192" t="s">
        <v>1</v>
      </c>
      <c r="N300" s="193" t="s">
        <v>41</v>
      </c>
      <c r="O300" s="72"/>
      <c r="P300" s="194">
        <f>O300*H300</f>
        <v>0</v>
      </c>
      <c r="Q300" s="194">
        <v>0</v>
      </c>
      <c r="R300" s="194">
        <f>Q300*H300</f>
        <v>0</v>
      </c>
      <c r="S300" s="194">
        <v>0</v>
      </c>
      <c r="T300" s="19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6" t="s">
        <v>173</v>
      </c>
      <c r="AT300" s="196" t="s">
        <v>128</v>
      </c>
      <c r="AU300" s="196" t="s">
        <v>85</v>
      </c>
      <c r="AY300" s="18" t="s">
        <v>126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18" t="s">
        <v>33</v>
      </c>
      <c r="BK300" s="197">
        <f>ROUND(I300*H300,1)</f>
        <v>0</v>
      </c>
      <c r="BL300" s="18" t="s">
        <v>173</v>
      </c>
      <c r="BM300" s="196" t="s">
        <v>81</v>
      </c>
    </row>
    <row r="301" spans="2:51" s="15" customFormat="1" ht="12">
      <c r="B301" s="221"/>
      <c r="C301" s="222"/>
      <c r="D301" s="200" t="s">
        <v>133</v>
      </c>
      <c r="E301" s="223" t="s">
        <v>1</v>
      </c>
      <c r="F301" s="224" t="s">
        <v>384</v>
      </c>
      <c r="G301" s="222"/>
      <c r="H301" s="223" t="s">
        <v>1</v>
      </c>
      <c r="I301" s="225"/>
      <c r="J301" s="222"/>
      <c r="K301" s="222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133</v>
      </c>
      <c r="AU301" s="230" t="s">
        <v>85</v>
      </c>
      <c r="AV301" s="15" t="s">
        <v>33</v>
      </c>
      <c r="AW301" s="15" t="s">
        <v>32</v>
      </c>
      <c r="AX301" s="15" t="s">
        <v>76</v>
      </c>
      <c r="AY301" s="230" t="s">
        <v>126</v>
      </c>
    </row>
    <row r="302" spans="2:51" s="13" customFormat="1" ht="12">
      <c r="B302" s="198"/>
      <c r="C302" s="199"/>
      <c r="D302" s="200" t="s">
        <v>133</v>
      </c>
      <c r="E302" s="201" t="s">
        <v>1</v>
      </c>
      <c r="F302" s="202" t="s">
        <v>385</v>
      </c>
      <c r="G302" s="199"/>
      <c r="H302" s="203">
        <v>1.53</v>
      </c>
      <c r="I302" s="204"/>
      <c r="J302" s="199"/>
      <c r="K302" s="199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133</v>
      </c>
      <c r="AU302" s="209" t="s">
        <v>85</v>
      </c>
      <c r="AV302" s="13" t="s">
        <v>85</v>
      </c>
      <c r="AW302" s="13" t="s">
        <v>32</v>
      </c>
      <c r="AX302" s="13" t="s">
        <v>76</v>
      </c>
      <c r="AY302" s="209" t="s">
        <v>126</v>
      </c>
    </row>
    <row r="303" spans="2:51" s="15" customFormat="1" ht="12">
      <c r="B303" s="221"/>
      <c r="C303" s="222"/>
      <c r="D303" s="200" t="s">
        <v>133</v>
      </c>
      <c r="E303" s="223" t="s">
        <v>1</v>
      </c>
      <c r="F303" s="224" t="s">
        <v>386</v>
      </c>
      <c r="G303" s="222"/>
      <c r="H303" s="223" t="s">
        <v>1</v>
      </c>
      <c r="I303" s="225"/>
      <c r="J303" s="222"/>
      <c r="K303" s="222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133</v>
      </c>
      <c r="AU303" s="230" t="s">
        <v>85</v>
      </c>
      <c r="AV303" s="15" t="s">
        <v>33</v>
      </c>
      <c r="AW303" s="15" t="s">
        <v>32</v>
      </c>
      <c r="AX303" s="15" t="s">
        <v>76</v>
      </c>
      <c r="AY303" s="230" t="s">
        <v>126</v>
      </c>
    </row>
    <row r="304" spans="2:51" s="13" customFormat="1" ht="12">
      <c r="B304" s="198"/>
      <c r="C304" s="199"/>
      <c r="D304" s="200" t="s">
        <v>133</v>
      </c>
      <c r="E304" s="201" t="s">
        <v>1</v>
      </c>
      <c r="F304" s="202" t="s">
        <v>387</v>
      </c>
      <c r="G304" s="199"/>
      <c r="H304" s="203">
        <v>3.15</v>
      </c>
      <c r="I304" s="204"/>
      <c r="J304" s="199"/>
      <c r="K304" s="199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133</v>
      </c>
      <c r="AU304" s="209" t="s">
        <v>85</v>
      </c>
      <c r="AV304" s="13" t="s">
        <v>85</v>
      </c>
      <c r="AW304" s="13" t="s">
        <v>32</v>
      </c>
      <c r="AX304" s="13" t="s">
        <v>76</v>
      </c>
      <c r="AY304" s="209" t="s">
        <v>126</v>
      </c>
    </row>
    <row r="305" spans="2:51" s="14" customFormat="1" ht="12">
      <c r="B305" s="210"/>
      <c r="C305" s="211"/>
      <c r="D305" s="200" t="s">
        <v>133</v>
      </c>
      <c r="E305" s="212" t="s">
        <v>1</v>
      </c>
      <c r="F305" s="213" t="s">
        <v>135</v>
      </c>
      <c r="G305" s="211"/>
      <c r="H305" s="214">
        <v>4.68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133</v>
      </c>
      <c r="AU305" s="220" t="s">
        <v>85</v>
      </c>
      <c r="AV305" s="14" t="s">
        <v>132</v>
      </c>
      <c r="AW305" s="14" t="s">
        <v>32</v>
      </c>
      <c r="AX305" s="14" t="s">
        <v>33</v>
      </c>
      <c r="AY305" s="220" t="s">
        <v>126</v>
      </c>
    </row>
    <row r="306" spans="1:65" s="2" customFormat="1" ht="24.15" customHeight="1">
      <c r="A306" s="35"/>
      <c r="B306" s="36"/>
      <c r="C306" s="184" t="s">
        <v>260</v>
      </c>
      <c r="D306" s="184" t="s">
        <v>128</v>
      </c>
      <c r="E306" s="185" t="s">
        <v>388</v>
      </c>
      <c r="F306" s="186" t="s">
        <v>389</v>
      </c>
      <c r="G306" s="187" t="s">
        <v>267</v>
      </c>
      <c r="H306" s="188">
        <v>44</v>
      </c>
      <c r="I306" s="189"/>
      <c r="J306" s="190">
        <f>ROUND(I306*H306,1)</f>
        <v>0</v>
      </c>
      <c r="K306" s="191"/>
      <c r="L306" s="40"/>
      <c r="M306" s="192" t="s">
        <v>1</v>
      </c>
      <c r="N306" s="193" t="s">
        <v>41</v>
      </c>
      <c r="O306" s="72"/>
      <c r="P306" s="194">
        <f>O306*H306</f>
        <v>0</v>
      </c>
      <c r="Q306" s="194">
        <v>0</v>
      </c>
      <c r="R306" s="194">
        <f>Q306*H306</f>
        <v>0</v>
      </c>
      <c r="S306" s="194">
        <v>0</v>
      </c>
      <c r="T306" s="19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6" t="s">
        <v>173</v>
      </c>
      <c r="AT306" s="196" t="s">
        <v>128</v>
      </c>
      <c r="AU306" s="196" t="s">
        <v>85</v>
      </c>
      <c r="AY306" s="18" t="s">
        <v>126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18" t="s">
        <v>33</v>
      </c>
      <c r="BK306" s="197">
        <f>ROUND(I306*H306,1)</f>
        <v>0</v>
      </c>
      <c r="BL306" s="18" t="s">
        <v>173</v>
      </c>
      <c r="BM306" s="196" t="s">
        <v>390</v>
      </c>
    </row>
    <row r="307" spans="2:51" s="15" customFormat="1" ht="12">
      <c r="B307" s="221"/>
      <c r="C307" s="222"/>
      <c r="D307" s="200" t="s">
        <v>133</v>
      </c>
      <c r="E307" s="223" t="s">
        <v>1</v>
      </c>
      <c r="F307" s="224" t="s">
        <v>391</v>
      </c>
      <c r="G307" s="222"/>
      <c r="H307" s="223" t="s">
        <v>1</v>
      </c>
      <c r="I307" s="225"/>
      <c r="J307" s="222"/>
      <c r="K307" s="222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133</v>
      </c>
      <c r="AU307" s="230" t="s">
        <v>85</v>
      </c>
      <c r="AV307" s="15" t="s">
        <v>33</v>
      </c>
      <c r="AW307" s="15" t="s">
        <v>32</v>
      </c>
      <c r="AX307" s="15" t="s">
        <v>76</v>
      </c>
      <c r="AY307" s="230" t="s">
        <v>126</v>
      </c>
    </row>
    <row r="308" spans="2:51" s="13" customFormat="1" ht="12">
      <c r="B308" s="198"/>
      <c r="C308" s="199"/>
      <c r="D308" s="200" t="s">
        <v>133</v>
      </c>
      <c r="E308" s="201" t="s">
        <v>1</v>
      </c>
      <c r="F308" s="202" t="s">
        <v>392</v>
      </c>
      <c r="G308" s="199"/>
      <c r="H308" s="203">
        <v>44</v>
      </c>
      <c r="I308" s="204"/>
      <c r="J308" s="199"/>
      <c r="K308" s="199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133</v>
      </c>
      <c r="AU308" s="209" t="s">
        <v>85</v>
      </c>
      <c r="AV308" s="13" t="s">
        <v>85</v>
      </c>
      <c r="AW308" s="13" t="s">
        <v>32</v>
      </c>
      <c r="AX308" s="13" t="s">
        <v>76</v>
      </c>
      <c r="AY308" s="209" t="s">
        <v>126</v>
      </c>
    </row>
    <row r="309" spans="2:51" s="14" customFormat="1" ht="12">
      <c r="B309" s="210"/>
      <c r="C309" s="211"/>
      <c r="D309" s="200" t="s">
        <v>133</v>
      </c>
      <c r="E309" s="212" t="s">
        <v>1</v>
      </c>
      <c r="F309" s="213" t="s">
        <v>135</v>
      </c>
      <c r="G309" s="211"/>
      <c r="H309" s="214">
        <v>44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133</v>
      </c>
      <c r="AU309" s="220" t="s">
        <v>85</v>
      </c>
      <c r="AV309" s="14" t="s">
        <v>132</v>
      </c>
      <c r="AW309" s="14" t="s">
        <v>32</v>
      </c>
      <c r="AX309" s="14" t="s">
        <v>33</v>
      </c>
      <c r="AY309" s="220" t="s">
        <v>126</v>
      </c>
    </row>
    <row r="310" spans="1:65" s="2" customFormat="1" ht="24.15" customHeight="1">
      <c r="A310" s="35"/>
      <c r="B310" s="36"/>
      <c r="C310" s="184" t="s">
        <v>393</v>
      </c>
      <c r="D310" s="184" t="s">
        <v>128</v>
      </c>
      <c r="E310" s="185" t="s">
        <v>394</v>
      </c>
      <c r="F310" s="186" t="s">
        <v>395</v>
      </c>
      <c r="G310" s="187" t="s">
        <v>267</v>
      </c>
      <c r="H310" s="188">
        <v>28</v>
      </c>
      <c r="I310" s="189"/>
      <c r="J310" s="190">
        <f>ROUND(I310*H310,1)</f>
        <v>0</v>
      </c>
      <c r="K310" s="191"/>
      <c r="L310" s="40"/>
      <c r="M310" s="192" t="s">
        <v>1</v>
      </c>
      <c r="N310" s="193" t="s">
        <v>41</v>
      </c>
      <c r="O310" s="72"/>
      <c r="P310" s="194">
        <f>O310*H310</f>
        <v>0</v>
      </c>
      <c r="Q310" s="194">
        <v>0</v>
      </c>
      <c r="R310" s="194">
        <f>Q310*H310</f>
        <v>0</v>
      </c>
      <c r="S310" s="194">
        <v>0</v>
      </c>
      <c r="T310" s="195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6" t="s">
        <v>173</v>
      </c>
      <c r="AT310" s="196" t="s">
        <v>128</v>
      </c>
      <c r="AU310" s="196" t="s">
        <v>85</v>
      </c>
      <c r="AY310" s="18" t="s">
        <v>126</v>
      </c>
      <c r="BE310" s="197">
        <f>IF(N310="základní",J310,0)</f>
        <v>0</v>
      </c>
      <c r="BF310" s="197">
        <f>IF(N310="snížená",J310,0)</f>
        <v>0</v>
      </c>
      <c r="BG310" s="197">
        <f>IF(N310="zákl. přenesená",J310,0)</f>
        <v>0</v>
      </c>
      <c r="BH310" s="197">
        <f>IF(N310="sníž. přenesená",J310,0)</f>
        <v>0</v>
      </c>
      <c r="BI310" s="197">
        <f>IF(N310="nulová",J310,0)</f>
        <v>0</v>
      </c>
      <c r="BJ310" s="18" t="s">
        <v>33</v>
      </c>
      <c r="BK310" s="197">
        <f>ROUND(I310*H310,1)</f>
        <v>0</v>
      </c>
      <c r="BL310" s="18" t="s">
        <v>173</v>
      </c>
      <c r="BM310" s="196" t="s">
        <v>396</v>
      </c>
    </row>
    <row r="311" spans="2:51" s="15" customFormat="1" ht="12">
      <c r="B311" s="221"/>
      <c r="C311" s="222"/>
      <c r="D311" s="200" t="s">
        <v>133</v>
      </c>
      <c r="E311" s="223" t="s">
        <v>1</v>
      </c>
      <c r="F311" s="224" t="s">
        <v>397</v>
      </c>
      <c r="G311" s="222"/>
      <c r="H311" s="223" t="s">
        <v>1</v>
      </c>
      <c r="I311" s="225"/>
      <c r="J311" s="222"/>
      <c r="K311" s="222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133</v>
      </c>
      <c r="AU311" s="230" t="s">
        <v>85</v>
      </c>
      <c r="AV311" s="15" t="s">
        <v>33</v>
      </c>
      <c r="AW311" s="15" t="s">
        <v>32</v>
      </c>
      <c r="AX311" s="15" t="s">
        <v>76</v>
      </c>
      <c r="AY311" s="230" t="s">
        <v>126</v>
      </c>
    </row>
    <row r="312" spans="2:51" s="13" customFormat="1" ht="12">
      <c r="B312" s="198"/>
      <c r="C312" s="199"/>
      <c r="D312" s="200" t="s">
        <v>133</v>
      </c>
      <c r="E312" s="201" t="s">
        <v>1</v>
      </c>
      <c r="F312" s="202" t="s">
        <v>398</v>
      </c>
      <c r="G312" s="199"/>
      <c r="H312" s="203">
        <v>28</v>
      </c>
      <c r="I312" s="204"/>
      <c r="J312" s="199"/>
      <c r="K312" s="199"/>
      <c r="L312" s="205"/>
      <c r="M312" s="206"/>
      <c r="N312" s="207"/>
      <c r="O312" s="207"/>
      <c r="P312" s="207"/>
      <c r="Q312" s="207"/>
      <c r="R312" s="207"/>
      <c r="S312" s="207"/>
      <c r="T312" s="208"/>
      <c r="AT312" s="209" t="s">
        <v>133</v>
      </c>
      <c r="AU312" s="209" t="s">
        <v>85</v>
      </c>
      <c r="AV312" s="13" t="s">
        <v>85</v>
      </c>
      <c r="AW312" s="13" t="s">
        <v>32</v>
      </c>
      <c r="AX312" s="13" t="s">
        <v>76</v>
      </c>
      <c r="AY312" s="209" t="s">
        <v>126</v>
      </c>
    </row>
    <row r="313" spans="2:51" s="14" customFormat="1" ht="12">
      <c r="B313" s="210"/>
      <c r="C313" s="211"/>
      <c r="D313" s="200" t="s">
        <v>133</v>
      </c>
      <c r="E313" s="212" t="s">
        <v>1</v>
      </c>
      <c r="F313" s="213" t="s">
        <v>135</v>
      </c>
      <c r="G313" s="211"/>
      <c r="H313" s="214">
        <v>28</v>
      </c>
      <c r="I313" s="215"/>
      <c r="J313" s="211"/>
      <c r="K313" s="211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133</v>
      </c>
      <c r="AU313" s="220" t="s">
        <v>85</v>
      </c>
      <c r="AV313" s="14" t="s">
        <v>132</v>
      </c>
      <c r="AW313" s="14" t="s">
        <v>32</v>
      </c>
      <c r="AX313" s="14" t="s">
        <v>33</v>
      </c>
      <c r="AY313" s="220" t="s">
        <v>126</v>
      </c>
    </row>
    <row r="314" spans="1:65" s="2" customFormat="1" ht="24.15" customHeight="1">
      <c r="A314" s="35"/>
      <c r="B314" s="36"/>
      <c r="C314" s="184" t="s">
        <v>263</v>
      </c>
      <c r="D314" s="184" t="s">
        <v>128</v>
      </c>
      <c r="E314" s="185" t="s">
        <v>399</v>
      </c>
      <c r="F314" s="186" t="s">
        <v>400</v>
      </c>
      <c r="G314" s="187" t="s">
        <v>277</v>
      </c>
      <c r="H314" s="253"/>
      <c r="I314" s="189"/>
      <c r="J314" s="190">
        <f>ROUND(I314*H314,1)</f>
        <v>0</v>
      </c>
      <c r="K314" s="191"/>
      <c r="L314" s="40"/>
      <c r="M314" s="192" t="s">
        <v>1</v>
      </c>
      <c r="N314" s="193" t="s">
        <v>41</v>
      </c>
      <c r="O314" s="72"/>
      <c r="P314" s="194">
        <f>O314*H314</f>
        <v>0</v>
      </c>
      <c r="Q314" s="194">
        <v>0</v>
      </c>
      <c r="R314" s="194">
        <f>Q314*H314</f>
        <v>0</v>
      </c>
      <c r="S314" s="194">
        <v>0</v>
      </c>
      <c r="T314" s="19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6" t="s">
        <v>173</v>
      </c>
      <c r="AT314" s="196" t="s">
        <v>128</v>
      </c>
      <c r="AU314" s="196" t="s">
        <v>85</v>
      </c>
      <c r="AY314" s="18" t="s">
        <v>126</v>
      </c>
      <c r="BE314" s="197">
        <f>IF(N314="základní",J314,0)</f>
        <v>0</v>
      </c>
      <c r="BF314" s="197">
        <f>IF(N314="snížená",J314,0)</f>
        <v>0</v>
      </c>
      <c r="BG314" s="197">
        <f>IF(N314="zákl. přenesená",J314,0)</f>
        <v>0</v>
      </c>
      <c r="BH314" s="197">
        <f>IF(N314="sníž. přenesená",J314,0)</f>
        <v>0</v>
      </c>
      <c r="BI314" s="197">
        <f>IF(N314="nulová",J314,0)</f>
        <v>0</v>
      </c>
      <c r="BJ314" s="18" t="s">
        <v>33</v>
      </c>
      <c r="BK314" s="197">
        <f>ROUND(I314*H314,1)</f>
        <v>0</v>
      </c>
      <c r="BL314" s="18" t="s">
        <v>173</v>
      </c>
      <c r="BM314" s="196" t="s">
        <v>401</v>
      </c>
    </row>
    <row r="315" spans="2:63" s="12" customFormat="1" ht="22.8" customHeight="1">
      <c r="B315" s="168"/>
      <c r="C315" s="169"/>
      <c r="D315" s="170" t="s">
        <v>75</v>
      </c>
      <c r="E315" s="182" t="s">
        <v>402</v>
      </c>
      <c r="F315" s="182" t="s">
        <v>403</v>
      </c>
      <c r="G315" s="169"/>
      <c r="H315" s="169"/>
      <c r="I315" s="172"/>
      <c r="J315" s="183">
        <f>BK315</f>
        <v>0</v>
      </c>
      <c r="K315" s="169"/>
      <c r="L315" s="174"/>
      <c r="M315" s="175"/>
      <c r="N315" s="176"/>
      <c r="O315" s="176"/>
      <c r="P315" s="177">
        <f>SUM(P316:P325)</f>
        <v>0</v>
      </c>
      <c r="Q315" s="176"/>
      <c r="R315" s="177">
        <f>SUM(R316:R325)</f>
        <v>0</v>
      </c>
      <c r="S315" s="176"/>
      <c r="T315" s="178">
        <f>SUM(T316:T325)</f>
        <v>0</v>
      </c>
      <c r="AR315" s="179" t="s">
        <v>85</v>
      </c>
      <c r="AT315" s="180" t="s">
        <v>75</v>
      </c>
      <c r="AU315" s="180" t="s">
        <v>33</v>
      </c>
      <c r="AY315" s="179" t="s">
        <v>126</v>
      </c>
      <c r="BK315" s="181">
        <f>SUM(BK316:BK325)</f>
        <v>0</v>
      </c>
    </row>
    <row r="316" spans="1:65" s="2" customFormat="1" ht="24.15" customHeight="1">
      <c r="A316" s="35"/>
      <c r="B316" s="36"/>
      <c r="C316" s="184" t="s">
        <v>404</v>
      </c>
      <c r="D316" s="184" t="s">
        <v>128</v>
      </c>
      <c r="E316" s="185" t="s">
        <v>405</v>
      </c>
      <c r="F316" s="186" t="s">
        <v>406</v>
      </c>
      <c r="G316" s="187" t="s">
        <v>267</v>
      </c>
      <c r="H316" s="188">
        <v>7.6</v>
      </c>
      <c r="I316" s="189"/>
      <c r="J316" s="190">
        <f>ROUND(I316*H316,1)</f>
        <v>0</v>
      </c>
      <c r="K316" s="191"/>
      <c r="L316" s="40"/>
      <c r="M316" s="192" t="s">
        <v>1</v>
      </c>
      <c r="N316" s="193" t="s">
        <v>41</v>
      </c>
      <c r="O316" s="72"/>
      <c r="P316" s="194">
        <f>O316*H316</f>
        <v>0</v>
      </c>
      <c r="Q316" s="194">
        <v>0</v>
      </c>
      <c r="R316" s="194">
        <f>Q316*H316</f>
        <v>0</v>
      </c>
      <c r="S316" s="194">
        <v>0</v>
      </c>
      <c r="T316" s="195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6" t="s">
        <v>173</v>
      </c>
      <c r="AT316" s="196" t="s">
        <v>128</v>
      </c>
      <c r="AU316" s="196" t="s">
        <v>85</v>
      </c>
      <c r="AY316" s="18" t="s">
        <v>126</v>
      </c>
      <c r="BE316" s="197">
        <f>IF(N316="základní",J316,0)</f>
        <v>0</v>
      </c>
      <c r="BF316" s="197">
        <f>IF(N316="snížená",J316,0)</f>
        <v>0</v>
      </c>
      <c r="BG316" s="197">
        <f>IF(N316="zákl. přenesená",J316,0)</f>
        <v>0</v>
      </c>
      <c r="BH316" s="197">
        <f>IF(N316="sníž. přenesená",J316,0)</f>
        <v>0</v>
      </c>
      <c r="BI316" s="197">
        <f>IF(N316="nulová",J316,0)</f>
        <v>0</v>
      </c>
      <c r="BJ316" s="18" t="s">
        <v>33</v>
      </c>
      <c r="BK316" s="197">
        <f>ROUND(I316*H316,1)</f>
        <v>0</v>
      </c>
      <c r="BL316" s="18" t="s">
        <v>173</v>
      </c>
      <c r="BM316" s="196" t="s">
        <v>407</v>
      </c>
    </row>
    <row r="317" spans="2:51" s="15" customFormat="1" ht="12">
      <c r="B317" s="221"/>
      <c r="C317" s="222"/>
      <c r="D317" s="200" t="s">
        <v>133</v>
      </c>
      <c r="E317" s="223" t="s">
        <v>1</v>
      </c>
      <c r="F317" s="224" t="s">
        <v>408</v>
      </c>
      <c r="G317" s="222"/>
      <c r="H317" s="223" t="s">
        <v>1</v>
      </c>
      <c r="I317" s="225"/>
      <c r="J317" s="222"/>
      <c r="K317" s="222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133</v>
      </c>
      <c r="AU317" s="230" t="s">
        <v>85</v>
      </c>
      <c r="AV317" s="15" t="s">
        <v>33</v>
      </c>
      <c r="AW317" s="15" t="s">
        <v>32</v>
      </c>
      <c r="AX317" s="15" t="s">
        <v>76</v>
      </c>
      <c r="AY317" s="230" t="s">
        <v>126</v>
      </c>
    </row>
    <row r="318" spans="2:51" s="15" customFormat="1" ht="12">
      <c r="B318" s="221"/>
      <c r="C318" s="222"/>
      <c r="D318" s="200" t="s">
        <v>133</v>
      </c>
      <c r="E318" s="223" t="s">
        <v>1</v>
      </c>
      <c r="F318" s="224" t="s">
        <v>409</v>
      </c>
      <c r="G318" s="222"/>
      <c r="H318" s="223" t="s">
        <v>1</v>
      </c>
      <c r="I318" s="225"/>
      <c r="J318" s="222"/>
      <c r="K318" s="222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133</v>
      </c>
      <c r="AU318" s="230" t="s">
        <v>85</v>
      </c>
      <c r="AV318" s="15" t="s">
        <v>33</v>
      </c>
      <c r="AW318" s="15" t="s">
        <v>32</v>
      </c>
      <c r="AX318" s="15" t="s">
        <v>76</v>
      </c>
      <c r="AY318" s="230" t="s">
        <v>126</v>
      </c>
    </row>
    <row r="319" spans="2:51" s="13" customFormat="1" ht="12">
      <c r="B319" s="198"/>
      <c r="C319" s="199"/>
      <c r="D319" s="200" t="s">
        <v>133</v>
      </c>
      <c r="E319" s="201" t="s">
        <v>1</v>
      </c>
      <c r="F319" s="202" t="s">
        <v>410</v>
      </c>
      <c r="G319" s="199"/>
      <c r="H319" s="203">
        <v>7.6</v>
      </c>
      <c r="I319" s="204"/>
      <c r="J319" s="199"/>
      <c r="K319" s="199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133</v>
      </c>
      <c r="AU319" s="209" t="s">
        <v>85</v>
      </c>
      <c r="AV319" s="13" t="s">
        <v>85</v>
      </c>
      <c r="AW319" s="13" t="s">
        <v>32</v>
      </c>
      <c r="AX319" s="13" t="s">
        <v>76</v>
      </c>
      <c r="AY319" s="209" t="s">
        <v>126</v>
      </c>
    </row>
    <row r="320" spans="2:51" s="14" customFormat="1" ht="12">
      <c r="B320" s="210"/>
      <c r="C320" s="211"/>
      <c r="D320" s="200" t="s">
        <v>133</v>
      </c>
      <c r="E320" s="212" t="s">
        <v>1</v>
      </c>
      <c r="F320" s="213" t="s">
        <v>135</v>
      </c>
      <c r="G320" s="211"/>
      <c r="H320" s="214">
        <v>7.6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133</v>
      </c>
      <c r="AU320" s="220" t="s">
        <v>85</v>
      </c>
      <c r="AV320" s="14" t="s">
        <v>132</v>
      </c>
      <c r="AW320" s="14" t="s">
        <v>32</v>
      </c>
      <c r="AX320" s="14" t="s">
        <v>33</v>
      </c>
      <c r="AY320" s="220" t="s">
        <v>126</v>
      </c>
    </row>
    <row r="321" spans="1:65" s="2" customFormat="1" ht="24.15" customHeight="1">
      <c r="A321" s="35"/>
      <c r="B321" s="36"/>
      <c r="C321" s="184" t="s">
        <v>268</v>
      </c>
      <c r="D321" s="184" t="s">
        <v>128</v>
      </c>
      <c r="E321" s="185" t="s">
        <v>411</v>
      </c>
      <c r="F321" s="186" t="s">
        <v>412</v>
      </c>
      <c r="G321" s="187" t="s">
        <v>267</v>
      </c>
      <c r="H321" s="188">
        <v>7.6</v>
      </c>
      <c r="I321" s="189"/>
      <c r="J321" s="190">
        <f>ROUND(I321*H321,1)</f>
        <v>0</v>
      </c>
      <c r="K321" s="191"/>
      <c r="L321" s="40"/>
      <c r="M321" s="192" t="s">
        <v>1</v>
      </c>
      <c r="N321" s="193" t="s">
        <v>41</v>
      </c>
      <c r="O321" s="72"/>
      <c r="P321" s="194">
        <f>O321*H321</f>
        <v>0</v>
      </c>
      <c r="Q321" s="194">
        <v>0</v>
      </c>
      <c r="R321" s="194">
        <f>Q321*H321</f>
        <v>0</v>
      </c>
      <c r="S321" s="194">
        <v>0</v>
      </c>
      <c r="T321" s="19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6" t="s">
        <v>173</v>
      </c>
      <c r="AT321" s="196" t="s">
        <v>128</v>
      </c>
      <c r="AU321" s="196" t="s">
        <v>85</v>
      </c>
      <c r="AY321" s="18" t="s">
        <v>126</v>
      </c>
      <c r="BE321" s="197">
        <f>IF(N321="základní",J321,0)</f>
        <v>0</v>
      </c>
      <c r="BF321" s="197">
        <f>IF(N321="snížená",J321,0)</f>
        <v>0</v>
      </c>
      <c r="BG321" s="197">
        <f>IF(N321="zákl. přenesená",J321,0)</f>
        <v>0</v>
      </c>
      <c r="BH321" s="197">
        <f>IF(N321="sníž. přenesená",J321,0)</f>
        <v>0</v>
      </c>
      <c r="BI321" s="197">
        <f>IF(N321="nulová",J321,0)</f>
        <v>0</v>
      </c>
      <c r="BJ321" s="18" t="s">
        <v>33</v>
      </c>
      <c r="BK321" s="197">
        <f>ROUND(I321*H321,1)</f>
        <v>0</v>
      </c>
      <c r="BL321" s="18" t="s">
        <v>173</v>
      </c>
      <c r="BM321" s="196" t="s">
        <v>413</v>
      </c>
    </row>
    <row r="322" spans="2:51" s="15" customFormat="1" ht="12">
      <c r="B322" s="221"/>
      <c r="C322" s="222"/>
      <c r="D322" s="200" t="s">
        <v>133</v>
      </c>
      <c r="E322" s="223" t="s">
        <v>1</v>
      </c>
      <c r="F322" s="224" t="s">
        <v>408</v>
      </c>
      <c r="G322" s="222"/>
      <c r="H322" s="223" t="s">
        <v>1</v>
      </c>
      <c r="I322" s="225"/>
      <c r="J322" s="222"/>
      <c r="K322" s="222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133</v>
      </c>
      <c r="AU322" s="230" t="s">
        <v>85</v>
      </c>
      <c r="AV322" s="15" t="s">
        <v>33</v>
      </c>
      <c r="AW322" s="15" t="s">
        <v>32</v>
      </c>
      <c r="AX322" s="15" t="s">
        <v>76</v>
      </c>
      <c r="AY322" s="230" t="s">
        <v>126</v>
      </c>
    </row>
    <row r="323" spans="2:51" s="13" customFormat="1" ht="12">
      <c r="B323" s="198"/>
      <c r="C323" s="199"/>
      <c r="D323" s="200" t="s">
        <v>133</v>
      </c>
      <c r="E323" s="201" t="s">
        <v>1</v>
      </c>
      <c r="F323" s="202" t="s">
        <v>414</v>
      </c>
      <c r="G323" s="199"/>
      <c r="H323" s="203">
        <v>7.6</v>
      </c>
      <c r="I323" s="204"/>
      <c r="J323" s="199"/>
      <c r="K323" s="199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133</v>
      </c>
      <c r="AU323" s="209" t="s">
        <v>85</v>
      </c>
      <c r="AV323" s="13" t="s">
        <v>85</v>
      </c>
      <c r="AW323" s="13" t="s">
        <v>32</v>
      </c>
      <c r="AX323" s="13" t="s">
        <v>76</v>
      </c>
      <c r="AY323" s="209" t="s">
        <v>126</v>
      </c>
    </row>
    <row r="324" spans="2:51" s="14" customFormat="1" ht="12">
      <c r="B324" s="210"/>
      <c r="C324" s="211"/>
      <c r="D324" s="200" t="s">
        <v>133</v>
      </c>
      <c r="E324" s="212" t="s">
        <v>1</v>
      </c>
      <c r="F324" s="213" t="s">
        <v>135</v>
      </c>
      <c r="G324" s="211"/>
      <c r="H324" s="214">
        <v>7.6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133</v>
      </c>
      <c r="AU324" s="220" t="s">
        <v>85</v>
      </c>
      <c r="AV324" s="14" t="s">
        <v>132</v>
      </c>
      <c r="AW324" s="14" t="s">
        <v>32</v>
      </c>
      <c r="AX324" s="14" t="s">
        <v>33</v>
      </c>
      <c r="AY324" s="220" t="s">
        <v>126</v>
      </c>
    </row>
    <row r="325" spans="1:65" s="2" customFormat="1" ht="24.15" customHeight="1">
      <c r="A325" s="35"/>
      <c r="B325" s="36"/>
      <c r="C325" s="184" t="s">
        <v>415</v>
      </c>
      <c r="D325" s="184" t="s">
        <v>128</v>
      </c>
      <c r="E325" s="185" t="s">
        <v>416</v>
      </c>
      <c r="F325" s="186" t="s">
        <v>417</v>
      </c>
      <c r="G325" s="187" t="s">
        <v>277</v>
      </c>
      <c r="H325" s="253"/>
      <c r="I325" s="189"/>
      <c r="J325" s="190">
        <f>ROUND(I325*H325,1)</f>
        <v>0</v>
      </c>
      <c r="K325" s="191"/>
      <c r="L325" s="40"/>
      <c r="M325" s="192" t="s">
        <v>1</v>
      </c>
      <c r="N325" s="193" t="s">
        <v>41</v>
      </c>
      <c r="O325" s="72"/>
      <c r="P325" s="194">
        <f>O325*H325</f>
        <v>0</v>
      </c>
      <c r="Q325" s="194">
        <v>0</v>
      </c>
      <c r="R325" s="194">
        <f>Q325*H325</f>
        <v>0</v>
      </c>
      <c r="S325" s="194">
        <v>0</v>
      </c>
      <c r="T325" s="19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6" t="s">
        <v>173</v>
      </c>
      <c r="AT325" s="196" t="s">
        <v>128</v>
      </c>
      <c r="AU325" s="196" t="s">
        <v>85</v>
      </c>
      <c r="AY325" s="18" t="s">
        <v>126</v>
      </c>
      <c r="BE325" s="197">
        <f>IF(N325="základní",J325,0)</f>
        <v>0</v>
      </c>
      <c r="BF325" s="197">
        <f>IF(N325="snížená",J325,0)</f>
        <v>0</v>
      </c>
      <c r="BG325" s="197">
        <f>IF(N325="zákl. přenesená",J325,0)</f>
        <v>0</v>
      </c>
      <c r="BH325" s="197">
        <f>IF(N325="sníž. přenesená",J325,0)</f>
        <v>0</v>
      </c>
      <c r="BI325" s="197">
        <f>IF(N325="nulová",J325,0)</f>
        <v>0</v>
      </c>
      <c r="BJ325" s="18" t="s">
        <v>33</v>
      </c>
      <c r="BK325" s="197">
        <f>ROUND(I325*H325,1)</f>
        <v>0</v>
      </c>
      <c r="BL325" s="18" t="s">
        <v>173</v>
      </c>
      <c r="BM325" s="196" t="s">
        <v>418</v>
      </c>
    </row>
    <row r="326" spans="2:63" s="12" customFormat="1" ht="22.8" customHeight="1">
      <c r="B326" s="168"/>
      <c r="C326" s="169"/>
      <c r="D326" s="170" t="s">
        <v>75</v>
      </c>
      <c r="E326" s="182" t="s">
        <v>419</v>
      </c>
      <c r="F326" s="182" t="s">
        <v>420</v>
      </c>
      <c r="G326" s="169"/>
      <c r="H326" s="169"/>
      <c r="I326" s="172"/>
      <c r="J326" s="183">
        <f>BK326</f>
        <v>0</v>
      </c>
      <c r="K326" s="169"/>
      <c r="L326" s="174"/>
      <c r="M326" s="175"/>
      <c r="N326" s="176"/>
      <c r="O326" s="176"/>
      <c r="P326" s="177">
        <f>SUM(P327:P360)</f>
        <v>0</v>
      </c>
      <c r="Q326" s="176"/>
      <c r="R326" s="177">
        <f>SUM(R327:R360)</f>
        <v>0</v>
      </c>
      <c r="S326" s="176"/>
      <c r="T326" s="178">
        <f>SUM(T327:T360)</f>
        <v>0</v>
      </c>
      <c r="AR326" s="179" t="s">
        <v>85</v>
      </c>
      <c r="AT326" s="180" t="s">
        <v>75</v>
      </c>
      <c r="AU326" s="180" t="s">
        <v>33</v>
      </c>
      <c r="AY326" s="179" t="s">
        <v>126</v>
      </c>
      <c r="BK326" s="181">
        <f>SUM(BK327:BK360)</f>
        <v>0</v>
      </c>
    </row>
    <row r="327" spans="1:65" s="2" customFormat="1" ht="16.5" customHeight="1">
      <c r="A327" s="35"/>
      <c r="B327" s="36"/>
      <c r="C327" s="184" t="s">
        <v>272</v>
      </c>
      <c r="D327" s="184" t="s">
        <v>128</v>
      </c>
      <c r="E327" s="185" t="s">
        <v>421</v>
      </c>
      <c r="F327" s="186" t="s">
        <v>422</v>
      </c>
      <c r="G327" s="187" t="s">
        <v>131</v>
      </c>
      <c r="H327" s="188">
        <v>2.365</v>
      </c>
      <c r="I327" s="189"/>
      <c r="J327" s="190">
        <f>ROUND(I327*H327,1)</f>
        <v>0</v>
      </c>
      <c r="K327" s="191"/>
      <c r="L327" s="40"/>
      <c r="M327" s="192" t="s">
        <v>1</v>
      </c>
      <c r="N327" s="193" t="s">
        <v>41</v>
      </c>
      <c r="O327" s="72"/>
      <c r="P327" s="194">
        <f>O327*H327</f>
        <v>0</v>
      </c>
      <c r="Q327" s="194">
        <v>0</v>
      </c>
      <c r="R327" s="194">
        <f>Q327*H327</f>
        <v>0</v>
      </c>
      <c r="S327" s="194">
        <v>0</v>
      </c>
      <c r="T327" s="195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6" t="s">
        <v>173</v>
      </c>
      <c r="AT327" s="196" t="s">
        <v>128</v>
      </c>
      <c r="AU327" s="196" t="s">
        <v>85</v>
      </c>
      <c r="AY327" s="18" t="s">
        <v>126</v>
      </c>
      <c r="BE327" s="197">
        <f>IF(N327="základní",J327,0)</f>
        <v>0</v>
      </c>
      <c r="BF327" s="197">
        <f>IF(N327="snížená",J327,0)</f>
        <v>0</v>
      </c>
      <c r="BG327" s="197">
        <f>IF(N327="zákl. přenesená",J327,0)</f>
        <v>0</v>
      </c>
      <c r="BH327" s="197">
        <f>IF(N327="sníž. přenesená",J327,0)</f>
        <v>0</v>
      </c>
      <c r="BI327" s="197">
        <f>IF(N327="nulová",J327,0)</f>
        <v>0</v>
      </c>
      <c r="BJ327" s="18" t="s">
        <v>33</v>
      </c>
      <c r="BK327" s="197">
        <f>ROUND(I327*H327,1)</f>
        <v>0</v>
      </c>
      <c r="BL327" s="18" t="s">
        <v>173</v>
      </c>
      <c r="BM327" s="196" t="s">
        <v>423</v>
      </c>
    </row>
    <row r="328" spans="2:51" s="13" customFormat="1" ht="12">
      <c r="B328" s="198"/>
      <c r="C328" s="199"/>
      <c r="D328" s="200" t="s">
        <v>133</v>
      </c>
      <c r="E328" s="201" t="s">
        <v>1</v>
      </c>
      <c r="F328" s="202" t="s">
        <v>145</v>
      </c>
      <c r="G328" s="199"/>
      <c r="H328" s="203">
        <v>1.665</v>
      </c>
      <c r="I328" s="204"/>
      <c r="J328" s="199"/>
      <c r="K328" s="199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133</v>
      </c>
      <c r="AU328" s="209" t="s">
        <v>85</v>
      </c>
      <c r="AV328" s="13" t="s">
        <v>85</v>
      </c>
      <c r="AW328" s="13" t="s">
        <v>32</v>
      </c>
      <c r="AX328" s="13" t="s">
        <v>76</v>
      </c>
      <c r="AY328" s="209" t="s">
        <v>126</v>
      </c>
    </row>
    <row r="329" spans="2:51" s="13" customFormat="1" ht="12">
      <c r="B329" s="198"/>
      <c r="C329" s="199"/>
      <c r="D329" s="200" t="s">
        <v>133</v>
      </c>
      <c r="E329" s="201" t="s">
        <v>1</v>
      </c>
      <c r="F329" s="202" t="s">
        <v>177</v>
      </c>
      <c r="G329" s="199"/>
      <c r="H329" s="203">
        <v>0.7</v>
      </c>
      <c r="I329" s="204"/>
      <c r="J329" s="199"/>
      <c r="K329" s="199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133</v>
      </c>
      <c r="AU329" s="209" t="s">
        <v>85</v>
      </c>
      <c r="AV329" s="13" t="s">
        <v>85</v>
      </c>
      <c r="AW329" s="13" t="s">
        <v>32</v>
      </c>
      <c r="AX329" s="13" t="s">
        <v>76</v>
      </c>
      <c r="AY329" s="209" t="s">
        <v>126</v>
      </c>
    </row>
    <row r="330" spans="2:51" s="14" customFormat="1" ht="12">
      <c r="B330" s="210"/>
      <c r="C330" s="211"/>
      <c r="D330" s="200" t="s">
        <v>133</v>
      </c>
      <c r="E330" s="212" t="s">
        <v>1</v>
      </c>
      <c r="F330" s="213" t="s">
        <v>135</v>
      </c>
      <c r="G330" s="211"/>
      <c r="H330" s="214">
        <v>2.365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133</v>
      </c>
      <c r="AU330" s="220" t="s">
        <v>85</v>
      </c>
      <c r="AV330" s="14" t="s">
        <v>132</v>
      </c>
      <c r="AW330" s="14" t="s">
        <v>32</v>
      </c>
      <c r="AX330" s="14" t="s">
        <v>33</v>
      </c>
      <c r="AY330" s="220" t="s">
        <v>126</v>
      </c>
    </row>
    <row r="331" spans="1:65" s="2" customFormat="1" ht="24.15" customHeight="1">
      <c r="A331" s="35"/>
      <c r="B331" s="36"/>
      <c r="C331" s="184" t="s">
        <v>424</v>
      </c>
      <c r="D331" s="184" t="s">
        <v>128</v>
      </c>
      <c r="E331" s="185" t="s">
        <v>425</v>
      </c>
      <c r="F331" s="186" t="s">
        <v>426</v>
      </c>
      <c r="G331" s="187" t="s">
        <v>267</v>
      </c>
      <c r="H331" s="188">
        <v>9.05</v>
      </c>
      <c r="I331" s="189"/>
      <c r="J331" s="190">
        <f>ROUND(I331*H331,1)</f>
        <v>0</v>
      </c>
      <c r="K331" s="191"/>
      <c r="L331" s="40"/>
      <c r="M331" s="192" t="s">
        <v>1</v>
      </c>
      <c r="N331" s="193" t="s">
        <v>41</v>
      </c>
      <c r="O331" s="72"/>
      <c r="P331" s="194">
        <f>O331*H331</f>
        <v>0</v>
      </c>
      <c r="Q331" s="194">
        <v>0</v>
      </c>
      <c r="R331" s="194">
        <f>Q331*H331</f>
        <v>0</v>
      </c>
      <c r="S331" s="194">
        <v>0</v>
      </c>
      <c r="T331" s="195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6" t="s">
        <v>173</v>
      </c>
      <c r="AT331" s="196" t="s">
        <v>128</v>
      </c>
      <c r="AU331" s="196" t="s">
        <v>85</v>
      </c>
      <c r="AY331" s="18" t="s">
        <v>126</v>
      </c>
      <c r="BE331" s="197">
        <f>IF(N331="základní",J331,0)</f>
        <v>0</v>
      </c>
      <c r="BF331" s="197">
        <f>IF(N331="snížená",J331,0)</f>
        <v>0</v>
      </c>
      <c r="BG331" s="197">
        <f>IF(N331="zákl. přenesená",J331,0)</f>
        <v>0</v>
      </c>
      <c r="BH331" s="197">
        <f>IF(N331="sníž. přenesená",J331,0)</f>
        <v>0</v>
      </c>
      <c r="BI331" s="197">
        <f>IF(N331="nulová",J331,0)</f>
        <v>0</v>
      </c>
      <c r="BJ331" s="18" t="s">
        <v>33</v>
      </c>
      <c r="BK331" s="197">
        <f>ROUND(I331*H331,1)</f>
        <v>0</v>
      </c>
      <c r="BL331" s="18" t="s">
        <v>173</v>
      </c>
      <c r="BM331" s="196" t="s">
        <v>427</v>
      </c>
    </row>
    <row r="332" spans="2:51" s="13" customFormat="1" ht="12">
      <c r="B332" s="198"/>
      <c r="C332" s="199"/>
      <c r="D332" s="200" t="s">
        <v>133</v>
      </c>
      <c r="E332" s="201" t="s">
        <v>1</v>
      </c>
      <c r="F332" s="202" t="s">
        <v>428</v>
      </c>
      <c r="G332" s="199"/>
      <c r="H332" s="203">
        <v>5.55</v>
      </c>
      <c r="I332" s="204"/>
      <c r="J332" s="199"/>
      <c r="K332" s="199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133</v>
      </c>
      <c r="AU332" s="209" t="s">
        <v>85</v>
      </c>
      <c r="AV332" s="13" t="s">
        <v>85</v>
      </c>
      <c r="AW332" s="13" t="s">
        <v>32</v>
      </c>
      <c r="AX332" s="13" t="s">
        <v>76</v>
      </c>
      <c r="AY332" s="209" t="s">
        <v>126</v>
      </c>
    </row>
    <row r="333" spans="2:51" s="13" customFormat="1" ht="12">
      <c r="B333" s="198"/>
      <c r="C333" s="199"/>
      <c r="D333" s="200" t="s">
        <v>133</v>
      </c>
      <c r="E333" s="201" t="s">
        <v>1</v>
      </c>
      <c r="F333" s="202" t="s">
        <v>429</v>
      </c>
      <c r="G333" s="199"/>
      <c r="H333" s="203">
        <v>3.5</v>
      </c>
      <c r="I333" s="204"/>
      <c r="J333" s="199"/>
      <c r="K333" s="199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133</v>
      </c>
      <c r="AU333" s="209" t="s">
        <v>85</v>
      </c>
      <c r="AV333" s="13" t="s">
        <v>85</v>
      </c>
      <c r="AW333" s="13" t="s">
        <v>32</v>
      </c>
      <c r="AX333" s="13" t="s">
        <v>76</v>
      </c>
      <c r="AY333" s="209" t="s">
        <v>126</v>
      </c>
    </row>
    <row r="334" spans="2:51" s="14" customFormat="1" ht="12">
      <c r="B334" s="210"/>
      <c r="C334" s="211"/>
      <c r="D334" s="200" t="s">
        <v>133</v>
      </c>
      <c r="E334" s="212" t="s">
        <v>1</v>
      </c>
      <c r="F334" s="213" t="s">
        <v>135</v>
      </c>
      <c r="G334" s="211"/>
      <c r="H334" s="214">
        <v>9.05</v>
      </c>
      <c r="I334" s="215"/>
      <c r="J334" s="211"/>
      <c r="K334" s="211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133</v>
      </c>
      <c r="AU334" s="220" t="s">
        <v>85</v>
      </c>
      <c r="AV334" s="14" t="s">
        <v>132</v>
      </c>
      <c r="AW334" s="14" t="s">
        <v>32</v>
      </c>
      <c r="AX334" s="14" t="s">
        <v>33</v>
      </c>
      <c r="AY334" s="220" t="s">
        <v>126</v>
      </c>
    </row>
    <row r="335" spans="1:65" s="2" customFormat="1" ht="24.15" customHeight="1">
      <c r="A335" s="35"/>
      <c r="B335" s="36"/>
      <c r="C335" s="231" t="s">
        <v>278</v>
      </c>
      <c r="D335" s="231" t="s">
        <v>150</v>
      </c>
      <c r="E335" s="232" t="s">
        <v>430</v>
      </c>
      <c r="F335" s="233" t="s">
        <v>431</v>
      </c>
      <c r="G335" s="234" t="s">
        <v>267</v>
      </c>
      <c r="H335" s="235">
        <v>9.955</v>
      </c>
      <c r="I335" s="236"/>
      <c r="J335" s="237">
        <f>ROUND(I335*H335,1)</f>
        <v>0</v>
      </c>
      <c r="K335" s="238"/>
      <c r="L335" s="239"/>
      <c r="M335" s="240" t="s">
        <v>1</v>
      </c>
      <c r="N335" s="241" t="s">
        <v>41</v>
      </c>
      <c r="O335" s="72"/>
      <c r="P335" s="194">
        <f>O335*H335</f>
        <v>0</v>
      </c>
      <c r="Q335" s="194">
        <v>0</v>
      </c>
      <c r="R335" s="194">
        <f>Q335*H335</f>
        <v>0</v>
      </c>
      <c r="S335" s="194">
        <v>0</v>
      </c>
      <c r="T335" s="195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6" t="s">
        <v>203</v>
      </c>
      <c r="AT335" s="196" t="s">
        <v>150</v>
      </c>
      <c r="AU335" s="196" t="s">
        <v>85</v>
      </c>
      <c r="AY335" s="18" t="s">
        <v>126</v>
      </c>
      <c r="BE335" s="197">
        <f>IF(N335="základní",J335,0)</f>
        <v>0</v>
      </c>
      <c r="BF335" s="197">
        <f>IF(N335="snížená",J335,0)</f>
        <v>0</v>
      </c>
      <c r="BG335" s="197">
        <f>IF(N335="zákl. přenesená",J335,0)</f>
        <v>0</v>
      </c>
      <c r="BH335" s="197">
        <f>IF(N335="sníž. přenesená",J335,0)</f>
        <v>0</v>
      </c>
      <c r="BI335" s="197">
        <f>IF(N335="nulová",J335,0)</f>
        <v>0</v>
      </c>
      <c r="BJ335" s="18" t="s">
        <v>33</v>
      </c>
      <c r="BK335" s="197">
        <f>ROUND(I335*H335,1)</f>
        <v>0</v>
      </c>
      <c r="BL335" s="18" t="s">
        <v>173</v>
      </c>
      <c r="BM335" s="196" t="s">
        <v>432</v>
      </c>
    </row>
    <row r="336" spans="2:51" s="13" customFormat="1" ht="12">
      <c r="B336" s="198"/>
      <c r="C336" s="199"/>
      <c r="D336" s="200" t="s">
        <v>133</v>
      </c>
      <c r="E336" s="201" t="s">
        <v>1</v>
      </c>
      <c r="F336" s="202" t="s">
        <v>433</v>
      </c>
      <c r="G336" s="199"/>
      <c r="H336" s="203">
        <v>9.955</v>
      </c>
      <c r="I336" s="204"/>
      <c r="J336" s="199"/>
      <c r="K336" s="199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133</v>
      </c>
      <c r="AU336" s="209" t="s">
        <v>85</v>
      </c>
      <c r="AV336" s="13" t="s">
        <v>85</v>
      </c>
      <c r="AW336" s="13" t="s">
        <v>32</v>
      </c>
      <c r="AX336" s="13" t="s">
        <v>76</v>
      </c>
      <c r="AY336" s="209" t="s">
        <v>126</v>
      </c>
    </row>
    <row r="337" spans="2:51" s="14" customFormat="1" ht="12">
      <c r="B337" s="210"/>
      <c r="C337" s="211"/>
      <c r="D337" s="200" t="s">
        <v>133</v>
      </c>
      <c r="E337" s="212" t="s">
        <v>1</v>
      </c>
      <c r="F337" s="213" t="s">
        <v>135</v>
      </c>
      <c r="G337" s="211"/>
      <c r="H337" s="214">
        <v>9.955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133</v>
      </c>
      <c r="AU337" s="220" t="s">
        <v>85</v>
      </c>
      <c r="AV337" s="14" t="s">
        <v>132</v>
      </c>
      <c r="AW337" s="14" t="s">
        <v>32</v>
      </c>
      <c r="AX337" s="14" t="s">
        <v>33</v>
      </c>
      <c r="AY337" s="220" t="s">
        <v>126</v>
      </c>
    </row>
    <row r="338" spans="1:65" s="2" customFormat="1" ht="24.15" customHeight="1">
      <c r="A338" s="35"/>
      <c r="B338" s="36"/>
      <c r="C338" s="184" t="s">
        <v>434</v>
      </c>
      <c r="D338" s="184" t="s">
        <v>128</v>
      </c>
      <c r="E338" s="185" t="s">
        <v>435</v>
      </c>
      <c r="F338" s="186" t="s">
        <v>436</v>
      </c>
      <c r="G338" s="187" t="s">
        <v>267</v>
      </c>
      <c r="H338" s="188">
        <v>5.55</v>
      </c>
      <c r="I338" s="189"/>
      <c r="J338" s="190">
        <f>ROUND(I338*H338,1)</f>
        <v>0</v>
      </c>
      <c r="K338" s="191"/>
      <c r="L338" s="40"/>
      <c r="M338" s="192" t="s">
        <v>1</v>
      </c>
      <c r="N338" s="193" t="s">
        <v>41</v>
      </c>
      <c r="O338" s="72"/>
      <c r="P338" s="194">
        <f>O338*H338</f>
        <v>0</v>
      </c>
      <c r="Q338" s="194">
        <v>0</v>
      </c>
      <c r="R338" s="194">
        <f>Q338*H338</f>
        <v>0</v>
      </c>
      <c r="S338" s="194">
        <v>0</v>
      </c>
      <c r="T338" s="195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6" t="s">
        <v>173</v>
      </c>
      <c r="AT338" s="196" t="s">
        <v>128</v>
      </c>
      <c r="AU338" s="196" t="s">
        <v>85</v>
      </c>
      <c r="AY338" s="18" t="s">
        <v>126</v>
      </c>
      <c r="BE338" s="197">
        <f>IF(N338="základní",J338,0)</f>
        <v>0</v>
      </c>
      <c r="BF338" s="197">
        <f>IF(N338="snížená",J338,0)</f>
        <v>0</v>
      </c>
      <c r="BG338" s="197">
        <f>IF(N338="zákl. přenesená",J338,0)</f>
        <v>0</v>
      </c>
      <c r="BH338" s="197">
        <f>IF(N338="sníž. přenesená",J338,0)</f>
        <v>0</v>
      </c>
      <c r="BI338" s="197">
        <f>IF(N338="nulová",J338,0)</f>
        <v>0</v>
      </c>
      <c r="BJ338" s="18" t="s">
        <v>33</v>
      </c>
      <c r="BK338" s="197">
        <f>ROUND(I338*H338,1)</f>
        <v>0</v>
      </c>
      <c r="BL338" s="18" t="s">
        <v>173</v>
      </c>
      <c r="BM338" s="196" t="s">
        <v>437</v>
      </c>
    </row>
    <row r="339" spans="1:65" s="2" customFormat="1" ht="24.15" customHeight="1">
      <c r="A339" s="35"/>
      <c r="B339" s="36"/>
      <c r="C339" s="184" t="s">
        <v>283</v>
      </c>
      <c r="D339" s="184" t="s">
        <v>128</v>
      </c>
      <c r="E339" s="185" t="s">
        <v>438</v>
      </c>
      <c r="F339" s="186" t="s">
        <v>439</v>
      </c>
      <c r="G339" s="187" t="s">
        <v>267</v>
      </c>
      <c r="H339" s="188">
        <v>1.75</v>
      </c>
      <c r="I339" s="189"/>
      <c r="J339" s="190">
        <f>ROUND(I339*H339,1)</f>
        <v>0</v>
      </c>
      <c r="K339" s="191"/>
      <c r="L339" s="40"/>
      <c r="M339" s="192" t="s">
        <v>1</v>
      </c>
      <c r="N339" s="193" t="s">
        <v>41</v>
      </c>
      <c r="O339" s="72"/>
      <c r="P339" s="194">
        <f>O339*H339</f>
        <v>0</v>
      </c>
      <c r="Q339" s="194">
        <v>0</v>
      </c>
      <c r="R339" s="194">
        <f>Q339*H339</f>
        <v>0</v>
      </c>
      <c r="S339" s="194">
        <v>0</v>
      </c>
      <c r="T339" s="195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6" t="s">
        <v>173</v>
      </c>
      <c r="AT339" s="196" t="s">
        <v>128</v>
      </c>
      <c r="AU339" s="196" t="s">
        <v>85</v>
      </c>
      <c r="AY339" s="18" t="s">
        <v>126</v>
      </c>
      <c r="BE339" s="197">
        <f>IF(N339="základní",J339,0)</f>
        <v>0</v>
      </c>
      <c r="BF339" s="197">
        <f>IF(N339="snížená",J339,0)</f>
        <v>0</v>
      </c>
      <c r="BG339" s="197">
        <f>IF(N339="zákl. přenesená",J339,0)</f>
        <v>0</v>
      </c>
      <c r="BH339" s="197">
        <f>IF(N339="sníž. přenesená",J339,0)</f>
        <v>0</v>
      </c>
      <c r="BI339" s="197">
        <f>IF(N339="nulová",J339,0)</f>
        <v>0</v>
      </c>
      <c r="BJ339" s="18" t="s">
        <v>33</v>
      </c>
      <c r="BK339" s="197">
        <f>ROUND(I339*H339,1)</f>
        <v>0</v>
      </c>
      <c r="BL339" s="18" t="s">
        <v>173</v>
      </c>
      <c r="BM339" s="196" t="s">
        <v>440</v>
      </c>
    </row>
    <row r="340" spans="1:65" s="2" customFormat="1" ht="37.8" customHeight="1">
      <c r="A340" s="35"/>
      <c r="B340" s="36"/>
      <c r="C340" s="231" t="s">
        <v>441</v>
      </c>
      <c r="D340" s="231" t="s">
        <v>150</v>
      </c>
      <c r="E340" s="232" t="s">
        <v>442</v>
      </c>
      <c r="F340" s="233" t="s">
        <v>443</v>
      </c>
      <c r="G340" s="234" t="s">
        <v>131</v>
      </c>
      <c r="H340" s="235">
        <v>2.956</v>
      </c>
      <c r="I340" s="236"/>
      <c r="J340" s="237">
        <f>ROUND(I340*H340,1)</f>
        <v>0</v>
      </c>
      <c r="K340" s="238"/>
      <c r="L340" s="239"/>
      <c r="M340" s="240" t="s">
        <v>1</v>
      </c>
      <c r="N340" s="241" t="s">
        <v>41</v>
      </c>
      <c r="O340" s="72"/>
      <c r="P340" s="194">
        <f>O340*H340</f>
        <v>0</v>
      </c>
      <c r="Q340" s="194">
        <v>0</v>
      </c>
      <c r="R340" s="194">
        <f>Q340*H340</f>
        <v>0</v>
      </c>
      <c r="S340" s="194">
        <v>0</v>
      </c>
      <c r="T340" s="195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6" t="s">
        <v>203</v>
      </c>
      <c r="AT340" s="196" t="s">
        <v>150</v>
      </c>
      <c r="AU340" s="196" t="s">
        <v>85</v>
      </c>
      <c r="AY340" s="18" t="s">
        <v>126</v>
      </c>
      <c r="BE340" s="197">
        <f>IF(N340="základní",J340,0)</f>
        <v>0</v>
      </c>
      <c r="BF340" s="197">
        <f>IF(N340="snížená",J340,0)</f>
        <v>0</v>
      </c>
      <c r="BG340" s="197">
        <f>IF(N340="zákl. přenesená",J340,0)</f>
        <v>0</v>
      </c>
      <c r="BH340" s="197">
        <f>IF(N340="sníž. přenesená",J340,0)</f>
        <v>0</v>
      </c>
      <c r="BI340" s="197">
        <f>IF(N340="nulová",J340,0)</f>
        <v>0</v>
      </c>
      <c r="BJ340" s="18" t="s">
        <v>33</v>
      </c>
      <c r="BK340" s="197">
        <f>ROUND(I340*H340,1)</f>
        <v>0</v>
      </c>
      <c r="BL340" s="18" t="s">
        <v>173</v>
      </c>
      <c r="BM340" s="196" t="s">
        <v>444</v>
      </c>
    </row>
    <row r="341" spans="2:51" s="13" customFormat="1" ht="12">
      <c r="B341" s="198"/>
      <c r="C341" s="199"/>
      <c r="D341" s="200" t="s">
        <v>133</v>
      </c>
      <c r="E341" s="201" t="s">
        <v>1</v>
      </c>
      <c r="F341" s="202" t="s">
        <v>445</v>
      </c>
      <c r="G341" s="199"/>
      <c r="H341" s="203">
        <v>2.081</v>
      </c>
      <c r="I341" s="204"/>
      <c r="J341" s="199"/>
      <c r="K341" s="199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133</v>
      </c>
      <c r="AU341" s="209" t="s">
        <v>85</v>
      </c>
      <c r="AV341" s="13" t="s">
        <v>85</v>
      </c>
      <c r="AW341" s="13" t="s">
        <v>32</v>
      </c>
      <c r="AX341" s="13" t="s">
        <v>76</v>
      </c>
      <c r="AY341" s="209" t="s">
        <v>126</v>
      </c>
    </row>
    <row r="342" spans="2:51" s="13" customFormat="1" ht="12">
      <c r="B342" s="198"/>
      <c r="C342" s="199"/>
      <c r="D342" s="200" t="s">
        <v>133</v>
      </c>
      <c r="E342" s="201" t="s">
        <v>1</v>
      </c>
      <c r="F342" s="202" t="s">
        <v>446</v>
      </c>
      <c r="G342" s="199"/>
      <c r="H342" s="203">
        <v>0.875</v>
      </c>
      <c r="I342" s="204"/>
      <c r="J342" s="199"/>
      <c r="K342" s="199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133</v>
      </c>
      <c r="AU342" s="209" t="s">
        <v>85</v>
      </c>
      <c r="AV342" s="13" t="s">
        <v>85</v>
      </c>
      <c r="AW342" s="13" t="s">
        <v>32</v>
      </c>
      <c r="AX342" s="13" t="s">
        <v>76</v>
      </c>
      <c r="AY342" s="209" t="s">
        <v>126</v>
      </c>
    </row>
    <row r="343" spans="2:51" s="14" customFormat="1" ht="12">
      <c r="B343" s="210"/>
      <c r="C343" s="211"/>
      <c r="D343" s="200" t="s">
        <v>133</v>
      </c>
      <c r="E343" s="212" t="s">
        <v>1</v>
      </c>
      <c r="F343" s="213" t="s">
        <v>135</v>
      </c>
      <c r="G343" s="211"/>
      <c r="H343" s="214">
        <v>2.956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133</v>
      </c>
      <c r="AU343" s="220" t="s">
        <v>85</v>
      </c>
      <c r="AV343" s="14" t="s">
        <v>132</v>
      </c>
      <c r="AW343" s="14" t="s">
        <v>32</v>
      </c>
      <c r="AX343" s="14" t="s">
        <v>33</v>
      </c>
      <c r="AY343" s="220" t="s">
        <v>126</v>
      </c>
    </row>
    <row r="344" spans="1:65" s="2" customFormat="1" ht="24.15" customHeight="1">
      <c r="A344" s="35"/>
      <c r="B344" s="36"/>
      <c r="C344" s="184" t="s">
        <v>289</v>
      </c>
      <c r="D344" s="184" t="s">
        <v>128</v>
      </c>
      <c r="E344" s="185" t="s">
        <v>447</v>
      </c>
      <c r="F344" s="186" t="s">
        <v>448</v>
      </c>
      <c r="G344" s="187" t="s">
        <v>131</v>
      </c>
      <c r="H344" s="188">
        <v>2.365</v>
      </c>
      <c r="I344" s="189"/>
      <c r="J344" s="190">
        <f>ROUND(I344*H344,1)</f>
        <v>0</v>
      </c>
      <c r="K344" s="191"/>
      <c r="L344" s="40"/>
      <c r="M344" s="192" t="s">
        <v>1</v>
      </c>
      <c r="N344" s="193" t="s">
        <v>41</v>
      </c>
      <c r="O344" s="72"/>
      <c r="P344" s="194">
        <f>O344*H344</f>
        <v>0</v>
      </c>
      <c r="Q344" s="194">
        <v>0</v>
      </c>
      <c r="R344" s="194">
        <f>Q344*H344</f>
        <v>0</v>
      </c>
      <c r="S344" s="194">
        <v>0</v>
      </c>
      <c r="T344" s="195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96" t="s">
        <v>173</v>
      </c>
      <c r="AT344" s="196" t="s">
        <v>128</v>
      </c>
      <c r="AU344" s="196" t="s">
        <v>85</v>
      </c>
      <c r="AY344" s="18" t="s">
        <v>126</v>
      </c>
      <c r="BE344" s="197">
        <f>IF(N344="základní",J344,0)</f>
        <v>0</v>
      </c>
      <c r="BF344" s="197">
        <f>IF(N344="snížená",J344,0)</f>
        <v>0</v>
      </c>
      <c r="BG344" s="197">
        <f>IF(N344="zákl. přenesená",J344,0)</f>
        <v>0</v>
      </c>
      <c r="BH344" s="197">
        <f>IF(N344="sníž. přenesená",J344,0)</f>
        <v>0</v>
      </c>
      <c r="BI344" s="197">
        <f>IF(N344="nulová",J344,0)</f>
        <v>0</v>
      </c>
      <c r="BJ344" s="18" t="s">
        <v>33</v>
      </c>
      <c r="BK344" s="197">
        <f>ROUND(I344*H344,1)</f>
        <v>0</v>
      </c>
      <c r="BL344" s="18" t="s">
        <v>173</v>
      </c>
      <c r="BM344" s="196" t="s">
        <v>449</v>
      </c>
    </row>
    <row r="345" spans="2:51" s="13" customFormat="1" ht="12">
      <c r="B345" s="198"/>
      <c r="C345" s="199"/>
      <c r="D345" s="200" t="s">
        <v>133</v>
      </c>
      <c r="E345" s="201" t="s">
        <v>1</v>
      </c>
      <c r="F345" s="202" t="s">
        <v>145</v>
      </c>
      <c r="G345" s="199"/>
      <c r="H345" s="203">
        <v>1.665</v>
      </c>
      <c r="I345" s="204"/>
      <c r="J345" s="199"/>
      <c r="K345" s="199"/>
      <c r="L345" s="205"/>
      <c r="M345" s="206"/>
      <c r="N345" s="207"/>
      <c r="O345" s="207"/>
      <c r="P345" s="207"/>
      <c r="Q345" s="207"/>
      <c r="R345" s="207"/>
      <c r="S345" s="207"/>
      <c r="T345" s="208"/>
      <c r="AT345" s="209" t="s">
        <v>133</v>
      </c>
      <c r="AU345" s="209" t="s">
        <v>85</v>
      </c>
      <c r="AV345" s="13" t="s">
        <v>85</v>
      </c>
      <c r="AW345" s="13" t="s">
        <v>32</v>
      </c>
      <c r="AX345" s="13" t="s">
        <v>76</v>
      </c>
      <c r="AY345" s="209" t="s">
        <v>126</v>
      </c>
    </row>
    <row r="346" spans="2:51" s="13" customFormat="1" ht="12">
      <c r="B346" s="198"/>
      <c r="C346" s="199"/>
      <c r="D346" s="200" t="s">
        <v>133</v>
      </c>
      <c r="E346" s="201" t="s">
        <v>1</v>
      </c>
      <c r="F346" s="202" t="s">
        <v>177</v>
      </c>
      <c r="G346" s="199"/>
      <c r="H346" s="203">
        <v>0.7</v>
      </c>
      <c r="I346" s="204"/>
      <c r="J346" s="199"/>
      <c r="K346" s="199"/>
      <c r="L346" s="205"/>
      <c r="M346" s="206"/>
      <c r="N346" s="207"/>
      <c r="O346" s="207"/>
      <c r="P346" s="207"/>
      <c r="Q346" s="207"/>
      <c r="R346" s="207"/>
      <c r="S346" s="207"/>
      <c r="T346" s="208"/>
      <c r="AT346" s="209" t="s">
        <v>133</v>
      </c>
      <c r="AU346" s="209" t="s">
        <v>85</v>
      </c>
      <c r="AV346" s="13" t="s">
        <v>85</v>
      </c>
      <c r="AW346" s="13" t="s">
        <v>32</v>
      </c>
      <c r="AX346" s="13" t="s">
        <v>76</v>
      </c>
      <c r="AY346" s="209" t="s">
        <v>126</v>
      </c>
    </row>
    <row r="347" spans="2:51" s="14" customFormat="1" ht="12">
      <c r="B347" s="210"/>
      <c r="C347" s="211"/>
      <c r="D347" s="200" t="s">
        <v>133</v>
      </c>
      <c r="E347" s="212" t="s">
        <v>1</v>
      </c>
      <c r="F347" s="213" t="s">
        <v>135</v>
      </c>
      <c r="G347" s="211"/>
      <c r="H347" s="214">
        <v>2.365</v>
      </c>
      <c r="I347" s="215"/>
      <c r="J347" s="211"/>
      <c r="K347" s="211"/>
      <c r="L347" s="216"/>
      <c r="M347" s="217"/>
      <c r="N347" s="218"/>
      <c r="O347" s="218"/>
      <c r="P347" s="218"/>
      <c r="Q347" s="218"/>
      <c r="R347" s="218"/>
      <c r="S347" s="218"/>
      <c r="T347" s="219"/>
      <c r="AT347" s="220" t="s">
        <v>133</v>
      </c>
      <c r="AU347" s="220" t="s">
        <v>85</v>
      </c>
      <c r="AV347" s="14" t="s">
        <v>132</v>
      </c>
      <c r="AW347" s="14" t="s">
        <v>32</v>
      </c>
      <c r="AX347" s="14" t="s">
        <v>33</v>
      </c>
      <c r="AY347" s="220" t="s">
        <v>126</v>
      </c>
    </row>
    <row r="348" spans="1:65" s="2" customFormat="1" ht="24.15" customHeight="1">
      <c r="A348" s="35"/>
      <c r="B348" s="36"/>
      <c r="C348" s="184" t="s">
        <v>450</v>
      </c>
      <c r="D348" s="184" t="s">
        <v>128</v>
      </c>
      <c r="E348" s="185" t="s">
        <v>451</v>
      </c>
      <c r="F348" s="186" t="s">
        <v>452</v>
      </c>
      <c r="G348" s="187" t="s">
        <v>131</v>
      </c>
      <c r="H348" s="188">
        <v>2.365</v>
      </c>
      <c r="I348" s="189"/>
      <c r="J348" s="190">
        <f>ROUND(I348*H348,1)</f>
        <v>0</v>
      </c>
      <c r="K348" s="191"/>
      <c r="L348" s="40"/>
      <c r="M348" s="192" t="s">
        <v>1</v>
      </c>
      <c r="N348" s="193" t="s">
        <v>41</v>
      </c>
      <c r="O348" s="72"/>
      <c r="P348" s="194">
        <f>O348*H348</f>
        <v>0</v>
      </c>
      <c r="Q348" s="194">
        <v>0</v>
      </c>
      <c r="R348" s="194">
        <f>Q348*H348</f>
        <v>0</v>
      </c>
      <c r="S348" s="194">
        <v>0</v>
      </c>
      <c r="T348" s="195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6" t="s">
        <v>173</v>
      </c>
      <c r="AT348" s="196" t="s">
        <v>128</v>
      </c>
      <c r="AU348" s="196" t="s">
        <v>85</v>
      </c>
      <c r="AY348" s="18" t="s">
        <v>126</v>
      </c>
      <c r="BE348" s="197">
        <f>IF(N348="základní",J348,0)</f>
        <v>0</v>
      </c>
      <c r="BF348" s="197">
        <f>IF(N348="snížená",J348,0)</f>
        <v>0</v>
      </c>
      <c r="BG348" s="197">
        <f>IF(N348="zákl. přenesená",J348,0)</f>
        <v>0</v>
      </c>
      <c r="BH348" s="197">
        <f>IF(N348="sníž. přenesená",J348,0)</f>
        <v>0</v>
      </c>
      <c r="BI348" s="197">
        <f>IF(N348="nulová",J348,0)</f>
        <v>0</v>
      </c>
      <c r="BJ348" s="18" t="s">
        <v>33</v>
      </c>
      <c r="BK348" s="197">
        <f>ROUND(I348*H348,1)</f>
        <v>0</v>
      </c>
      <c r="BL348" s="18" t="s">
        <v>173</v>
      </c>
      <c r="BM348" s="196" t="s">
        <v>453</v>
      </c>
    </row>
    <row r="349" spans="1:65" s="2" customFormat="1" ht="21.75" customHeight="1">
      <c r="A349" s="35"/>
      <c r="B349" s="36"/>
      <c r="C349" s="184" t="s">
        <v>293</v>
      </c>
      <c r="D349" s="184" t="s">
        <v>128</v>
      </c>
      <c r="E349" s="185" t="s">
        <v>454</v>
      </c>
      <c r="F349" s="186" t="s">
        <v>455</v>
      </c>
      <c r="G349" s="187" t="s">
        <v>267</v>
      </c>
      <c r="H349" s="188">
        <v>9.05</v>
      </c>
      <c r="I349" s="189"/>
      <c r="J349" s="190">
        <f>ROUND(I349*H349,1)</f>
        <v>0</v>
      </c>
      <c r="K349" s="191"/>
      <c r="L349" s="40"/>
      <c r="M349" s="192" t="s">
        <v>1</v>
      </c>
      <c r="N349" s="193" t="s">
        <v>41</v>
      </c>
      <c r="O349" s="72"/>
      <c r="P349" s="194">
        <f>O349*H349</f>
        <v>0</v>
      </c>
      <c r="Q349" s="194">
        <v>0</v>
      </c>
      <c r="R349" s="194">
        <f>Q349*H349</f>
        <v>0</v>
      </c>
      <c r="S349" s="194">
        <v>0</v>
      </c>
      <c r="T349" s="195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6" t="s">
        <v>173</v>
      </c>
      <c r="AT349" s="196" t="s">
        <v>128</v>
      </c>
      <c r="AU349" s="196" t="s">
        <v>85</v>
      </c>
      <c r="AY349" s="18" t="s">
        <v>126</v>
      </c>
      <c r="BE349" s="197">
        <f>IF(N349="základní",J349,0)</f>
        <v>0</v>
      </c>
      <c r="BF349" s="197">
        <f>IF(N349="snížená",J349,0)</f>
        <v>0</v>
      </c>
      <c r="BG349" s="197">
        <f>IF(N349="zákl. přenesená",J349,0)</f>
        <v>0</v>
      </c>
      <c r="BH349" s="197">
        <f>IF(N349="sníž. přenesená",J349,0)</f>
        <v>0</v>
      </c>
      <c r="BI349" s="197">
        <f>IF(N349="nulová",J349,0)</f>
        <v>0</v>
      </c>
      <c r="BJ349" s="18" t="s">
        <v>33</v>
      </c>
      <c r="BK349" s="197">
        <f>ROUND(I349*H349,1)</f>
        <v>0</v>
      </c>
      <c r="BL349" s="18" t="s">
        <v>173</v>
      </c>
      <c r="BM349" s="196" t="s">
        <v>456</v>
      </c>
    </row>
    <row r="350" spans="2:51" s="13" customFormat="1" ht="12">
      <c r="B350" s="198"/>
      <c r="C350" s="199"/>
      <c r="D350" s="200" t="s">
        <v>133</v>
      </c>
      <c r="E350" s="201" t="s">
        <v>1</v>
      </c>
      <c r="F350" s="202" t="s">
        <v>457</v>
      </c>
      <c r="G350" s="199"/>
      <c r="H350" s="203">
        <v>9.05</v>
      </c>
      <c r="I350" s="204"/>
      <c r="J350" s="199"/>
      <c r="K350" s="199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133</v>
      </c>
      <c r="AU350" s="209" t="s">
        <v>85</v>
      </c>
      <c r="AV350" s="13" t="s">
        <v>85</v>
      </c>
      <c r="AW350" s="13" t="s">
        <v>32</v>
      </c>
      <c r="AX350" s="13" t="s">
        <v>76</v>
      </c>
      <c r="AY350" s="209" t="s">
        <v>126</v>
      </c>
    </row>
    <row r="351" spans="2:51" s="14" customFormat="1" ht="12">
      <c r="B351" s="210"/>
      <c r="C351" s="211"/>
      <c r="D351" s="200" t="s">
        <v>133</v>
      </c>
      <c r="E351" s="212" t="s">
        <v>1</v>
      </c>
      <c r="F351" s="213" t="s">
        <v>135</v>
      </c>
      <c r="G351" s="211"/>
      <c r="H351" s="214">
        <v>9.05</v>
      </c>
      <c r="I351" s="215"/>
      <c r="J351" s="211"/>
      <c r="K351" s="211"/>
      <c r="L351" s="216"/>
      <c r="M351" s="217"/>
      <c r="N351" s="218"/>
      <c r="O351" s="218"/>
      <c r="P351" s="218"/>
      <c r="Q351" s="218"/>
      <c r="R351" s="218"/>
      <c r="S351" s="218"/>
      <c r="T351" s="219"/>
      <c r="AT351" s="220" t="s">
        <v>133</v>
      </c>
      <c r="AU351" s="220" t="s">
        <v>85</v>
      </c>
      <c r="AV351" s="14" t="s">
        <v>132</v>
      </c>
      <c r="AW351" s="14" t="s">
        <v>32</v>
      </c>
      <c r="AX351" s="14" t="s">
        <v>33</v>
      </c>
      <c r="AY351" s="220" t="s">
        <v>126</v>
      </c>
    </row>
    <row r="352" spans="1:65" s="2" customFormat="1" ht="16.5" customHeight="1">
      <c r="A352" s="35"/>
      <c r="B352" s="36"/>
      <c r="C352" s="184" t="s">
        <v>458</v>
      </c>
      <c r="D352" s="184" t="s">
        <v>128</v>
      </c>
      <c r="E352" s="185" t="s">
        <v>459</v>
      </c>
      <c r="F352" s="186" t="s">
        <v>460</v>
      </c>
      <c r="G352" s="187" t="s">
        <v>267</v>
      </c>
      <c r="H352" s="188">
        <v>6.15</v>
      </c>
      <c r="I352" s="189"/>
      <c r="J352" s="190">
        <f>ROUND(I352*H352,1)</f>
        <v>0</v>
      </c>
      <c r="K352" s="191"/>
      <c r="L352" s="40"/>
      <c r="M352" s="192" t="s">
        <v>1</v>
      </c>
      <c r="N352" s="193" t="s">
        <v>41</v>
      </c>
      <c r="O352" s="72"/>
      <c r="P352" s="194">
        <f>O352*H352</f>
        <v>0</v>
      </c>
      <c r="Q352" s="194">
        <v>0</v>
      </c>
      <c r="R352" s="194">
        <f>Q352*H352</f>
        <v>0</v>
      </c>
      <c r="S352" s="194">
        <v>0</v>
      </c>
      <c r="T352" s="195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6" t="s">
        <v>173</v>
      </c>
      <c r="AT352" s="196" t="s">
        <v>128</v>
      </c>
      <c r="AU352" s="196" t="s">
        <v>85</v>
      </c>
      <c r="AY352" s="18" t="s">
        <v>126</v>
      </c>
      <c r="BE352" s="197">
        <f>IF(N352="základní",J352,0)</f>
        <v>0</v>
      </c>
      <c r="BF352" s="197">
        <f>IF(N352="snížená",J352,0)</f>
        <v>0</v>
      </c>
      <c r="BG352" s="197">
        <f>IF(N352="zákl. přenesená",J352,0)</f>
        <v>0</v>
      </c>
      <c r="BH352" s="197">
        <f>IF(N352="sníž. přenesená",J352,0)</f>
        <v>0</v>
      </c>
      <c r="BI352" s="197">
        <f>IF(N352="nulová",J352,0)</f>
        <v>0</v>
      </c>
      <c r="BJ352" s="18" t="s">
        <v>33</v>
      </c>
      <c r="BK352" s="197">
        <f>ROUND(I352*H352,1)</f>
        <v>0</v>
      </c>
      <c r="BL352" s="18" t="s">
        <v>173</v>
      </c>
      <c r="BM352" s="196" t="s">
        <v>461</v>
      </c>
    </row>
    <row r="353" spans="2:51" s="13" customFormat="1" ht="12">
      <c r="B353" s="198"/>
      <c r="C353" s="199"/>
      <c r="D353" s="200" t="s">
        <v>133</v>
      </c>
      <c r="E353" s="201" t="s">
        <v>1</v>
      </c>
      <c r="F353" s="202" t="s">
        <v>462</v>
      </c>
      <c r="G353" s="199"/>
      <c r="H353" s="203">
        <v>6.15</v>
      </c>
      <c r="I353" s="204"/>
      <c r="J353" s="199"/>
      <c r="K353" s="199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133</v>
      </c>
      <c r="AU353" s="209" t="s">
        <v>85</v>
      </c>
      <c r="AV353" s="13" t="s">
        <v>85</v>
      </c>
      <c r="AW353" s="13" t="s">
        <v>32</v>
      </c>
      <c r="AX353" s="13" t="s">
        <v>76</v>
      </c>
      <c r="AY353" s="209" t="s">
        <v>126</v>
      </c>
    </row>
    <row r="354" spans="2:51" s="14" customFormat="1" ht="12">
      <c r="B354" s="210"/>
      <c r="C354" s="211"/>
      <c r="D354" s="200" t="s">
        <v>133</v>
      </c>
      <c r="E354" s="212" t="s">
        <v>1</v>
      </c>
      <c r="F354" s="213" t="s">
        <v>135</v>
      </c>
      <c r="G354" s="211"/>
      <c r="H354" s="214">
        <v>6.15</v>
      </c>
      <c r="I354" s="215"/>
      <c r="J354" s="211"/>
      <c r="K354" s="211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133</v>
      </c>
      <c r="AU354" s="220" t="s">
        <v>85</v>
      </c>
      <c r="AV354" s="14" t="s">
        <v>132</v>
      </c>
      <c r="AW354" s="14" t="s">
        <v>32</v>
      </c>
      <c r="AX354" s="14" t="s">
        <v>33</v>
      </c>
      <c r="AY354" s="220" t="s">
        <v>126</v>
      </c>
    </row>
    <row r="355" spans="1:65" s="2" customFormat="1" ht="24.15" customHeight="1">
      <c r="A355" s="35"/>
      <c r="B355" s="36"/>
      <c r="C355" s="184" t="s">
        <v>299</v>
      </c>
      <c r="D355" s="184" t="s">
        <v>128</v>
      </c>
      <c r="E355" s="185" t="s">
        <v>463</v>
      </c>
      <c r="F355" s="186" t="s">
        <v>464</v>
      </c>
      <c r="G355" s="187" t="s">
        <v>267</v>
      </c>
      <c r="H355" s="188">
        <v>9.05</v>
      </c>
      <c r="I355" s="189"/>
      <c r="J355" s="190">
        <f>ROUND(I355*H355,1)</f>
        <v>0</v>
      </c>
      <c r="K355" s="191"/>
      <c r="L355" s="40"/>
      <c r="M355" s="192" t="s">
        <v>1</v>
      </c>
      <c r="N355" s="193" t="s">
        <v>41</v>
      </c>
      <c r="O355" s="72"/>
      <c r="P355" s="194">
        <f>O355*H355</f>
        <v>0</v>
      </c>
      <c r="Q355" s="194">
        <v>0</v>
      </c>
      <c r="R355" s="194">
        <f>Q355*H355</f>
        <v>0</v>
      </c>
      <c r="S355" s="194">
        <v>0</v>
      </c>
      <c r="T355" s="195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6" t="s">
        <v>173</v>
      </c>
      <c r="AT355" s="196" t="s">
        <v>128</v>
      </c>
      <c r="AU355" s="196" t="s">
        <v>85</v>
      </c>
      <c r="AY355" s="18" t="s">
        <v>126</v>
      </c>
      <c r="BE355" s="197">
        <f>IF(N355="základní",J355,0)</f>
        <v>0</v>
      </c>
      <c r="BF355" s="197">
        <f>IF(N355="snížená",J355,0)</f>
        <v>0</v>
      </c>
      <c r="BG355" s="197">
        <f>IF(N355="zákl. přenesená",J355,0)</f>
        <v>0</v>
      </c>
      <c r="BH355" s="197">
        <f>IF(N355="sníž. přenesená",J355,0)</f>
        <v>0</v>
      </c>
      <c r="BI355" s="197">
        <f>IF(N355="nulová",J355,0)</f>
        <v>0</v>
      </c>
      <c r="BJ355" s="18" t="s">
        <v>33</v>
      </c>
      <c r="BK355" s="197">
        <f>ROUND(I355*H355,1)</f>
        <v>0</v>
      </c>
      <c r="BL355" s="18" t="s">
        <v>173</v>
      </c>
      <c r="BM355" s="196" t="s">
        <v>465</v>
      </c>
    </row>
    <row r="356" spans="2:51" s="13" customFormat="1" ht="12">
      <c r="B356" s="198"/>
      <c r="C356" s="199"/>
      <c r="D356" s="200" t="s">
        <v>133</v>
      </c>
      <c r="E356" s="201" t="s">
        <v>1</v>
      </c>
      <c r="F356" s="202" t="s">
        <v>428</v>
      </c>
      <c r="G356" s="199"/>
      <c r="H356" s="203">
        <v>5.55</v>
      </c>
      <c r="I356" s="204"/>
      <c r="J356" s="199"/>
      <c r="K356" s="199"/>
      <c r="L356" s="205"/>
      <c r="M356" s="206"/>
      <c r="N356" s="207"/>
      <c r="O356" s="207"/>
      <c r="P356" s="207"/>
      <c r="Q356" s="207"/>
      <c r="R356" s="207"/>
      <c r="S356" s="207"/>
      <c r="T356" s="208"/>
      <c r="AT356" s="209" t="s">
        <v>133</v>
      </c>
      <c r="AU356" s="209" t="s">
        <v>85</v>
      </c>
      <c r="AV356" s="13" t="s">
        <v>85</v>
      </c>
      <c r="AW356" s="13" t="s">
        <v>32</v>
      </c>
      <c r="AX356" s="13" t="s">
        <v>76</v>
      </c>
      <c r="AY356" s="209" t="s">
        <v>126</v>
      </c>
    </row>
    <row r="357" spans="2:51" s="13" customFormat="1" ht="12">
      <c r="B357" s="198"/>
      <c r="C357" s="199"/>
      <c r="D357" s="200" t="s">
        <v>133</v>
      </c>
      <c r="E357" s="201" t="s">
        <v>1</v>
      </c>
      <c r="F357" s="202" t="s">
        <v>429</v>
      </c>
      <c r="G357" s="199"/>
      <c r="H357" s="203">
        <v>3.5</v>
      </c>
      <c r="I357" s="204"/>
      <c r="J357" s="199"/>
      <c r="K357" s="199"/>
      <c r="L357" s="205"/>
      <c r="M357" s="206"/>
      <c r="N357" s="207"/>
      <c r="O357" s="207"/>
      <c r="P357" s="207"/>
      <c r="Q357" s="207"/>
      <c r="R357" s="207"/>
      <c r="S357" s="207"/>
      <c r="T357" s="208"/>
      <c r="AT357" s="209" t="s">
        <v>133</v>
      </c>
      <c r="AU357" s="209" t="s">
        <v>85</v>
      </c>
      <c r="AV357" s="13" t="s">
        <v>85</v>
      </c>
      <c r="AW357" s="13" t="s">
        <v>32</v>
      </c>
      <c r="AX357" s="13" t="s">
        <v>76</v>
      </c>
      <c r="AY357" s="209" t="s">
        <v>126</v>
      </c>
    </row>
    <row r="358" spans="2:51" s="14" customFormat="1" ht="12">
      <c r="B358" s="210"/>
      <c r="C358" s="211"/>
      <c r="D358" s="200" t="s">
        <v>133</v>
      </c>
      <c r="E358" s="212" t="s">
        <v>1</v>
      </c>
      <c r="F358" s="213" t="s">
        <v>135</v>
      </c>
      <c r="G358" s="211"/>
      <c r="H358" s="214">
        <v>9.05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133</v>
      </c>
      <c r="AU358" s="220" t="s">
        <v>85</v>
      </c>
      <c r="AV358" s="14" t="s">
        <v>132</v>
      </c>
      <c r="AW358" s="14" t="s">
        <v>32</v>
      </c>
      <c r="AX358" s="14" t="s">
        <v>33</v>
      </c>
      <c r="AY358" s="220" t="s">
        <v>126</v>
      </c>
    </row>
    <row r="359" spans="1:65" s="2" customFormat="1" ht="24.15" customHeight="1">
      <c r="A359" s="35"/>
      <c r="B359" s="36"/>
      <c r="C359" s="184" t="s">
        <v>466</v>
      </c>
      <c r="D359" s="184" t="s">
        <v>128</v>
      </c>
      <c r="E359" s="185" t="s">
        <v>467</v>
      </c>
      <c r="F359" s="186" t="s">
        <v>468</v>
      </c>
      <c r="G359" s="187" t="s">
        <v>131</v>
      </c>
      <c r="H359" s="188">
        <v>2.365</v>
      </c>
      <c r="I359" s="189"/>
      <c r="J359" s="190">
        <f>ROUND(I359*H359,1)</f>
        <v>0</v>
      </c>
      <c r="K359" s="191"/>
      <c r="L359" s="40"/>
      <c r="M359" s="192" t="s">
        <v>1</v>
      </c>
      <c r="N359" s="193" t="s">
        <v>41</v>
      </c>
      <c r="O359" s="72"/>
      <c r="P359" s="194">
        <f>O359*H359</f>
        <v>0</v>
      </c>
      <c r="Q359" s="194">
        <v>0</v>
      </c>
      <c r="R359" s="194">
        <f>Q359*H359</f>
        <v>0</v>
      </c>
      <c r="S359" s="194">
        <v>0</v>
      </c>
      <c r="T359" s="195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96" t="s">
        <v>173</v>
      </c>
      <c r="AT359" s="196" t="s">
        <v>128</v>
      </c>
      <c r="AU359" s="196" t="s">
        <v>85</v>
      </c>
      <c r="AY359" s="18" t="s">
        <v>126</v>
      </c>
      <c r="BE359" s="197">
        <f>IF(N359="základní",J359,0)</f>
        <v>0</v>
      </c>
      <c r="BF359" s="197">
        <f>IF(N359="snížená",J359,0)</f>
        <v>0</v>
      </c>
      <c r="BG359" s="197">
        <f>IF(N359="zákl. přenesená",J359,0)</f>
        <v>0</v>
      </c>
      <c r="BH359" s="197">
        <f>IF(N359="sníž. přenesená",J359,0)</f>
        <v>0</v>
      </c>
      <c r="BI359" s="197">
        <f>IF(N359="nulová",J359,0)</f>
        <v>0</v>
      </c>
      <c r="BJ359" s="18" t="s">
        <v>33</v>
      </c>
      <c r="BK359" s="197">
        <f>ROUND(I359*H359,1)</f>
        <v>0</v>
      </c>
      <c r="BL359" s="18" t="s">
        <v>173</v>
      </c>
      <c r="BM359" s="196" t="s">
        <v>469</v>
      </c>
    </row>
    <row r="360" spans="1:65" s="2" customFormat="1" ht="24.15" customHeight="1">
      <c r="A360" s="35"/>
      <c r="B360" s="36"/>
      <c r="C360" s="184" t="s">
        <v>304</v>
      </c>
      <c r="D360" s="184" t="s">
        <v>128</v>
      </c>
      <c r="E360" s="185" t="s">
        <v>470</v>
      </c>
      <c r="F360" s="186" t="s">
        <v>471</v>
      </c>
      <c r="G360" s="187" t="s">
        <v>277</v>
      </c>
      <c r="H360" s="253"/>
      <c r="I360" s="189"/>
      <c r="J360" s="190">
        <f>ROUND(I360*H360,1)</f>
        <v>0</v>
      </c>
      <c r="K360" s="191"/>
      <c r="L360" s="40"/>
      <c r="M360" s="192" t="s">
        <v>1</v>
      </c>
      <c r="N360" s="193" t="s">
        <v>41</v>
      </c>
      <c r="O360" s="72"/>
      <c r="P360" s="194">
        <f>O360*H360</f>
        <v>0</v>
      </c>
      <c r="Q360" s="194">
        <v>0</v>
      </c>
      <c r="R360" s="194">
        <f>Q360*H360</f>
        <v>0</v>
      </c>
      <c r="S360" s="194">
        <v>0</v>
      </c>
      <c r="T360" s="195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6" t="s">
        <v>173</v>
      </c>
      <c r="AT360" s="196" t="s">
        <v>128</v>
      </c>
      <c r="AU360" s="196" t="s">
        <v>85</v>
      </c>
      <c r="AY360" s="18" t="s">
        <v>126</v>
      </c>
      <c r="BE360" s="197">
        <f>IF(N360="základní",J360,0)</f>
        <v>0</v>
      </c>
      <c r="BF360" s="197">
        <f>IF(N360="snížená",J360,0)</f>
        <v>0</v>
      </c>
      <c r="BG360" s="197">
        <f>IF(N360="zákl. přenesená",J360,0)</f>
        <v>0</v>
      </c>
      <c r="BH360" s="197">
        <f>IF(N360="sníž. přenesená",J360,0)</f>
        <v>0</v>
      </c>
      <c r="BI360" s="197">
        <f>IF(N360="nulová",J360,0)</f>
        <v>0</v>
      </c>
      <c r="BJ360" s="18" t="s">
        <v>33</v>
      </c>
      <c r="BK360" s="197">
        <f>ROUND(I360*H360,1)</f>
        <v>0</v>
      </c>
      <c r="BL360" s="18" t="s">
        <v>173</v>
      </c>
      <c r="BM360" s="196" t="s">
        <v>472</v>
      </c>
    </row>
    <row r="361" spans="2:63" s="12" customFormat="1" ht="22.8" customHeight="1">
      <c r="B361" s="168"/>
      <c r="C361" s="169"/>
      <c r="D361" s="170" t="s">
        <v>75</v>
      </c>
      <c r="E361" s="182" t="s">
        <v>473</v>
      </c>
      <c r="F361" s="182" t="s">
        <v>474</v>
      </c>
      <c r="G361" s="169"/>
      <c r="H361" s="169"/>
      <c r="I361" s="172"/>
      <c r="J361" s="183">
        <f>BK361</f>
        <v>0</v>
      </c>
      <c r="K361" s="169"/>
      <c r="L361" s="174"/>
      <c r="M361" s="175"/>
      <c r="N361" s="176"/>
      <c r="O361" s="176"/>
      <c r="P361" s="177">
        <f>SUM(P362:P372)</f>
        <v>0</v>
      </c>
      <c r="Q361" s="176"/>
      <c r="R361" s="177">
        <f>SUM(R362:R372)</f>
        <v>0</v>
      </c>
      <c r="S361" s="176"/>
      <c r="T361" s="178">
        <f>SUM(T362:T372)</f>
        <v>0</v>
      </c>
      <c r="AR361" s="179" t="s">
        <v>85</v>
      </c>
      <c r="AT361" s="180" t="s">
        <v>75</v>
      </c>
      <c r="AU361" s="180" t="s">
        <v>33</v>
      </c>
      <c r="AY361" s="179" t="s">
        <v>126</v>
      </c>
      <c r="BK361" s="181">
        <f>SUM(BK362:BK372)</f>
        <v>0</v>
      </c>
    </row>
    <row r="362" spans="1:65" s="2" customFormat="1" ht="24.15" customHeight="1">
      <c r="A362" s="35"/>
      <c r="B362" s="36"/>
      <c r="C362" s="184" t="s">
        <v>475</v>
      </c>
      <c r="D362" s="184" t="s">
        <v>128</v>
      </c>
      <c r="E362" s="185" t="s">
        <v>476</v>
      </c>
      <c r="F362" s="186" t="s">
        <v>477</v>
      </c>
      <c r="G362" s="187" t="s">
        <v>131</v>
      </c>
      <c r="H362" s="188">
        <v>6.84</v>
      </c>
      <c r="I362" s="189"/>
      <c r="J362" s="190">
        <f>ROUND(I362*H362,1)</f>
        <v>0</v>
      </c>
      <c r="K362" s="191"/>
      <c r="L362" s="40"/>
      <c r="M362" s="192" t="s">
        <v>1</v>
      </c>
      <c r="N362" s="193" t="s">
        <v>41</v>
      </c>
      <c r="O362" s="72"/>
      <c r="P362" s="194">
        <f>O362*H362</f>
        <v>0</v>
      </c>
      <c r="Q362" s="194">
        <v>0</v>
      </c>
      <c r="R362" s="194">
        <f>Q362*H362</f>
        <v>0</v>
      </c>
      <c r="S362" s="194">
        <v>0</v>
      </c>
      <c r="T362" s="19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96" t="s">
        <v>173</v>
      </c>
      <c r="AT362" s="196" t="s">
        <v>128</v>
      </c>
      <c r="AU362" s="196" t="s">
        <v>85</v>
      </c>
      <c r="AY362" s="18" t="s">
        <v>126</v>
      </c>
      <c r="BE362" s="197">
        <f>IF(N362="základní",J362,0)</f>
        <v>0</v>
      </c>
      <c r="BF362" s="197">
        <f>IF(N362="snížená",J362,0)</f>
        <v>0</v>
      </c>
      <c r="BG362" s="197">
        <f>IF(N362="zákl. přenesená",J362,0)</f>
        <v>0</v>
      </c>
      <c r="BH362" s="197">
        <f>IF(N362="sníž. přenesená",J362,0)</f>
        <v>0</v>
      </c>
      <c r="BI362" s="197">
        <f>IF(N362="nulová",J362,0)</f>
        <v>0</v>
      </c>
      <c r="BJ362" s="18" t="s">
        <v>33</v>
      </c>
      <c r="BK362" s="197">
        <f>ROUND(I362*H362,1)</f>
        <v>0</v>
      </c>
      <c r="BL362" s="18" t="s">
        <v>173</v>
      </c>
      <c r="BM362" s="196" t="s">
        <v>478</v>
      </c>
    </row>
    <row r="363" spans="1:65" s="2" customFormat="1" ht="16.5" customHeight="1">
      <c r="A363" s="35"/>
      <c r="B363" s="36"/>
      <c r="C363" s="184" t="s">
        <v>309</v>
      </c>
      <c r="D363" s="184" t="s">
        <v>128</v>
      </c>
      <c r="E363" s="185" t="s">
        <v>479</v>
      </c>
      <c r="F363" s="186" t="s">
        <v>480</v>
      </c>
      <c r="G363" s="187" t="s">
        <v>131</v>
      </c>
      <c r="H363" s="188">
        <v>6.84</v>
      </c>
      <c r="I363" s="189"/>
      <c r="J363" s="190">
        <f>ROUND(I363*H363,1)</f>
        <v>0</v>
      </c>
      <c r="K363" s="191"/>
      <c r="L363" s="40"/>
      <c r="M363" s="192" t="s">
        <v>1</v>
      </c>
      <c r="N363" s="193" t="s">
        <v>41</v>
      </c>
      <c r="O363" s="72"/>
      <c r="P363" s="194">
        <f>O363*H363</f>
        <v>0</v>
      </c>
      <c r="Q363" s="194">
        <v>0</v>
      </c>
      <c r="R363" s="194">
        <f>Q363*H363</f>
        <v>0</v>
      </c>
      <c r="S363" s="194">
        <v>0</v>
      </c>
      <c r="T363" s="195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6" t="s">
        <v>173</v>
      </c>
      <c r="AT363" s="196" t="s">
        <v>128</v>
      </c>
      <c r="AU363" s="196" t="s">
        <v>85</v>
      </c>
      <c r="AY363" s="18" t="s">
        <v>126</v>
      </c>
      <c r="BE363" s="197">
        <f>IF(N363="základní",J363,0)</f>
        <v>0</v>
      </c>
      <c r="BF363" s="197">
        <f>IF(N363="snížená",J363,0)</f>
        <v>0</v>
      </c>
      <c r="BG363" s="197">
        <f>IF(N363="zákl. přenesená",J363,0)</f>
        <v>0</v>
      </c>
      <c r="BH363" s="197">
        <f>IF(N363="sníž. přenesená",J363,0)</f>
        <v>0</v>
      </c>
      <c r="BI363" s="197">
        <f>IF(N363="nulová",J363,0)</f>
        <v>0</v>
      </c>
      <c r="BJ363" s="18" t="s">
        <v>33</v>
      </c>
      <c r="BK363" s="197">
        <f>ROUND(I363*H363,1)</f>
        <v>0</v>
      </c>
      <c r="BL363" s="18" t="s">
        <v>173</v>
      </c>
      <c r="BM363" s="196" t="s">
        <v>481</v>
      </c>
    </row>
    <row r="364" spans="1:65" s="2" customFormat="1" ht="24.15" customHeight="1">
      <c r="A364" s="35"/>
      <c r="B364" s="36"/>
      <c r="C364" s="184" t="s">
        <v>482</v>
      </c>
      <c r="D364" s="184" t="s">
        <v>128</v>
      </c>
      <c r="E364" s="185" t="s">
        <v>483</v>
      </c>
      <c r="F364" s="186" t="s">
        <v>484</v>
      </c>
      <c r="G364" s="187" t="s">
        <v>131</v>
      </c>
      <c r="H364" s="188">
        <v>6.84</v>
      </c>
      <c r="I364" s="189"/>
      <c r="J364" s="190">
        <f>ROUND(I364*H364,1)</f>
        <v>0</v>
      </c>
      <c r="K364" s="191"/>
      <c r="L364" s="40"/>
      <c r="M364" s="192" t="s">
        <v>1</v>
      </c>
      <c r="N364" s="193" t="s">
        <v>41</v>
      </c>
      <c r="O364" s="72"/>
      <c r="P364" s="194">
        <f>O364*H364</f>
        <v>0</v>
      </c>
      <c r="Q364" s="194">
        <v>0</v>
      </c>
      <c r="R364" s="194">
        <f>Q364*H364</f>
        <v>0</v>
      </c>
      <c r="S364" s="194">
        <v>0</v>
      </c>
      <c r="T364" s="195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96" t="s">
        <v>173</v>
      </c>
      <c r="AT364" s="196" t="s">
        <v>128</v>
      </c>
      <c r="AU364" s="196" t="s">
        <v>85</v>
      </c>
      <c r="AY364" s="18" t="s">
        <v>126</v>
      </c>
      <c r="BE364" s="197">
        <f>IF(N364="základní",J364,0)</f>
        <v>0</v>
      </c>
      <c r="BF364" s="197">
        <f>IF(N364="snížená",J364,0)</f>
        <v>0</v>
      </c>
      <c r="BG364" s="197">
        <f>IF(N364="zákl. přenesená",J364,0)</f>
        <v>0</v>
      </c>
      <c r="BH364" s="197">
        <f>IF(N364="sníž. přenesená",J364,0)</f>
        <v>0</v>
      </c>
      <c r="BI364" s="197">
        <f>IF(N364="nulová",J364,0)</f>
        <v>0</v>
      </c>
      <c r="BJ364" s="18" t="s">
        <v>33</v>
      </c>
      <c r="BK364" s="197">
        <f>ROUND(I364*H364,1)</f>
        <v>0</v>
      </c>
      <c r="BL364" s="18" t="s">
        <v>173</v>
      </c>
      <c r="BM364" s="196" t="s">
        <v>485</v>
      </c>
    </row>
    <row r="365" spans="2:51" s="15" customFormat="1" ht="12">
      <c r="B365" s="221"/>
      <c r="C365" s="222"/>
      <c r="D365" s="200" t="s">
        <v>133</v>
      </c>
      <c r="E365" s="223" t="s">
        <v>1</v>
      </c>
      <c r="F365" s="224" t="s">
        <v>408</v>
      </c>
      <c r="G365" s="222"/>
      <c r="H365" s="223" t="s">
        <v>1</v>
      </c>
      <c r="I365" s="225"/>
      <c r="J365" s="222"/>
      <c r="K365" s="222"/>
      <c r="L365" s="226"/>
      <c r="M365" s="227"/>
      <c r="N365" s="228"/>
      <c r="O365" s="228"/>
      <c r="P365" s="228"/>
      <c r="Q365" s="228"/>
      <c r="R365" s="228"/>
      <c r="S365" s="228"/>
      <c r="T365" s="229"/>
      <c r="AT365" s="230" t="s">
        <v>133</v>
      </c>
      <c r="AU365" s="230" t="s">
        <v>85</v>
      </c>
      <c r="AV365" s="15" t="s">
        <v>33</v>
      </c>
      <c r="AW365" s="15" t="s">
        <v>32</v>
      </c>
      <c r="AX365" s="15" t="s">
        <v>76</v>
      </c>
      <c r="AY365" s="230" t="s">
        <v>126</v>
      </c>
    </row>
    <row r="366" spans="2:51" s="13" customFormat="1" ht="12">
      <c r="B366" s="198"/>
      <c r="C366" s="199"/>
      <c r="D366" s="200" t="s">
        <v>133</v>
      </c>
      <c r="E366" s="201" t="s">
        <v>1</v>
      </c>
      <c r="F366" s="202" t="s">
        <v>486</v>
      </c>
      <c r="G366" s="199"/>
      <c r="H366" s="203">
        <v>6.84</v>
      </c>
      <c r="I366" s="204"/>
      <c r="J366" s="199"/>
      <c r="K366" s="199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133</v>
      </c>
      <c r="AU366" s="209" t="s">
        <v>85</v>
      </c>
      <c r="AV366" s="13" t="s">
        <v>85</v>
      </c>
      <c r="AW366" s="13" t="s">
        <v>32</v>
      </c>
      <c r="AX366" s="13" t="s">
        <v>76</v>
      </c>
      <c r="AY366" s="209" t="s">
        <v>126</v>
      </c>
    </row>
    <row r="367" spans="2:51" s="14" customFormat="1" ht="12">
      <c r="B367" s="210"/>
      <c r="C367" s="211"/>
      <c r="D367" s="200" t="s">
        <v>133</v>
      </c>
      <c r="E367" s="212" t="s">
        <v>1</v>
      </c>
      <c r="F367" s="213" t="s">
        <v>135</v>
      </c>
      <c r="G367" s="211"/>
      <c r="H367" s="214">
        <v>6.84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133</v>
      </c>
      <c r="AU367" s="220" t="s">
        <v>85</v>
      </c>
      <c r="AV367" s="14" t="s">
        <v>132</v>
      </c>
      <c r="AW367" s="14" t="s">
        <v>32</v>
      </c>
      <c r="AX367" s="14" t="s">
        <v>33</v>
      </c>
      <c r="AY367" s="220" t="s">
        <v>126</v>
      </c>
    </row>
    <row r="368" spans="1:65" s="2" customFormat="1" ht="24.15" customHeight="1">
      <c r="A368" s="35"/>
      <c r="B368" s="36"/>
      <c r="C368" s="184" t="s">
        <v>315</v>
      </c>
      <c r="D368" s="184" t="s">
        <v>128</v>
      </c>
      <c r="E368" s="185" t="s">
        <v>487</v>
      </c>
      <c r="F368" s="186" t="s">
        <v>488</v>
      </c>
      <c r="G368" s="187" t="s">
        <v>131</v>
      </c>
      <c r="H368" s="188">
        <v>6.84</v>
      </c>
      <c r="I368" s="189"/>
      <c r="J368" s="190">
        <f>ROUND(I368*H368,1)</f>
        <v>0</v>
      </c>
      <c r="K368" s="191"/>
      <c r="L368" s="40"/>
      <c r="M368" s="192" t="s">
        <v>1</v>
      </c>
      <c r="N368" s="193" t="s">
        <v>41</v>
      </c>
      <c r="O368" s="72"/>
      <c r="P368" s="194">
        <f>O368*H368</f>
        <v>0</v>
      </c>
      <c r="Q368" s="194">
        <v>0</v>
      </c>
      <c r="R368" s="194">
        <f>Q368*H368</f>
        <v>0</v>
      </c>
      <c r="S368" s="194">
        <v>0</v>
      </c>
      <c r="T368" s="195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6" t="s">
        <v>173</v>
      </c>
      <c r="AT368" s="196" t="s">
        <v>128</v>
      </c>
      <c r="AU368" s="196" t="s">
        <v>85</v>
      </c>
      <c r="AY368" s="18" t="s">
        <v>126</v>
      </c>
      <c r="BE368" s="197">
        <f>IF(N368="základní",J368,0)</f>
        <v>0</v>
      </c>
      <c r="BF368" s="197">
        <f>IF(N368="snížená",J368,0)</f>
        <v>0</v>
      </c>
      <c r="BG368" s="197">
        <f>IF(N368="zákl. přenesená",J368,0)</f>
        <v>0</v>
      </c>
      <c r="BH368" s="197">
        <f>IF(N368="sníž. přenesená",J368,0)</f>
        <v>0</v>
      </c>
      <c r="BI368" s="197">
        <f>IF(N368="nulová",J368,0)</f>
        <v>0</v>
      </c>
      <c r="BJ368" s="18" t="s">
        <v>33</v>
      </c>
      <c r="BK368" s="197">
        <f>ROUND(I368*H368,1)</f>
        <v>0</v>
      </c>
      <c r="BL368" s="18" t="s">
        <v>173</v>
      </c>
      <c r="BM368" s="196" t="s">
        <v>489</v>
      </c>
    </row>
    <row r="369" spans="1:65" s="2" customFormat="1" ht="24.15" customHeight="1">
      <c r="A369" s="35"/>
      <c r="B369" s="36"/>
      <c r="C369" s="184" t="s">
        <v>490</v>
      </c>
      <c r="D369" s="184" t="s">
        <v>128</v>
      </c>
      <c r="E369" s="185" t="s">
        <v>491</v>
      </c>
      <c r="F369" s="186" t="s">
        <v>492</v>
      </c>
      <c r="G369" s="187" t="s">
        <v>131</v>
      </c>
      <c r="H369" s="188">
        <v>13.68</v>
      </c>
      <c r="I369" s="189"/>
      <c r="J369" s="190">
        <f>ROUND(I369*H369,1)</f>
        <v>0</v>
      </c>
      <c r="K369" s="191"/>
      <c r="L369" s="40"/>
      <c r="M369" s="192" t="s">
        <v>1</v>
      </c>
      <c r="N369" s="193" t="s">
        <v>41</v>
      </c>
      <c r="O369" s="72"/>
      <c r="P369" s="194">
        <f>O369*H369</f>
        <v>0</v>
      </c>
      <c r="Q369" s="194">
        <v>0</v>
      </c>
      <c r="R369" s="194">
        <f>Q369*H369</f>
        <v>0</v>
      </c>
      <c r="S369" s="194">
        <v>0</v>
      </c>
      <c r="T369" s="195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6" t="s">
        <v>173</v>
      </c>
      <c r="AT369" s="196" t="s">
        <v>128</v>
      </c>
      <c r="AU369" s="196" t="s">
        <v>85</v>
      </c>
      <c r="AY369" s="18" t="s">
        <v>126</v>
      </c>
      <c r="BE369" s="197">
        <f>IF(N369="základní",J369,0)</f>
        <v>0</v>
      </c>
      <c r="BF369" s="197">
        <f>IF(N369="snížená",J369,0)</f>
        <v>0</v>
      </c>
      <c r="BG369" s="197">
        <f>IF(N369="zákl. přenesená",J369,0)</f>
        <v>0</v>
      </c>
      <c r="BH369" s="197">
        <f>IF(N369="sníž. přenesená",J369,0)</f>
        <v>0</v>
      </c>
      <c r="BI369" s="197">
        <f>IF(N369="nulová",J369,0)</f>
        <v>0</v>
      </c>
      <c r="BJ369" s="18" t="s">
        <v>33</v>
      </c>
      <c r="BK369" s="197">
        <f>ROUND(I369*H369,1)</f>
        <v>0</v>
      </c>
      <c r="BL369" s="18" t="s">
        <v>173</v>
      </c>
      <c r="BM369" s="196" t="s">
        <v>493</v>
      </c>
    </row>
    <row r="370" spans="2:51" s="13" customFormat="1" ht="12">
      <c r="B370" s="198"/>
      <c r="C370" s="199"/>
      <c r="D370" s="200" t="s">
        <v>133</v>
      </c>
      <c r="E370" s="201" t="s">
        <v>1</v>
      </c>
      <c r="F370" s="202" t="s">
        <v>494</v>
      </c>
      <c r="G370" s="199"/>
      <c r="H370" s="203">
        <v>13.68</v>
      </c>
      <c r="I370" s="204"/>
      <c r="J370" s="199"/>
      <c r="K370" s="199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133</v>
      </c>
      <c r="AU370" s="209" t="s">
        <v>85</v>
      </c>
      <c r="AV370" s="13" t="s">
        <v>85</v>
      </c>
      <c r="AW370" s="13" t="s">
        <v>32</v>
      </c>
      <c r="AX370" s="13" t="s">
        <v>76</v>
      </c>
      <c r="AY370" s="209" t="s">
        <v>126</v>
      </c>
    </row>
    <row r="371" spans="2:51" s="14" customFormat="1" ht="12">
      <c r="B371" s="210"/>
      <c r="C371" s="211"/>
      <c r="D371" s="200" t="s">
        <v>133</v>
      </c>
      <c r="E371" s="212" t="s">
        <v>1</v>
      </c>
      <c r="F371" s="213" t="s">
        <v>135</v>
      </c>
      <c r="G371" s="211"/>
      <c r="H371" s="214">
        <v>13.68</v>
      </c>
      <c r="I371" s="215"/>
      <c r="J371" s="211"/>
      <c r="K371" s="211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133</v>
      </c>
      <c r="AU371" s="220" t="s">
        <v>85</v>
      </c>
      <c r="AV371" s="14" t="s">
        <v>132</v>
      </c>
      <c r="AW371" s="14" t="s">
        <v>32</v>
      </c>
      <c r="AX371" s="14" t="s">
        <v>33</v>
      </c>
      <c r="AY371" s="220" t="s">
        <v>126</v>
      </c>
    </row>
    <row r="372" spans="1:65" s="2" customFormat="1" ht="24.15" customHeight="1">
      <c r="A372" s="35"/>
      <c r="B372" s="36"/>
      <c r="C372" s="184" t="s">
        <v>319</v>
      </c>
      <c r="D372" s="184" t="s">
        <v>128</v>
      </c>
      <c r="E372" s="185" t="s">
        <v>495</v>
      </c>
      <c r="F372" s="186" t="s">
        <v>496</v>
      </c>
      <c r="G372" s="187" t="s">
        <v>131</v>
      </c>
      <c r="H372" s="188">
        <v>6.84</v>
      </c>
      <c r="I372" s="189"/>
      <c r="J372" s="190">
        <f>ROUND(I372*H372,1)</f>
        <v>0</v>
      </c>
      <c r="K372" s="191"/>
      <c r="L372" s="40"/>
      <c r="M372" s="192" t="s">
        <v>1</v>
      </c>
      <c r="N372" s="193" t="s">
        <v>41</v>
      </c>
      <c r="O372" s="72"/>
      <c r="P372" s="194">
        <f>O372*H372</f>
        <v>0</v>
      </c>
      <c r="Q372" s="194">
        <v>0</v>
      </c>
      <c r="R372" s="194">
        <f>Q372*H372</f>
        <v>0</v>
      </c>
      <c r="S372" s="194">
        <v>0</v>
      </c>
      <c r="T372" s="195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6" t="s">
        <v>173</v>
      </c>
      <c r="AT372" s="196" t="s">
        <v>128</v>
      </c>
      <c r="AU372" s="196" t="s">
        <v>85</v>
      </c>
      <c r="AY372" s="18" t="s">
        <v>126</v>
      </c>
      <c r="BE372" s="197">
        <f>IF(N372="základní",J372,0)</f>
        <v>0</v>
      </c>
      <c r="BF372" s="197">
        <f>IF(N372="snížená",J372,0)</f>
        <v>0</v>
      </c>
      <c r="BG372" s="197">
        <f>IF(N372="zákl. přenesená",J372,0)</f>
        <v>0</v>
      </c>
      <c r="BH372" s="197">
        <f>IF(N372="sníž. přenesená",J372,0)</f>
        <v>0</v>
      </c>
      <c r="BI372" s="197">
        <f>IF(N372="nulová",J372,0)</f>
        <v>0</v>
      </c>
      <c r="BJ372" s="18" t="s">
        <v>33</v>
      </c>
      <c r="BK372" s="197">
        <f>ROUND(I372*H372,1)</f>
        <v>0</v>
      </c>
      <c r="BL372" s="18" t="s">
        <v>173</v>
      </c>
      <c r="BM372" s="196" t="s">
        <v>497</v>
      </c>
    </row>
    <row r="373" spans="2:63" s="12" customFormat="1" ht="25.95" customHeight="1">
      <c r="B373" s="168"/>
      <c r="C373" s="169"/>
      <c r="D373" s="170" t="s">
        <v>75</v>
      </c>
      <c r="E373" s="171" t="s">
        <v>498</v>
      </c>
      <c r="F373" s="171" t="s">
        <v>499</v>
      </c>
      <c r="G373" s="169"/>
      <c r="H373" s="169"/>
      <c r="I373" s="172"/>
      <c r="J373" s="173">
        <f>BK373</f>
        <v>0</v>
      </c>
      <c r="K373" s="169"/>
      <c r="L373" s="174"/>
      <c r="M373" s="175"/>
      <c r="N373" s="176"/>
      <c r="O373" s="176"/>
      <c r="P373" s="177">
        <f>P374</f>
        <v>0</v>
      </c>
      <c r="Q373" s="176"/>
      <c r="R373" s="177">
        <f>R374</f>
        <v>0</v>
      </c>
      <c r="S373" s="176"/>
      <c r="T373" s="178">
        <f>T374</f>
        <v>0</v>
      </c>
      <c r="AR373" s="179" t="s">
        <v>149</v>
      </c>
      <c r="AT373" s="180" t="s">
        <v>75</v>
      </c>
      <c r="AU373" s="180" t="s">
        <v>76</v>
      </c>
      <c r="AY373" s="179" t="s">
        <v>126</v>
      </c>
      <c r="BK373" s="181">
        <f>BK374</f>
        <v>0</v>
      </c>
    </row>
    <row r="374" spans="2:63" s="12" customFormat="1" ht="22.8" customHeight="1">
      <c r="B374" s="168"/>
      <c r="C374" s="169"/>
      <c r="D374" s="170" t="s">
        <v>75</v>
      </c>
      <c r="E374" s="182" t="s">
        <v>500</v>
      </c>
      <c r="F374" s="182" t="s">
        <v>501</v>
      </c>
      <c r="G374" s="169"/>
      <c r="H374" s="169"/>
      <c r="I374" s="172"/>
      <c r="J374" s="183">
        <f>BK374</f>
        <v>0</v>
      </c>
      <c r="K374" s="169"/>
      <c r="L374" s="174"/>
      <c r="M374" s="175"/>
      <c r="N374" s="176"/>
      <c r="O374" s="176"/>
      <c r="P374" s="177">
        <f>P375</f>
        <v>0</v>
      </c>
      <c r="Q374" s="176"/>
      <c r="R374" s="177">
        <f>R375</f>
        <v>0</v>
      </c>
      <c r="S374" s="176"/>
      <c r="T374" s="178">
        <f>T375</f>
        <v>0</v>
      </c>
      <c r="AR374" s="179" t="s">
        <v>149</v>
      </c>
      <c r="AT374" s="180" t="s">
        <v>75</v>
      </c>
      <c r="AU374" s="180" t="s">
        <v>33</v>
      </c>
      <c r="AY374" s="179" t="s">
        <v>126</v>
      </c>
      <c r="BK374" s="181">
        <f>BK375</f>
        <v>0</v>
      </c>
    </row>
    <row r="375" spans="1:65" s="2" customFormat="1" ht="16.5" customHeight="1">
      <c r="A375" s="35"/>
      <c r="B375" s="36"/>
      <c r="C375" s="184" t="s">
        <v>502</v>
      </c>
      <c r="D375" s="184" t="s">
        <v>128</v>
      </c>
      <c r="E375" s="185" t="s">
        <v>503</v>
      </c>
      <c r="F375" s="186" t="s">
        <v>501</v>
      </c>
      <c r="G375" s="187" t="s">
        <v>277</v>
      </c>
      <c r="H375" s="253"/>
      <c r="I375" s="189"/>
      <c r="J375" s="190">
        <f>ROUND(I375*H375,1)</f>
        <v>0</v>
      </c>
      <c r="K375" s="191"/>
      <c r="L375" s="40"/>
      <c r="M375" s="254" t="s">
        <v>1</v>
      </c>
      <c r="N375" s="255" t="s">
        <v>41</v>
      </c>
      <c r="O375" s="256"/>
      <c r="P375" s="257">
        <f>O375*H375</f>
        <v>0</v>
      </c>
      <c r="Q375" s="257">
        <v>0</v>
      </c>
      <c r="R375" s="257">
        <f>Q375*H375</f>
        <v>0</v>
      </c>
      <c r="S375" s="257">
        <v>0</v>
      </c>
      <c r="T375" s="258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6" t="s">
        <v>132</v>
      </c>
      <c r="AT375" s="196" t="s">
        <v>128</v>
      </c>
      <c r="AU375" s="196" t="s">
        <v>85</v>
      </c>
      <c r="AY375" s="18" t="s">
        <v>126</v>
      </c>
      <c r="BE375" s="197">
        <f>IF(N375="základní",J375,0)</f>
        <v>0</v>
      </c>
      <c r="BF375" s="197">
        <f>IF(N375="snížená",J375,0)</f>
        <v>0</v>
      </c>
      <c r="BG375" s="197">
        <f>IF(N375="zákl. přenesená",J375,0)</f>
        <v>0</v>
      </c>
      <c r="BH375" s="197">
        <f>IF(N375="sníž. přenesená",J375,0)</f>
        <v>0</v>
      </c>
      <c r="BI375" s="197">
        <f>IF(N375="nulová",J375,0)</f>
        <v>0</v>
      </c>
      <c r="BJ375" s="18" t="s">
        <v>33</v>
      </c>
      <c r="BK375" s="197">
        <f>ROUND(I375*H375,1)</f>
        <v>0</v>
      </c>
      <c r="BL375" s="18" t="s">
        <v>132</v>
      </c>
      <c r="BM375" s="196" t="s">
        <v>504</v>
      </c>
    </row>
    <row r="376" spans="1:31" s="2" customFormat="1" ht="6.9" customHeight="1">
      <c r="A376" s="35"/>
      <c r="B376" s="55"/>
      <c r="C376" s="56"/>
      <c r="D376" s="56"/>
      <c r="E376" s="56"/>
      <c r="F376" s="56"/>
      <c r="G376" s="56"/>
      <c r="H376" s="56"/>
      <c r="I376" s="56"/>
      <c r="J376" s="56"/>
      <c r="K376" s="56"/>
      <c r="L376" s="40"/>
      <c r="M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</row>
  </sheetData>
  <sheetProtection algorithmName="SHA-512" hashValue="gAQfjZjf3ULivdERrDbD/y6s3W5n1v+Q0Jrnn9IGVK7561VvPLsE04gl/UXxPus5rPPN/LEl74YD3ZR4+cTlkg==" saltValue="GRA9WK+DxCNlaisWVHKefj1u17KCFYZJHOBdnDtKexpokEMXzK4o0bvakvRcc7MEti3Tmkri/1tvsYEL3fB+SQ==" spinCount="100000" sheet="1" objects="1" scenarios="1" formatColumns="0" formatRows="0" autoFilter="0"/>
  <autoFilter ref="C132:K375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Korbel</dc:creator>
  <cp:keywords/>
  <dc:description/>
  <cp:lastModifiedBy>JUSTITIA</cp:lastModifiedBy>
  <dcterms:created xsi:type="dcterms:W3CDTF">2021-08-07T12:57:12Z</dcterms:created>
  <dcterms:modified xsi:type="dcterms:W3CDTF">2021-10-16T18:31:40Z</dcterms:modified>
  <cp:category/>
  <cp:version/>
  <cp:contentType/>
  <cp:contentStatus/>
</cp:coreProperties>
</file>