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6440"/>
  </bookViews>
  <sheets>
    <sheet name="Rekapitulace stavby" sheetId="1" r:id="rId1"/>
    <sheet name="2020-0026 - Rekonstrukce ..." sheetId="2" r:id="rId2"/>
  </sheets>
  <definedNames>
    <definedName name="_xlnm._FilterDatabase" localSheetId="1" hidden="1">'2020-0026 - Rekonstrukce ...'!$C$123:$K$377</definedName>
    <definedName name="_xlnm.Print_Titles" localSheetId="1">'2020-0026 - Rekonstrukce ...'!$123:$123</definedName>
    <definedName name="_xlnm.Print_Titles" localSheetId="0">'Rekapitulace stavby'!$92:$92</definedName>
    <definedName name="_xlnm.Print_Area" localSheetId="1">'2020-0026 - Rekonstrukce ...'!$C$4:$J$76,'2020-0026 - Rekonstrukce ...'!$C$82:$J$107,'2020-0026 - Rekonstrukce ...'!$C$113:$K$377</definedName>
    <definedName name="_xlnm.Print_Area" localSheetId="0">'Rekapitulace stavby'!$D$4:$AO$76,'Rekapitulace stavby'!$C$82:$AQ$96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6" i="2"/>
  <c r="J99" s="1"/>
  <c r="J35"/>
  <c r="J34"/>
  <c r="AY95" i="1" s="1"/>
  <c r="J33" i="2"/>
  <c r="AX95" i="1" s="1"/>
  <c r="BI376" i="2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T362" s="1"/>
  <c r="R363"/>
  <c r="R362" s="1"/>
  <c r="P363"/>
  <c r="P362" s="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6"/>
  <c r="BH306"/>
  <c r="BG306"/>
  <c r="BF306"/>
  <c r="T306"/>
  <c r="R306"/>
  <c r="P306"/>
  <c r="BI304"/>
  <c r="BH304"/>
  <c r="BG304"/>
  <c r="BF304"/>
  <c r="T304"/>
  <c r="R304"/>
  <c r="P304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89"/>
  <c r="BH289"/>
  <c r="BG289"/>
  <c r="BF289"/>
  <c r="T289"/>
  <c r="T288" s="1"/>
  <c r="R289"/>
  <c r="R288" s="1"/>
  <c r="P289"/>
  <c r="P288" s="1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1"/>
  <c r="BH231"/>
  <c r="BG231"/>
  <c r="BF231"/>
  <c r="T231"/>
  <c r="T230" s="1"/>
  <c r="R231"/>
  <c r="R230" s="1"/>
  <c r="P231"/>
  <c r="P230" s="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121" s="1"/>
  <c r="J15"/>
  <c r="J10"/>
  <c r="J118" s="1"/>
  <c r="L90" i="1"/>
  <c r="AM90"/>
  <c r="AM89"/>
  <c r="L89"/>
  <c r="AM87"/>
  <c r="L87"/>
  <c r="L85"/>
  <c r="L84"/>
  <c r="BK376" i="2"/>
  <c r="J376"/>
  <c r="J374"/>
  <c r="J372"/>
  <c r="BK370"/>
  <c r="J368"/>
  <c r="BK366"/>
  <c r="J363"/>
  <c r="J360"/>
  <c r="BK358"/>
  <c r="J356"/>
  <c r="BK354"/>
  <c r="J350"/>
  <c r="J348"/>
  <c r="BK345"/>
  <c r="BK338"/>
  <c r="BK333"/>
  <c r="J331"/>
  <c r="J329"/>
  <c r="J327"/>
  <c r="J322"/>
  <c r="J318"/>
  <c r="BK313"/>
  <c r="J313"/>
  <c r="BK311"/>
  <c r="J311"/>
  <c r="BK306"/>
  <c r="J306"/>
  <c r="BK304"/>
  <c r="J304"/>
  <c r="BK299"/>
  <c r="J299"/>
  <c r="BK297"/>
  <c r="J297"/>
  <c r="BK295"/>
  <c r="J295"/>
  <c r="BK289"/>
  <c r="J289"/>
  <c r="BK286"/>
  <c r="J286"/>
  <c r="BK284"/>
  <c r="J284"/>
  <c r="BK282"/>
  <c r="J282"/>
  <c r="BK272"/>
  <c r="J272"/>
  <c r="BK267"/>
  <c r="J267"/>
  <c r="BK262"/>
  <c r="J262"/>
  <c r="BK258"/>
  <c r="J258"/>
  <c r="BK256"/>
  <c r="J256"/>
  <c r="BK254"/>
  <c r="J254"/>
  <c r="BK248"/>
  <c r="J248"/>
  <c r="BK243"/>
  <c r="J243"/>
  <c r="BK240"/>
  <c r="J240"/>
  <c r="BK238"/>
  <c r="J238"/>
  <c r="BK231"/>
  <c r="J231"/>
  <c r="BK226"/>
  <c r="J226"/>
  <c r="BK224"/>
  <c r="J224"/>
  <c r="BK222"/>
  <c r="J222"/>
  <c r="BK218"/>
  <c r="J218"/>
  <c r="BK216"/>
  <c r="J216"/>
  <c r="BK211"/>
  <c r="J211"/>
  <c r="BK209"/>
  <c r="J209"/>
  <c r="BK205"/>
  <c r="J205"/>
  <c r="BK201"/>
  <c r="J201"/>
  <c r="BK196"/>
  <c r="J196"/>
  <c r="BK191"/>
  <c r="J191"/>
  <c r="BK186"/>
  <c r="J186"/>
  <c r="BK184"/>
  <c r="J184"/>
  <c r="BK177"/>
  <c r="J177"/>
  <c r="BK175"/>
  <c r="J175"/>
  <c r="BK165"/>
  <c r="J165"/>
  <c r="BK163"/>
  <c r="J163"/>
  <c r="BK158"/>
  <c r="J158"/>
  <c r="BK153"/>
  <c r="J153"/>
  <c r="BK148"/>
  <c r="J148"/>
  <c r="BK145"/>
  <c r="J145"/>
  <c r="BK143"/>
  <c r="J143"/>
  <c r="BK139"/>
  <c r="J139"/>
  <c r="BK135"/>
  <c r="J135"/>
  <c r="BK133"/>
  <c r="J133"/>
  <c r="BK131"/>
  <c r="J131"/>
  <c r="BK127"/>
  <c r="J127"/>
  <c r="AS94" i="1"/>
  <c r="BK374" i="2"/>
  <c r="BK372"/>
  <c r="J370"/>
  <c r="BK368"/>
  <c r="J366"/>
  <c r="BK363"/>
  <c r="BK360"/>
  <c r="J358"/>
  <c r="BK356"/>
  <c r="J354"/>
  <c r="BK350"/>
  <c r="BK348"/>
  <c r="J345"/>
  <c r="BK343"/>
  <c r="J343"/>
  <c r="J338"/>
  <c r="J333"/>
  <c r="BK331"/>
  <c r="BK329"/>
  <c r="BK327"/>
  <c r="BK322"/>
  <c r="BK318"/>
  <c r="BK237" l="1"/>
  <c r="J237" s="1"/>
  <c r="J100" s="1"/>
  <c r="R237"/>
  <c r="P242"/>
  <c r="R365"/>
  <c r="BK126"/>
  <c r="J126" s="1"/>
  <c r="J96" s="1"/>
  <c r="P126"/>
  <c r="R126"/>
  <c r="T126"/>
  <c r="BK147"/>
  <c r="J147" s="1"/>
  <c r="J97" s="1"/>
  <c r="P147"/>
  <c r="R147"/>
  <c r="T147"/>
  <c r="P237"/>
  <c r="T237"/>
  <c r="BK242"/>
  <c r="J242" s="1"/>
  <c r="J101" s="1"/>
  <c r="R242"/>
  <c r="T242"/>
  <c r="BK294"/>
  <c r="J294" s="1"/>
  <c r="J103" s="1"/>
  <c r="P294"/>
  <c r="R294"/>
  <c r="T294"/>
  <c r="BK347"/>
  <c r="J347" s="1"/>
  <c r="J104" s="1"/>
  <c r="P347"/>
  <c r="R347"/>
  <c r="T347"/>
  <c r="BK365"/>
  <c r="J365" s="1"/>
  <c r="J106" s="1"/>
  <c r="P365"/>
  <c r="T365"/>
  <c r="BE322"/>
  <c r="BE327"/>
  <c r="BE329"/>
  <c r="BE338"/>
  <c r="BE345"/>
  <c r="BE348"/>
  <c r="BE354"/>
  <c r="BE358"/>
  <c r="BE363"/>
  <c r="BE372"/>
  <c r="J87"/>
  <c r="F90"/>
  <c r="BE127"/>
  <c r="BE131"/>
  <c r="BE133"/>
  <c r="BE135"/>
  <c r="BE139"/>
  <c r="BE143"/>
  <c r="BE145"/>
  <c r="BE148"/>
  <c r="BE153"/>
  <c r="BE158"/>
  <c r="BE163"/>
  <c r="BE165"/>
  <c r="BE175"/>
  <c r="BE177"/>
  <c r="BE184"/>
  <c r="BE186"/>
  <c r="BE191"/>
  <c r="BE196"/>
  <c r="BE201"/>
  <c r="BE205"/>
  <c r="BE209"/>
  <c r="BE211"/>
  <c r="BE216"/>
  <c r="BE218"/>
  <c r="BE222"/>
  <c r="BE224"/>
  <c r="BE226"/>
  <c r="BE231"/>
  <c r="BE238"/>
  <c r="BE240"/>
  <c r="BE243"/>
  <c r="BE248"/>
  <c r="BE254"/>
  <c r="BE256"/>
  <c r="BE258"/>
  <c r="BE262"/>
  <c r="BE267"/>
  <c r="BE272"/>
  <c r="BE282"/>
  <c r="BE284"/>
  <c r="BE286"/>
  <c r="BE289"/>
  <c r="BE295"/>
  <c r="BE297"/>
  <c r="BE299"/>
  <c r="BE304"/>
  <c r="BE306"/>
  <c r="BE311"/>
  <c r="BE313"/>
  <c r="BE318"/>
  <c r="BE331"/>
  <c r="BE333"/>
  <c r="BE343"/>
  <c r="BE350"/>
  <c r="BE356"/>
  <c r="BE360"/>
  <c r="BE366"/>
  <c r="BE368"/>
  <c r="BE370"/>
  <c r="BE374"/>
  <c r="BE376"/>
  <c r="BK230"/>
  <c r="J230" s="1"/>
  <c r="J98" s="1"/>
  <c r="BK288"/>
  <c r="J288" s="1"/>
  <c r="J102" s="1"/>
  <c r="BK362"/>
  <c r="J362" s="1"/>
  <c r="J105" s="1"/>
  <c r="F32"/>
  <c r="BA95" i="1" s="1"/>
  <c r="BA94" s="1"/>
  <c r="W30" s="1"/>
  <c r="J32" i="2"/>
  <c r="AW95" i="1" s="1"/>
  <c r="F33" i="2"/>
  <c r="BB95" i="1" s="1"/>
  <c r="BB94" s="1"/>
  <c r="W31" s="1"/>
  <c r="F34" i="2"/>
  <c r="BC95" i="1" s="1"/>
  <c r="BC94" s="1"/>
  <c r="W32" s="1"/>
  <c r="F35" i="2"/>
  <c r="BD95" i="1" s="1"/>
  <c r="BD94" s="1"/>
  <c r="W33" s="1"/>
  <c r="T125" i="2" l="1"/>
  <c r="T124" s="1"/>
  <c r="R125"/>
  <c r="R124"/>
  <c r="P125"/>
  <c r="P124" s="1"/>
  <c r="AU95" i="1" s="1"/>
  <c r="AU94" s="1"/>
  <c r="BK125" i="2"/>
  <c r="J125" s="1"/>
  <c r="J95" s="1"/>
  <c r="AW94" i="1"/>
  <c r="AK30" s="1"/>
  <c r="AX94"/>
  <c r="AY94"/>
  <c r="F31" i="2"/>
  <c r="AZ95" i="1" s="1"/>
  <c r="AZ94" s="1"/>
  <c r="W29" s="1"/>
  <c r="J31" i="2"/>
  <c r="AV95" i="1" s="1"/>
  <c r="AT95" s="1"/>
  <c r="BK124" i="2" l="1"/>
  <c r="J124" s="1"/>
  <c r="J94" s="1"/>
  <c r="AV94" i="1"/>
  <c r="AK29" s="1"/>
  <c r="AT94" l="1"/>
  <c r="J28" i="2"/>
  <c r="AG95" i="1" s="1"/>
  <c r="AG94" s="1"/>
  <c r="AK26" s="1"/>
  <c r="AK35" s="1"/>
  <c r="AN94" l="1"/>
  <c r="AN95"/>
  <c r="J37" i="2"/>
</calcChain>
</file>

<file path=xl/sharedStrings.xml><?xml version="1.0" encoding="utf-8"?>
<sst xmlns="http://schemas.openxmlformats.org/spreadsheetml/2006/main" count="2603" uniqueCount="522">
  <si>
    <t>Export Komplet</t>
  </si>
  <si>
    <t/>
  </si>
  <si>
    <t>2.0</t>
  </si>
  <si>
    <t>False</t>
  </si>
  <si>
    <t>{8935b352-f7e3-47bb-a9c2-20d6b1ec1452}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</si>
  <si>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</si>
  <si>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</si>
  <si>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</si>
  <si>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</si>
  <si>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</si>
  <si>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</si>
  <si>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</si>
  <si>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</si>
  <si>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</si>
  <si>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</si>
  <si>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</si>
  <si>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autobusové zastávky Kopřivnice Kolonie  SO 101 Místní komunikace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</si>
  <si>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</si>
  <si>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</si>
  <si>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</si>
  <si>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</si>
  <si>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</si>
  <si>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</si>
  <si>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</si>
  <si>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 Štefánikova 1163,Kopřivnice 74221</t>
  </si>
  <si>
    <t>DIČ:</t>
  </si>
  <si>
    <t>Uchazeč:</t>
  </si>
  <si>
    <t>Projektant:</t>
  </si>
  <si>
    <t>HaskoningDHV Czech Republic,spol.s.r.o.,</t>
  </si>
  <si>
    <t>True</t>
  </si>
  <si>
    <t>Zpracovatel:</t>
  </si>
  <si>
    <t>Pflegrová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</si>
  <si>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</si>
  <si>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</si>
  <si>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</si>
  <si>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</si>
  <si>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</si>
  <si>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</si>
  <si>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</si>
  <si>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</si>
  <si>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</si>
  <si>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</si>
  <si>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</si>
  <si>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</si>
  <si>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</si>
  <si>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</si>
  <si>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</si>
  <si>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</si>
  <si>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</si>
  <si>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</si>
  <si>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</si>
  <si>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</si>
  <si>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</si>
  <si>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</si>
  <si>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</si>
  <si>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</si>
  <si>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</si>
  <si>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</si>
  <si>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</si>
  <si>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</si>
  <si>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</si>
  <si>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</si>
  <si>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</si>
  <si>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</si>
  <si>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</si>
  <si>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</si>
  <si>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</si>
  <si>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</si>
  <si>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</si>
  <si>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</si>
  <si>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</si>
  <si>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</si>
  <si>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</si>
  <si>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</si>
  <si>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</si>
  <si>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</si>
  <si>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</si>
  <si>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</si>
  <si>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</si>
  <si>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</si>
  <si>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</si>
  <si>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</si>
  <si>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</si>
  <si>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</si>
  <si>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</si>
  <si>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</si>
  <si>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</si>
  <si>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</si>
  <si>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</si>
  <si>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</si>
  <si>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</si>
  <si>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</si>
  <si>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</si>
  <si>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</si>
  <si>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</si>
  <si>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</si>
  <si>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</si>
  <si>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</si>
  <si>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</si>
  <si>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</si>
  <si>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</si>
  <si>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</si>
  <si>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</si>
  <si>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</si>
  <si>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</si>
  <si>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</si>
  <si>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</si>
  <si>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</si>
  <si>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</si>
  <si>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</si>
  <si>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</si>
  <si>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</si>
  <si>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</si>
  <si>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</si>
  <si>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</si>
  <si>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</t>
  </si>
  <si>
    <t>Sanace podloží</t>
  </si>
  <si>
    <t>K</t>
  </si>
  <si>
    <t>122252204</t>
  </si>
  <si>
    <t>Odkopávky a prokopávky nezapažené pro silnice a dálnice v hornině třídy těžitelnosti I objem do 500 m3 strojně</t>
  </si>
  <si>
    <t>m3</t>
  </si>
  <si>
    <t>CS ÚRS 2020 01</t>
  </si>
  <si>
    <t>4</t>
  </si>
  <si>
    <t>1057072882</t>
  </si>
  <si>
    <t>PP</t>
  </si>
  <si>
    <t>Odkopávky a prokopávky nezapažené pro silnice a dálnice strojně v hornině třídy těžitelnosti I přes 100 do 500 m3</t>
  </si>
  <si>
    <t>VV</t>
  </si>
  <si>
    <t>130,0*0,3</t>
  </si>
  <si>
    <t>Součet</t>
  </si>
  <si>
    <t>162751117</t>
  </si>
  <si>
    <t>Vodorovné přemístění do 10000 m výkopku/sypaniny z horniny třídy těžitelnosti I, skupiny 1 až 3</t>
  </si>
  <si>
    <t>1669460625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</si>
  <si>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</si>
  <si>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</t>
  </si>
  <si>
    <t>171152121</t>
  </si>
  <si>
    <t>Uložení sypaniny z hornin nesoudržných kamenitých do násypů zhutněných silnic a dálnic</t>
  </si>
  <si>
    <t>1015758799</t>
  </si>
  <si>
    <t>Uložení sypaniny do zhutněných násypů pro silnice, dálnice a letiště s rozprostřením sypaniny ve vrstvách, s hrubým urovnáním a uzavřením povrchu násypu z hornin nesoudržných kamenitých</t>
  </si>
  <si>
    <t>M</t>
  </si>
  <si>
    <t>58333674</t>
  </si>
  <si>
    <t>kamenivo těžené hrubé frakce 16/32</t>
  </si>
  <si>
    <t>t</t>
  </si>
  <si>
    <t>8</t>
  </si>
  <si>
    <t>1049226000</t>
  </si>
  <si>
    <t>39,0*1,67</t>
  </si>
  <si>
    <t>5</t>
  </si>
  <si>
    <t>171201231</t>
  </si>
  <si>
    <t>Poplatek za uložení zeminy a kamení na recyklační skládce (skládkovné) kód odpadu 17 05 04</t>
  </si>
  <si>
    <t>-486834340</t>
  </si>
  <si>
    <t>Poplatek za uložení stavebního odpadu na recyklační skládce (skládkovné) zeminy a kamení zatříděného do Katalogu odpadů pod kódem 17 05 04</t>
  </si>
  <si>
    <t>39,0*1,5</t>
  </si>
  <si>
    <t>6</t>
  </si>
  <si>
    <t>171251201</t>
  </si>
  <si>
    <t>Uložení sypaniny na skládky nebo meziskládky</t>
  </si>
  <si>
    <t>563928675</t>
  </si>
  <si>
    <t>Uložení sypaniny na skládky nebo meziskládky bez hutnění s upravením uložené sypaniny do předepsaného tvaru</t>
  </si>
  <si>
    <t>7</t>
  </si>
  <si>
    <t>919726122</t>
  </si>
  <si>
    <t>Geotextilie pro ochranu, separaci a filtraci netkaná měrná hmotnost do 300 g/m2</t>
  </si>
  <si>
    <t>m2</t>
  </si>
  <si>
    <t>-1783266775</t>
  </si>
  <si>
    <t>Geotextilie netkaná pro ochranu, separaci nebo filtraci měrná hmotnost přes 200 do 300 g/m2</t>
  </si>
  <si>
    <t>Zemní práce</t>
  </si>
  <si>
    <t>113106171</t>
  </si>
  <si>
    <t>Rozebrání dlažeb vozovek ze zámkové dlažby s ložem z kameniva ručně</t>
  </si>
  <si>
    <t>1600365766</t>
  </si>
  <si>
    <t>Rozebrání dlažeb a dílců vozovek a ploch s přemístěním hmot na skládku na vzdálenost do 3 m nebo s naložením na dopravní prostředek, s jakoukoliv výplní spár ručně ze zámkové dlažby s ložem z kameniva</t>
  </si>
  <si>
    <t>chodník</t>
  </si>
  <si>
    <t>105,0</t>
  </si>
  <si>
    <t>9</t>
  </si>
  <si>
    <t>113107162</t>
  </si>
  <si>
    <t>Odstranění podkladu z kameniva drceného tl 200 mm strojně pl přes 50 do 200 m2</t>
  </si>
  <si>
    <t>-1423140264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</si>
  <si>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</si>
  <si>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10</t>
  </si>
  <si>
    <t>113107344</t>
  </si>
  <si>
    <t>Odstranění podkladu živičného tl 200 mm strojně pl do 50 m2</t>
  </si>
  <si>
    <t>1864586399</t>
  </si>
  <si>
    <t>Odstranění podkladů nebo krytů strojně plochy jednotlivě do 50 m2 s přemístěním hmot na skládku na vzdálenost do 3 m nebo s naložením na dopravní prostředek živičných, o tl. vrstvy přes 150 do 200 mm</t>
  </si>
  <si>
    <t>dle TZ</t>
  </si>
  <si>
    <t>27,0</t>
  </si>
  <si>
    <t>11</t>
  </si>
  <si>
    <t>113154113</t>
  </si>
  <si>
    <t>Frézování živičného krytu tl 50 mm pruh š 0,5 m pl do 500 m2 bez překážek v trase</t>
  </si>
  <si>
    <t>941807263</t>
  </si>
  <si>
    <t>Frézování živičného podkladu nebo krytu  s naložením na dopravní prostředek plochy do 500 m2 bez překážek v trase pruhu šířky do 0,5 m, tloušťky vrstvy 50 mm</t>
  </si>
  <si>
    <t>12</t>
  </si>
  <si>
    <t>113202111</t>
  </si>
  <si>
    <t>Vytrhání obrub krajníků obrubníků stojatých</t>
  </si>
  <si>
    <t>m</t>
  </si>
  <si>
    <t>615596739</t>
  </si>
  <si>
    <t>Vytrhání obrub  s vybouráním lože, s přemístěním hmot na skládku na vzdálenost do 3 m nebo s naložením na dopravní prostředek z krajníků nebo obrubníků stojatých</t>
  </si>
  <si>
    <t>betonový chodníkový obrubník</t>
  </si>
  <si>
    <t>36,0</t>
  </si>
  <si>
    <t>betonový silniční obrubník</t>
  </si>
  <si>
    <t>16,0</t>
  </si>
  <si>
    <t>zastávkový obrubník</t>
  </si>
  <si>
    <t>18,0</t>
  </si>
  <si>
    <t>13</t>
  </si>
  <si>
    <t>121151113</t>
  </si>
  <si>
    <t>Sejmutí ornice plochy do 500 m2 tl vrstvy do 200 mm strojně</t>
  </si>
  <si>
    <t>-1854541251</t>
  </si>
  <si>
    <t>Sejmutí ornice strojně při souvislé ploše přes 100 do 500 m2, tl. vrstvy do 200 mm</t>
  </si>
  <si>
    <t>14</t>
  </si>
  <si>
    <t>122151103</t>
  </si>
  <si>
    <t>Odkopávky a prokopávky nezapažené v hornině třídy těžitelnosti I, skupiny 1 a 2 objem do 100 m3 strojně</t>
  </si>
  <si>
    <t>2008941190</t>
  </si>
  <si>
    <t>Odkopávky a prokopávky nezapažené strojně v hornině třídy těžitelnosti I skupiny 1 a 2 přes 50 do 100 m3</t>
  </si>
  <si>
    <t>těžení a naložení ornice na meziskládce pro zpětné ohumusování</t>
  </si>
  <si>
    <t>15,0*0,1</t>
  </si>
  <si>
    <t>těžení a naložení nedostatku ornice na skládce</t>
  </si>
  <si>
    <t>(20,0*0,1)-1,5</t>
  </si>
  <si>
    <t>122252203</t>
  </si>
  <si>
    <t>Odkopávky a prokopávky nezapažené pro silnice a dálnice v hornině třídy těžitelnosti I objem do 100 m3 strojně</t>
  </si>
  <si>
    <t>-1110127484</t>
  </si>
  <si>
    <t>Odkopávky a prokopávky nezapažené pro silnice a dálnice strojně v hornině třídy těžitelnosti I do 100 m3</t>
  </si>
  <si>
    <t>16</t>
  </si>
  <si>
    <t>132212111</t>
  </si>
  <si>
    <t>Hloubení rýh š do 800 mm v soudržných horninách třídy těžitelnosti I, skupiny 3 ručně</t>
  </si>
  <si>
    <t>1577438479</t>
  </si>
  <si>
    <t>Hloubení rýh šířky do 800 mm ručně zapažených i nezapažených, s urovnáním dna do předepsaného profilu a spádu v hornině třídy těžitelnosti I skupiny 3 soudržných</t>
  </si>
  <si>
    <t>výkop pro chráničku</t>
  </si>
  <si>
    <t>23,0*0,70*1,0</t>
  </si>
  <si>
    <t>17</t>
  </si>
  <si>
    <t>162351103</t>
  </si>
  <si>
    <t>Vodorovné přemístění do 500 m výkopku/sypaniny z horniny třídy těžitelnosti I, skupiny 1 až 3</t>
  </si>
  <si>
    <t>-1171805893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</si>
  <si>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</si>
  <si>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dovoz ornice z meziskládky</t>
  </si>
  <si>
    <t>1,5</t>
  </si>
  <si>
    <t>18</t>
  </si>
  <si>
    <t>162651112</t>
  </si>
  <si>
    <t>Vodorovné přemístění do 5000 m výkopku/sypaniny z horniny třídy těžitelnosti I, skupiny 1 až 3</t>
  </si>
  <si>
    <t>43773637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</si>
  <si>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</si>
  <si>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dovoz nedostatku ornice ze skládky</t>
  </si>
  <si>
    <t>0,5</t>
  </si>
  <si>
    <t>19</t>
  </si>
  <si>
    <t>-1122789285</t>
  </si>
  <si>
    <t>(16,1+26,0)-0,8</t>
  </si>
  <si>
    <t>20</t>
  </si>
  <si>
    <t>855196346</t>
  </si>
  <si>
    <t>41,3*1,5</t>
  </si>
  <si>
    <t>1763967585</t>
  </si>
  <si>
    <t>22</t>
  </si>
  <si>
    <t>181351103</t>
  </si>
  <si>
    <t>Rozprostření ornice tl vrstvy do 200 mm pl do 500 m2 v rovině nebo ve svahu do 1:5 strojně</t>
  </si>
  <si>
    <t>628878428</t>
  </si>
  <si>
    <t>Rozprostření a urovnání ornice v rovině nebo ve svahu sklonu do 1:5 strojně při souvislé ploše přes 100 do 500 m2, tl. vrstvy do 200 mm</t>
  </si>
  <si>
    <t>20,0</t>
  </si>
  <si>
    <t>23</t>
  </si>
  <si>
    <t>181411131</t>
  </si>
  <si>
    <t>Založení parkového trávníku výsevem plochy do 1000 m2 v rovině a ve svahu do 1:5</t>
  </si>
  <si>
    <t>49196235</t>
  </si>
  <si>
    <t>Založení trávníku na půdě předem připravené plochy do 1000 m2 výsevem včetně utažení parkového v rovině nebo na svahu do 1:5</t>
  </si>
  <si>
    <t>24</t>
  </si>
  <si>
    <t>00572410</t>
  </si>
  <si>
    <t>osivo směs travní parková</t>
  </si>
  <si>
    <t>kg</t>
  </si>
  <si>
    <t>-788452115</t>
  </si>
  <si>
    <t>20,0*0,025</t>
  </si>
  <si>
    <t>25</t>
  </si>
  <si>
    <t>181951112</t>
  </si>
  <si>
    <t>Úprava pláně v hornině třídy těžitelnosti I, skupiny 1 až 3 se zhutněním</t>
  </si>
  <si>
    <t>-2036879234</t>
  </si>
  <si>
    <t>Úprava pláně vyrovnáním výškových rozdílů strojně v hornině třídy těžitelnosti I, skupiny 1 až 3 se zhutněním</t>
  </si>
  <si>
    <t>26</t>
  </si>
  <si>
    <t>184818232</t>
  </si>
  <si>
    <t>Ochrana kmene průměru přes 300 do 500 mm bedněním výšky do 2 m</t>
  </si>
  <si>
    <t>kus</t>
  </si>
  <si>
    <t>1196748900</t>
  </si>
  <si>
    <t>Ochrana kmene bedněním před poškozením stavebním provozem zřízení včetně odstranění výšky bednění do 2 m průměru kmene přes 300 do 500 mm</t>
  </si>
  <si>
    <t>27</t>
  </si>
  <si>
    <t>185803111</t>
  </si>
  <si>
    <t>Ošetření trávníku shrabáním v rovině a svahu do 1:5</t>
  </si>
  <si>
    <t>1507224245</t>
  </si>
  <si>
    <t>Ošetření trávníku  jednorázové v rovině nebo na svahu do 1:5</t>
  </si>
  <si>
    <t>20,0*2</t>
  </si>
  <si>
    <t>Zakládání</t>
  </si>
  <si>
    <t>28</t>
  </si>
  <si>
    <t>211531111</t>
  </si>
  <si>
    <t>Výplň odvodňovacích žeber nebo trativodů kamenivem hrubým drceným frakce 16 až 63 mm</t>
  </si>
  <si>
    <t>1610543521</t>
  </si>
  <si>
    <t>Výplň kamenivem do rýh odvodňovacích žeber nebo trativodů  bez zhutnění, s úpravou povrchu výplně kamenivem hrubým drceným frakce 16 až 63 mm</t>
  </si>
  <si>
    <t>chránička-zásyp</t>
  </si>
  <si>
    <t>23,0*0,6*0,6</t>
  </si>
  <si>
    <t>Vodorovné konstrukce</t>
  </si>
  <si>
    <t>469</t>
  </si>
  <si>
    <t>Stavební práce při elektromontážích</t>
  </si>
  <si>
    <t>29</t>
  </si>
  <si>
    <t>469-01</t>
  </si>
  <si>
    <t>Výstražná folie žluté barvy D+M</t>
  </si>
  <si>
    <t>-1992928844</t>
  </si>
  <si>
    <t>30</t>
  </si>
  <si>
    <t>469-02</t>
  </si>
  <si>
    <t>1158513672</t>
  </si>
  <si>
    <t>Komunikace pozemní</t>
  </si>
  <si>
    <t>31</t>
  </si>
  <si>
    <t>564851111</t>
  </si>
  <si>
    <t>Podklad ze štěrkodrtě ŠD tl 150 mm</t>
  </si>
  <si>
    <t>-2109376901</t>
  </si>
  <si>
    <t>Podklad ze štěrkodrti ŠD  s rozprostřením a zhutněním, po zhutnění tl. 150 mm</t>
  </si>
  <si>
    <t>chodník nástupiště</t>
  </si>
  <si>
    <t>110,0</t>
  </si>
  <si>
    <t>32</t>
  </si>
  <si>
    <t>564861111</t>
  </si>
  <si>
    <t>Podklad ze štěrkodrtě ŠD tl 200 mm</t>
  </si>
  <si>
    <t>-1082297805</t>
  </si>
  <si>
    <t>Podklad ze štěrkodrti ŠD  s rozprostřením a zhutněním, po zhutnění tl. 200 mm</t>
  </si>
  <si>
    <t>asfaltový pruh zálivu</t>
  </si>
  <si>
    <t>20,0*1,3</t>
  </si>
  <si>
    <t>20,0*1,4</t>
  </si>
  <si>
    <t>33</t>
  </si>
  <si>
    <t>569903311</t>
  </si>
  <si>
    <t>Zřízení zemních krajnic se zhutněním</t>
  </si>
  <si>
    <t>-1298221005</t>
  </si>
  <si>
    <t>Zřízení zemních krajnic z hornin jakékoliv třídy  se zhutněním</t>
  </si>
  <si>
    <t>34</t>
  </si>
  <si>
    <t>573191111</t>
  </si>
  <si>
    <t>Postřik infiltrační kationaktivní emulzí v množství 1 kg/m2</t>
  </si>
  <si>
    <t>-1112248491</t>
  </si>
  <si>
    <t>Postřik infiltrační kationaktivní emulzí v množství 1,00 kg/m2</t>
  </si>
  <si>
    <t>35</t>
  </si>
  <si>
    <t>573211108</t>
  </si>
  <si>
    <t>Postřik živičný spojovací z asfaltu v množství 0,40 kg/m2</t>
  </si>
  <si>
    <t>-1749226529</t>
  </si>
  <si>
    <t>Postřik spojovací PS bez posypu kamenivem z asfaltu silničního, v množství 0,40 kg/m2</t>
  </si>
  <si>
    <t>20,0+15,0</t>
  </si>
  <si>
    <t>36</t>
  </si>
  <si>
    <t>577144111</t>
  </si>
  <si>
    <t>Asfaltový beton vrstva obrusná ACO 11+ (ABS) tř. I tl 50 mm š do 3 m z nemodifikovaného asfaltu</t>
  </si>
  <si>
    <t>-1428505305</t>
  </si>
  <si>
    <t>Asfaltový beton vrstva obrusná ACO 11 (ABS)  s rozprostřením a se zhutněním z nemodifikovaného asfaltu v pruhu šířky do 3 m tř. I, po zhutnění tl. 50 mm</t>
  </si>
  <si>
    <t>37</t>
  </si>
  <si>
    <t>577145112</t>
  </si>
  <si>
    <t>Asfaltový beton vrstva ložní ACL 16+ (ABH) tl 50 mm š do 3 m z nemodifikovaného asfaltu</t>
  </si>
  <si>
    <t>-1154344554</t>
  </si>
  <si>
    <t>Asfaltový beton vrstva ložní ACL 16 (ABH)  s rozprostřením a zhutněním z nemodifikovaného asfaltu v pruhu šířky do 3 m, po zhutnění tl. 50 mm</t>
  </si>
  <si>
    <t>38</t>
  </si>
  <si>
    <t>596211112</t>
  </si>
  <si>
    <t>Kladení zámkové dlažby komunikací pro pěší tl 60 mm skupiny A pl do 300 m2</t>
  </si>
  <si>
    <t>232071030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</si>
  <si>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</si>
  <si>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dle TZ-chodník nástupiště</t>
  </si>
  <si>
    <t>dlažba šedá</t>
  </si>
  <si>
    <t>98,5</t>
  </si>
  <si>
    <t>dlažba reliéfní červená</t>
  </si>
  <si>
    <t>4,0</t>
  </si>
  <si>
    <t>dlažba červená,hladká</t>
  </si>
  <si>
    <t>7,5</t>
  </si>
  <si>
    <t>39</t>
  </si>
  <si>
    <t>-99219458</t>
  </si>
  <si>
    <t>40</t>
  </si>
  <si>
    <t>-381792620</t>
  </si>
  <si>
    <t>41</t>
  </si>
  <si>
    <t>469443533</t>
  </si>
  <si>
    <t>Trubní vedení</t>
  </si>
  <si>
    <t>42</t>
  </si>
  <si>
    <t>8-1</t>
  </si>
  <si>
    <t>Úprava stávající vpustě</t>
  </si>
  <si>
    <t>ks</t>
  </si>
  <si>
    <t>-2022589110</t>
  </si>
  <si>
    <t>Výměna původní mříže za podobrubníkovou kategorie D400                                                                 +výšková úprava vpustě</t>
  </si>
  <si>
    <t>Ostatní konstrukce a práce, bourání</t>
  </si>
  <si>
    <t>43</t>
  </si>
  <si>
    <t>9-0</t>
  </si>
  <si>
    <t>1264408406</t>
  </si>
  <si>
    <t>44</t>
  </si>
  <si>
    <t>9-01</t>
  </si>
  <si>
    <t>Označník autobusové zastávky-odstranění+zpětná montáž</t>
  </si>
  <si>
    <t>29222390</t>
  </si>
  <si>
    <t>45</t>
  </si>
  <si>
    <t>915131112</t>
  </si>
  <si>
    <t>Vodorovné dopravní značení přechody pro chodce, šipky, symboly retroreflexní bílá barva</t>
  </si>
  <si>
    <t>258841289</t>
  </si>
  <si>
    <t>Vodorovné dopravní značení stříkané barvou  přechody pro chodce, šipky, symboly bílé retroreflexní</t>
  </si>
  <si>
    <t>oprava DZ V11a</t>
  </si>
  <si>
    <t>32,0</t>
  </si>
  <si>
    <t>46</t>
  </si>
  <si>
    <t>915621111</t>
  </si>
  <si>
    <t>Předznačení vodorovného plošného značení</t>
  </si>
  <si>
    <t>790880840</t>
  </si>
  <si>
    <t>Předznačení pro vodorovné značení  stříkané barvou nebo prováděné z nátěrových hmot plošné šipky, symboly, nápisy</t>
  </si>
  <si>
    <t>47</t>
  </si>
  <si>
    <t>916131213</t>
  </si>
  <si>
    <t>Osazení silničního obrubníku betonového stojatého s boční opěrou do lože z betonu prostého</t>
  </si>
  <si>
    <t>4475180</t>
  </si>
  <si>
    <t>Osazení silničního obrubníku betonového se zřízením lože, s vyplněním a zatřením spár cementovou maltou stojatého s boční opěrou z betonu prostého, do lože z betonu prostého</t>
  </si>
  <si>
    <t>dle TZ a vzorového řezu 150/250</t>
  </si>
  <si>
    <t>48</t>
  </si>
  <si>
    <t>59217023</t>
  </si>
  <si>
    <t>obrubník betonový chodníkový 1000x150x250mm</t>
  </si>
  <si>
    <t>-1263712099</t>
  </si>
  <si>
    <t>49</t>
  </si>
  <si>
    <t>916231213</t>
  </si>
  <si>
    <t>Osazení chodníkového obrubníku betonového stojatého s boční opěrou do lože z betonu prostého</t>
  </si>
  <si>
    <t>680211342</t>
  </si>
  <si>
    <t>Osazení chodníkového obrubníku betonového se zřízením lože, s vyplněním a zatřením spár cementovou maltou stojatého s boční opěrou z betonu prostého, do lože z betonu prostého</t>
  </si>
  <si>
    <t>dle TZ a vzorového řezu  obrubník 50/250</t>
  </si>
  <si>
    <t>50</t>
  </si>
  <si>
    <t>59217003</t>
  </si>
  <si>
    <t>obrubník betonový zahradní 500x50x250mm</t>
  </si>
  <si>
    <t>828079124</t>
  </si>
  <si>
    <t>32,0*2</t>
  </si>
  <si>
    <t>51</t>
  </si>
  <si>
    <t>916241213</t>
  </si>
  <si>
    <t>Osazení obrubníku kamenného stojatého s boční opěrou do lože z betonu prostého</t>
  </si>
  <si>
    <t>-2116437318</t>
  </si>
  <si>
    <t>Osazení obrubníku kamenného se zřízením lože, s vyplněním a zatřením spár cementovou maltou stojatého s boční opěrou z betonu prostého, do lože z betonu prostého</t>
  </si>
  <si>
    <t>dle TZ a vzorového řezu OP4</t>
  </si>
  <si>
    <t>17,75</t>
  </si>
  <si>
    <t>52</t>
  </si>
  <si>
    <t>58380005</t>
  </si>
  <si>
    <t>obrubník kamenný žulový přímý 200x250mm</t>
  </si>
  <si>
    <t>1898779909</t>
  </si>
  <si>
    <t>53</t>
  </si>
  <si>
    <t>919121121</t>
  </si>
  <si>
    <t>Těsnění spár zálivkou za studena pro komůrky š 15 mm hl 25 mm s těsnicím profilem</t>
  </si>
  <si>
    <t>-533162323</t>
  </si>
  <si>
    <t>Utěsnění dilatačních spár zálivkou za studena  v cementobetonovém nebo živičném krytu včetně adhezního nátěru s těsnicím profilem pod zálivkou, pro komůrky šířky 15 mm, hloubky 25 mm</t>
  </si>
  <si>
    <t>54</t>
  </si>
  <si>
    <t>919735112</t>
  </si>
  <si>
    <t>Řezání stávajícího živičného krytu hl do 100 mm</t>
  </si>
  <si>
    <t>1443676071</t>
  </si>
  <si>
    <t>Řezání stávajícího živičného krytu nebo podkladu  hloubky přes 50 do 100 mm</t>
  </si>
  <si>
    <t>55</t>
  </si>
  <si>
    <t>Montáž odpadkového koše kotevními šrouby na pevný podklad</t>
  </si>
  <si>
    <t>-779351249</t>
  </si>
  <si>
    <t>Montáž odpadkového koše  přichycením kotevními šrouby</t>
  </si>
  <si>
    <t>1,0</t>
  </si>
  <si>
    <t>56</t>
  </si>
  <si>
    <t>-1166809176</t>
  </si>
  <si>
    <t>Montáž lavičky parkové  stabilní přichycené kotevními šrouby</t>
  </si>
  <si>
    <t>57</t>
  </si>
  <si>
    <t>1052259638</t>
  </si>
  <si>
    <t>58</t>
  </si>
  <si>
    <t>-1953638884</t>
  </si>
  <si>
    <t>997</t>
  </si>
  <si>
    <t>Přesun sutě</t>
  </si>
  <si>
    <t>59</t>
  </si>
  <si>
    <t>997221551</t>
  </si>
  <si>
    <t>Vodorovná doprava suti ze sypkých materiálů do 1 km</t>
  </si>
  <si>
    <t>-1512874818</t>
  </si>
  <si>
    <t>Vodorovná doprava suti  bez naložení, ale se složením a s hrubým urovnáním ze sypkých materiálů, na vzdálenost do 1 km</t>
  </si>
  <si>
    <t>60</t>
  </si>
  <si>
    <t>997221559</t>
  </si>
  <si>
    <t>Příplatek ZKD 1 km u vodorovné dopravy suti ze sypkých materiálů</t>
  </si>
  <si>
    <t>1711044603</t>
  </si>
  <si>
    <t>Vodorovná doprava suti  bez naložení, ale se složením a s hrubým urovnáním Příplatek k ceně za každý další i započatý 1 km přes 1 km</t>
  </si>
  <si>
    <t>89,845*9</t>
  </si>
  <si>
    <t>61</t>
  </si>
  <si>
    <t>997221611</t>
  </si>
  <si>
    <t>Nakládání suti na dopravní prostředky pro vodorovnou dopravu</t>
  </si>
  <si>
    <t>-2010039531</t>
  </si>
  <si>
    <t>Nakládání na dopravní prostředky  pro vodorovnou dopravu suti</t>
  </si>
  <si>
    <t>62</t>
  </si>
  <si>
    <t>997221861</t>
  </si>
  <si>
    <t>Poplatek za uložení stavebního odpadu na recyklační skládce (skládkovné) z prostého betonu pod kódem 17 01 01</t>
  </si>
  <si>
    <t>-1021955020</t>
  </si>
  <si>
    <t>Poplatek za uložení stavebního odpadu na recyklační skládce (skládkovné) z prostého betonu zatříděného do Katalogu odpadů pod kódem 17 01 01</t>
  </si>
  <si>
    <t>63</t>
  </si>
  <si>
    <t>997221873</t>
  </si>
  <si>
    <t>-2112483744</t>
  </si>
  <si>
    <t>64</t>
  </si>
  <si>
    <t>997221875</t>
  </si>
  <si>
    <t>Poplatek za uložení stavebního odpadu na recyklační skládce (skládkovné) asfaltového bez obsahu dehtu zatříděného do Katalogu odpadů pod kódem 17 03 02</t>
  </si>
  <si>
    <t>826175886</t>
  </si>
  <si>
    <t>998</t>
  </si>
  <si>
    <t>Přesun hmot</t>
  </si>
  <si>
    <t>65</t>
  </si>
  <si>
    <t>998223011</t>
  </si>
  <si>
    <t>Přesun hmot pro pozemní komunikace s krytem dlážděným</t>
  </si>
  <si>
    <t>1557758428</t>
  </si>
  <si>
    <t>Přesun hmot pro pozemní komunikace s krytem dlážděným  dopravní vzdálenost do 200 m jakékoliv délky objektu</t>
  </si>
  <si>
    <t>VRN</t>
  </si>
  <si>
    <t>Vedlejší rozpočtové náklady</t>
  </si>
  <si>
    <t>66</t>
  </si>
  <si>
    <t>celk</t>
  </si>
  <si>
    <t>-1923649057</t>
  </si>
  <si>
    <t>67</t>
  </si>
  <si>
    <t>Zařízení staveniště</t>
  </si>
  <si>
    <t>2084183213</t>
  </si>
  <si>
    <t>68</t>
  </si>
  <si>
    <t>Statické zatěžové zkoušky</t>
  </si>
  <si>
    <t>850069045</t>
  </si>
  <si>
    <t>69</t>
  </si>
  <si>
    <t>-1378428780</t>
  </si>
  <si>
    <t>70</t>
  </si>
  <si>
    <t>-1825006316</t>
  </si>
  <si>
    <t>71</t>
  </si>
  <si>
    <t>1538855095</t>
  </si>
  <si>
    <t xml:space="preserve">Montáž lavičky stabilní kotvené šrouby na pevný podklad </t>
  </si>
  <si>
    <t>Přemístění zastávkového přístřešku-montáž</t>
  </si>
  <si>
    <r>
      <t xml:space="preserve">Označník autobusové zastávky-odstranění+zpětná montáž
</t>
    </r>
    <r>
      <rPr>
        <sz val="8"/>
        <color rgb="FF7030A0"/>
        <rFont val="Arial CE"/>
        <family val="2"/>
        <charset val="238"/>
      </rPr>
      <t>vč. základové patky</t>
    </r>
  </si>
  <si>
    <t>Odstranění lavičky stabilní kotvené šrouby na pevný podklad</t>
  </si>
  <si>
    <r>
      <t xml:space="preserve">Odstranění lavičky parkové stabilní  přichycené kotevními šrouby
</t>
    </r>
    <r>
      <rPr>
        <sz val="8"/>
        <color rgb="FF7030A0"/>
        <rFont val="Arial CE"/>
        <family val="2"/>
        <charset val="238"/>
      </rPr>
      <t>Demontáž lavičky, její odvoz, uskladnění po dobu výstavby, zpětný dovoz</t>
    </r>
  </si>
  <si>
    <t>936104213R</t>
  </si>
  <si>
    <t>včetně vybetonování základových kotevních patek
Přemístění lavičky bez dodávky</t>
  </si>
  <si>
    <t>včetně vybetonování základové kotevní patky
Přemístění odpadkového koše bez dodávky</t>
  </si>
  <si>
    <r>
      <t xml:space="preserve">Přemístění zastávkového přístřečku -montáž 
</t>
    </r>
    <r>
      <rPr>
        <sz val="8"/>
        <color rgb="FF7030A0"/>
        <rFont val="Arial CE"/>
        <family val="2"/>
        <charset val="238"/>
      </rPr>
      <t>Šetrná demontáž přístřešku, jeho odvoz, uskladnění po dobu výstavby, zpětný dovoz a zpětná montáž, vč. případné opravy betonových základových kotevních patek</t>
    </r>
  </si>
  <si>
    <t>Odstranění odpadkového koše přichyceného páskováním nebo šrouby</t>
  </si>
  <si>
    <t>936124113R</t>
  </si>
  <si>
    <t>966001212R</t>
  </si>
  <si>
    <t>966001312R</t>
  </si>
  <si>
    <r>
      <t xml:space="preserve">Odstranění odpadkového koše  přichyceného páskováním nebo šrouby </t>
    </r>
    <r>
      <rPr>
        <sz val="8"/>
        <color rgb="FF7030A0"/>
        <rFont val="Arial CE"/>
        <family val="2"/>
        <charset val="238"/>
      </rPr>
      <t>Demontáž koše, jeho odvoz, uskladnění po dobu výstavby, zpětný dovoz</t>
    </r>
  </si>
  <si>
    <t>Přechodné dopravní značení, vybudování provizorní zastávky s nástupištěm, vč. zajištění bezbarierového přístupu, 
následné odstranění po dokončení stavby</t>
  </si>
  <si>
    <r>
      <t xml:space="preserve">Zařízení staveniště
</t>
    </r>
    <r>
      <rPr>
        <sz val="8"/>
        <color rgb="FF7030A0"/>
        <rFont val="Arial CE"/>
        <family val="2"/>
        <charset val="238"/>
      </rPr>
      <t>dle Souhrnné TZ a TZ</t>
    </r>
  </si>
  <si>
    <t>Geodetická vytýčení stavby(před realizací), aktualizace stanovisek správců inž. sítí, vytýčení inž. sítí, ochrana inž. sítí</t>
  </si>
  <si>
    <t>dlažba zámková tvaru I betonová 200x165x60mm přírodní</t>
  </si>
  <si>
    <t>59245015</t>
  </si>
  <si>
    <t>dlažba tvaru I betonová 200x165x60mm přírodní</t>
  </si>
  <si>
    <t>dlažba tvar obdélník betonová pro nevidomé 200x100x60mm barevná (červená)</t>
  </si>
  <si>
    <t>59245006</t>
  </si>
  <si>
    <t>59245008</t>
  </si>
  <si>
    <t>dlažba tvar obdélník betonová 200x100x60mm barevná(červená-bez zkosených hran)</t>
  </si>
  <si>
    <t>dlažba tvar obdélník betonová 200x100x60mm barevná</t>
  </si>
  <si>
    <t>dlažba tvar obdélník betonová pro nevidomé 200x100x60mm barevná</t>
  </si>
  <si>
    <t>Přechodné dopravní značení, vybudování provizorní zastávky s dočasným nástupištěm vč. zajištění bezbarierového přístupu,
následné odstranění po dokončení stavby</t>
  </si>
  <si>
    <t>Půlená chránička (konce dělené chráničky označené 4*markery)vč.lože a pískového obsypu</t>
  </si>
  <si>
    <t>Projektová dokumentace skutečného provedení stavby (elektronická+tištěná verze v požadované formě a požadovaném počtu vyhotovení dle SoD)</t>
  </si>
  <si>
    <t>Geodetické zaměření dokončené stavby +geometrický plán  
(elektronické+tištěné verze v požadované formě a požadovaném počtu vyhotovení dle SoD)</t>
  </si>
  <si>
    <t>Geodetické zaměření dokončené stavby + geometrický plán
(elektronické+tištěné verze v požadované formě a požadovaném počtu vyhotoven dle SoD)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</si>
</sst>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sz val="8"/>
      <color rgb="FF7030A0"/>
      <name val="Arial CE"/>
      <family val="2"/>
      <charset val="238"/>
    </font>
    <font>
      <sz val="8"/>
      <color rgb="FF80008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 wrapText="1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9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8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20" t="s">
        <v>16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6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/>
      <c r="AR8" s="20"/>
      <c r="BE8" s="216"/>
      <c r="BS8" s="17" t="s">
        <v>6</v>
      </c>
    </row>
    <row r="9" spans="1:74" s="1" customFormat="1" ht="14.45" customHeight="1">
      <c r="B9" s="20"/>
      <c r="AR9" s="20"/>
      <c r="BE9" s="216"/>
      <c r="BS9" s="17" t="s">
        <v>6</v>
      </c>
    </row>
    <row r="10" spans="1:74" s="1" customFormat="1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>
      <c r="B12" s="20"/>
      <c r="AR12" s="20"/>
      <c r="BE12" s="216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23</v>
      </c>
      <c r="AN13" s="29"/>
      <c r="AR13" s="20"/>
      <c r="BE13" s="216"/>
      <c r="BS13" s="17" t="s">
        <v>6</v>
      </c>
    </row>
    <row r="14" spans="1:74" ht="12.75">
      <c r="B14" s="20"/>
      <c r="E14" s="221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25</v>
      </c>
      <c r="AN14" s="29"/>
      <c r="AR14" s="20"/>
      <c r="BE14" s="216"/>
      <c r="BS14" s="17" t="s">
        <v>6</v>
      </c>
    </row>
    <row r="15" spans="1:74" s="1" customFormat="1" ht="6.95" customHeight="1">
      <c r="B15" s="20"/>
      <c r="AR15" s="20"/>
      <c r="BE15" s="216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216"/>
      <c r="BS16" s="17" t="s">
        <v>3</v>
      </c>
    </row>
    <row r="17" spans="1:71" s="1" customFormat="1" ht="18.399999999999999" customHeight="1">
      <c r="B17" s="20"/>
      <c r="E17" s="25" t="s">
        <v>28</v>
      </c>
      <c r="AK17" s="27" t="s">
        <v>25</v>
      </c>
      <c r="AN17" s="25" t="s">
        <v>1</v>
      </c>
      <c r="AR17" s="20"/>
      <c r="BE17" s="216"/>
      <c r="BS17" s="17" t="s">
        <v>29</v>
      </c>
    </row>
    <row r="18" spans="1:71" s="1" customFormat="1" ht="6.95" customHeight="1">
      <c r="B18" s="20"/>
      <c r="AR18" s="20"/>
      <c r="BE18" s="216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23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>
      <c r="B20" s="20"/>
      <c r="E20" s="25" t="s">
        <v>31</v>
      </c>
      <c r="AK20" s="27" t="s">
        <v>25</v>
      </c>
      <c r="AN20" s="25" t="s">
        <v>1</v>
      </c>
      <c r="AR20" s="20"/>
      <c r="BE20" s="216"/>
      <c r="BS20" s="17" t="s">
        <v>29</v>
      </c>
    </row>
    <row r="21" spans="1:71" s="1" customFormat="1" ht="6.95" customHeight="1">
      <c r="B21" s="20"/>
      <c r="AR21" s="20"/>
      <c r="BE21" s="216"/>
    </row>
    <row r="22" spans="1:71" s="1" customFormat="1" ht="12" customHeight="1">
      <c r="B22" s="20"/>
      <c r="D22" s="27" t="s">
        <v>32</v>
      </c>
      <c r="AR22" s="20"/>
      <c r="BE22" s="216"/>
    </row>
    <row r="23" spans="1:71" s="1" customFormat="1" ht="16.5" customHeight="1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>
      <c r="B24" s="20"/>
      <c r="AR24" s="20"/>
      <c r="BE24" s="21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34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35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36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>
      <c r="B29" s="37"/>
      <c r="D29" s="27" t="s">
        <v>37</v>
      </c>
      <c r="F29" s="27" t="s">
        <v>38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7"/>
      <c r="BE29" s="217"/>
    </row>
    <row r="30" spans="1:71" s="3" customFormat="1" ht="14.45" customHeight="1">
      <c r="B30" s="37"/>
      <c r="F30" s="27" t="s">
        <v>39</v>
      </c>
      <c r="L30" s="229">
        <v>0.15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7"/>
      <c r="BE30" s="217"/>
    </row>
    <row r="31" spans="1:71" s="3" customFormat="1" ht="14.45" hidden="1" customHeight="1">
      <c r="B31" s="37"/>
      <c r="F31" s="27" t="s">
        <v>40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7"/>
      <c r="BE31" s="217"/>
    </row>
    <row r="32" spans="1:71" s="3" customFormat="1" ht="14.45" hidden="1" customHeight="1">
      <c r="B32" s="37"/>
      <c r="F32" s="27" t="s">
        <v>41</v>
      </c>
      <c r="L32" s="229">
        <v>0.15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7"/>
      <c r="BE32" s="217"/>
    </row>
    <row r="33" spans="1:57" s="3" customFormat="1" ht="14.45" hidden="1" customHeight="1">
      <c r="B33" s="37"/>
      <c r="F33" s="27" t="s">
        <v>42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7"/>
      <c r="BE33" s="21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2" t="s">
        <v>45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3"/>
      <c r="AM35" s="233"/>
      <c r="AN35" s="233"/>
      <c r="AO35" s="23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>
        <f>K5</f>
        <v>0</v>
      </c>
      <c r="AR84" s="51"/>
    </row>
    <row r="85" spans="1:90" s="5" customFormat="1" ht="36.950000000000003" customHeight="1">
      <c r="B85" s="52"/>
      <c r="C85" s="53" t="s">
        <v>15</v>
      </c>
      <c r="L85" s="245" t="str">
        <f>K6</f>
        <v>Rekonstrukce autobusové zastávky Kopřivnice Kolonie  SO 101 Místní komunikace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47" t="str">
        <f>IF(AN8= "","",AN8)</f>
        <v/>
      </c>
      <c r="AN87" s="247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25.7" customHeight="1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Kopřivnice Štefánikova 1163,Kopřivnice 74221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48" t="str">
        <f>IF(E17="","",E17)</f>
        <v>HaskoningDHV Czech Republic,spol.s.r.o.,</v>
      </c>
      <c r="AN89" s="249"/>
      <c r="AO89" s="249"/>
      <c r="AP89" s="249"/>
      <c r="AQ89" s="32"/>
      <c r="AR89" s="33"/>
      <c r="AS89" s="250" t="s">
        <v>53</v>
      </c>
      <c r="AT89" s="25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>
        <f>IF(E14= "Vyplň údaj","",E14)</f>
        <v>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48" t="str">
        <f>IF(E20="","",E20)</f>
        <v>Pflegrová</v>
      </c>
      <c r="AN90" s="249"/>
      <c r="AO90" s="249"/>
      <c r="AP90" s="249"/>
      <c r="AQ90" s="32"/>
      <c r="AR90" s="33"/>
      <c r="AS90" s="252"/>
      <c r="AT90" s="25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2"/>
      <c r="AT91" s="25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40" t="s">
        <v>54</v>
      </c>
      <c r="D92" s="241"/>
      <c r="E92" s="241"/>
      <c r="F92" s="241"/>
      <c r="G92" s="241"/>
      <c r="H92" s="60"/>
      <c r="I92" s="242" t="s">
        <v>55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56</v>
      </c>
      <c r="AH92" s="241"/>
      <c r="AI92" s="241"/>
      <c r="AJ92" s="241"/>
      <c r="AK92" s="241"/>
      <c r="AL92" s="241"/>
      <c r="AM92" s="241"/>
      <c r="AN92" s="242" t="s">
        <v>57</v>
      </c>
      <c r="AO92" s="241"/>
      <c r="AP92" s="244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7">
        <f>ROUND(AG95,2)</f>
        <v>0</v>
      </c>
      <c r="AH94" s="237"/>
      <c r="AI94" s="237"/>
      <c r="AJ94" s="237"/>
      <c r="AK94" s="237"/>
      <c r="AL94" s="237"/>
      <c r="AM94" s="237"/>
      <c r="AN94" s="238">
        <f>SUM(AG94,AT94)</f>
        <v>0</v>
      </c>
      <c r="AO94" s="238"/>
      <c r="AP94" s="238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72</v>
      </c>
      <c r="BT94" s="77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0" s="7" customFormat="1" ht="37.5" customHeight="1">
      <c r="A95" s="78" t="s">
        <v>76</v>
      </c>
      <c r="B95" s="79"/>
      <c r="C95" s="80"/>
      <c r="D95" s="236">
        <v>1</v>
      </c>
      <c r="E95" s="236"/>
      <c r="F95" s="236"/>
      <c r="G95" s="236"/>
      <c r="H95" s="236"/>
      <c r="I95" s="81"/>
      <c r="J95" s="236" t="s">
        <v>16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0">
        <f>'2020-0026 - Rekonstrukce ...'!J28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82" t="s">
        <v>77</v>
      </c>
      <c r="AR95" s="79"/>
      <c r="AS95" s="83">
        <v>0</v>
      </c>
      <c r="AT95" s="84">
        <f>ROUND(SUM(AV95:AW95),2)</f>
        <v>0</v>
      </c>
      <c r="AU95" s="85">
        <f>'2020-0026 - Rekonstrukce ...'!P124</f>
        <v>0</v>
      </c>
      <c r="AV95" s="84">
        <f>'2020-0026 - Rekonstrukce ...'!J31</f>
        <v>0</v>
      </c>
      <c r="AW95" s="84">
        <f>'2020-0026 - Rekonstrukce ...'!J32</f>
        <v>0</v>
      </c>
      <c r="AX95" s="84">
        <f>'2020-0026 - Rekonstrukce ...'!J33</f>
        <v>0</v>
      </c>
      <c r="AY95" s="84">
        <f>'2020-0026 - Rekonstrukce ...'!J34</f>
        <v>0</v>
      </c>
      <c r="AZ95" s="84">
        <f>'2020-0026 - Rekonstrukce ...'!F31</f>
        <v>0</v>
      </c>
      <c r="BA95" s="84">
        <f>'2020-0026 - Rekonstrukce ...'!F32</f>
        <v>0</v>
      </c>
      <c r="BB95" s="84">
        <f>'2020-0026 - Rekonstrukce ...'!F33</f>
        <v>0</v>
      </c>
      <c r="BC95" s="84">
        <f>'2020-0026 - Rekonstrukce ...'!F34</f>
        <v>0</v>
      </c>
      <c r="BD95" s="86">
        <f>'2020-0026 - Rekonstrukce ...'!F35</f>
        <v>0</v>
      </c>
      <c r="BT95" s="87" t="s">
        <v>78</v>
      </c>
      <c r="BU95" s="87" t="s">
        <v>79</v>
      </c>
      <c r="BV95" s="87" t="s">
        <v>74</v>
      </c>
      <c r="BW95" s="87" t="s">
        <v>4</v>
      </c>
      <c r="BX95" s="87" t="s">
        <v>75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-0026 - Rekonstrukce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78"/>
  <sheetViews>
    <sheetView showGridLines="0" workbookViewId="0">
      <selection activeCell="E16" sqref="E16:H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239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81</v>
      </c>
      <c r="I4" s="88"/>
      <c r="L4" s="20"/>
      <c r="M4" s="90" t="s">
        <v>10</v>
      </c>
      <c r="AT4" s="17" t="s">
        <v>3</v>
      </c>
    </row>
    <row r="5" spans="1:46" s="1" customFormat="1" ht="6.95" customHeight="1">
      <c r="B5" s="20"/>
      <c r="I5" s="88"/>
      <c r="L5" s="20"/>
    </row>
    <row r="6" spans="1:46" s="2" customFormat="1" ht="12" customHeight="1">
      <c r="A6" s="32"/>
      <c r="B6" s="33"/>
      <c r="C6" s="32"/>
      <c r="D6" s="27" t="s">
        <v>15</v>
      </c>
      <c r="E6" s="32"/>
      <c r="F6" s="32"/>
      <c r="G6" s="32"/>
      <c r="H6" s="32"/>
      <c r="I6" s="91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39.75" customHeight="1">
      <c r="A7" s="32"/>
      <c r="B7" s="33"/>
      <c r="C7" s="32"/>
      <c r="D7" s="32"/>
      <c r="E7" s="245" t="s">
        <v>16</v>
      </c>
      <c r="F7" s="254"/>
      <c r="G7" s="254"/>
      <c r="H7" s="254"/>
      <c r="I7" s="91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3"/>
      <c r="C8" s="32"/>
      <c r="D8" s="32"/>
      <c r="E8" s="32"/>
      <c r="F8" s="32"/>
      <c r="G8" s="32"/>
      <c r="H8" s="32"/>
      <c r="I8" s="9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17</v>
      </c>
      <c r="E9" s="32"/>
      <c r="F9" s="25" t="s">
        <v>1</v>
      </c>
      <c r="G9" s="32"/>
      <c r="H9" s="32"/>
      <c r="I9" s="92" t="s">
        <v>18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19</v>
      </c>
      <c r="E10" s="32"/>
      <c r="F10" s="25" t="s">
        <v>20</v>
      </c>
      <c r="G10" s="32"/>
      <c r="H10" s="32"/>
      <c r="I10" s="92" t="s">
        <v>21</v>
      </c>
      <c r="J10" s="55">
        <f>'Rekapitulace stavby'!AN8</f>
        <v>0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9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32"/>
      <c r="G12" s="32"/>
      <c r="H12" s="32"/>
      <c r="I12" s="92" t="s">
        <v>23</v>
      </c>
      <c r="J12" s="25" t="s">
        <v>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24</v>
      </c>
      <c r="F13" s="32"/>
      <c r="G13" s="32"/>
      <c r="H13" s="32"/>
      <c r="I13" s="92" t="s">
        <v>25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91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26</v>
      </c>
      <c r="E15" s="32"/>
      <c r="F15" s="32"/>
      <c r="G15" s="32"/>
      <c r="H15" s="32"/>
      <c r="I15" s="92" t="s">
        <v>23</v>
      </c>
      <c r="J15" s="28">
        <f>'Rekapitulace stavby'!AN13</f>
        <v>0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55">
        <f>'Rekapitulace stavby'!E14</f>
        <v>0</v>
      </c>
      <c r="F16" s="218"/>
      <c r="G16" s="218"/>
      <c r="H16" s="218"/>
      <c r="I16" s="92" t="s">
        <v>25</v>
      </c>
      <c r="J16" s="28">
        <f>'Rekapitulace stavby'!AN14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91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27</v>
      </c>
      <c r="E18" s="32"/>
      <c r="F18" s="32"/>
      <c r="G18" s="32"/>
      <c r="H18" s="32"/>
      <c r="I18" s="92" t="s">
        <v>23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28</v>
      </c>
      <c r="F19" s="32"/>
      <c r="G19" s="32"/>
      <c r="H19" s="32"/>
      <c r="I19" s="92" t="s">
        <v>25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91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30</v>
      </c>
      <c r="E21" s="32"/>
      <c r="F21" s="32"/>
      <c r="G21" s="32"/>
      <c r="H21" s="32"/>
      <c r="I21" s="92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31</v>
      </c>
      <c r="F22" s="32"/>
      <c r="G22" s="32"/>
      <c r="H22" s="32"/>
      <c r="I22" s="92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91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32</v>
      </c>
      <c r="E24" s="32"/>
      <c r="F24" s="32"/>
      <c r="G24" s="32"/>
      <c r="H24" s="32"/>
      <c r="I24" s="9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3"/>
      <c r="B25" s="94"/>
      <c r="C25" s="93"/>
      <c r="D25" s="93"/>
      <c r="E25" s="223" t="s">
        <v>1</v>
      </c>
      <c r="F25" s="223"/>
      <c r="G25" s="223"/>
      <c r="H25" s="223"/>
      <c r="I25" s="95"/>
      <c r="J25" s="93"/>
      <c r="K25" s="93"/>
      <c r="L25" s="96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9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97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8" t="s">
        <v>33</v>
      </c>
      <c r="E28" s="32"/>
      <c r="F28" s="32"/>
      <c r="G28" s="32"/>
      <c r="H28" s="32"/>
      <c r="I28" s="91"/>
      <c r="J28" s="71">
        <f>ROUND(J124,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35</v>
      </c>
      <c r="G30" s="32"/>
      <c r="H30" s="32"/>
      <c r="I30" s="99" t="s">
        <v>34</v>
      </c>
      <c r="J30" s="36" t="s">
        <v>36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100" t="s">
        <v>37</v>
      </c>
      <c r="E31" s="27" t="s">
        <v>38</v>
      </c>
      <c r="F31" s="101">
        <f>ROUND((SUM(BE124:BE377)),  2)</f>
        <v>0</v>
      </c>
      <c r="G31" s="32"/>
      <c r="H31" s="32"/>
      <c r="I31" s="102">
        <v>0.21</v>
      </c>
      <c r="J31" s="101">
        <f>ROUND(((SUM(BE124:BE377))*I31),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39</v>
      </c>
      <c r="F32" s="101">
        <f>ROUND((SUM(BF124:BF377)),  2)</f>
        <v>0</v>
      </c>
      <c r="G32" s="32"/>
      <c r="H32" s="32"/>
      <c r="I32" s="102">
        <v>0.15</v>
      </c>
      <c r="J32" s="101">
        <f>ROUND(((SUM(BF124:BF377))*I32),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40</v>
      </c>
      <c r="F33" s="101">
        <f>ROUND((SUM(BG124:BG377)),  2)</f>
        <v>0</v>
      </c>
      <c r="G33" s="32"/>
      <c r="H33" s="32"/>
      <c r="I33" s="102">
        <v>0.21</v>
      </c>
      <c r="J33" s="101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41</v>
      </c>
      <c r="F34" s="101">
        <f>ROUND((SUM(BH124:BH377)),  2)</f>
        <v>0</v>
      </c>
      <c r="G34" s="32"/>
      <c r="H34" s="32"/>
      <c r="I34" s="102">
        <v>0.15</v>
      </c>
      <c r="J34" s="101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101">
        <f>ROUND((SUM(BI124:BI377)),  2)</f>
        <v>0</v>
      </c>
      <c r="G35" s="32"/>
      <c r="H35" s="32"/>
      <c r="I35" s="102">
        <v>0</v>
      </c>
      <c r="J35" s="10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91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103"/>
      <c r="D37" s="104" t="s">
        <v>43</v>
      </c>
      <c r="E37" s="60"/>
      <c r="F37" s="60"/>
      <c r="G37" s="105" t="s">
        <v>44</v>
      </c>
      <c r="H37" s="106" t="s">
        <v>45</v>
      </c>
      <c r="I37" s="107"/>
      <c r="J37" s="108">
        <f>SUM(J28:J35)</f>
        <v>0</v>
      </c>
      <c r="K37" s="109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I39" s="88"/>
      <c r="L39" s="20"/>
    </row>
    <row r="40" spans="1:31" s="1" customFormat="1" ht="14.45" customHeight="1">
      <c r="B40" s="20"/>
      <c r="I40" s="88"/>
      <c r="L40" s="20"/>
    </row>
    <row r="41" spans="1:31" s="1" customFormat="1" ht="14.45" customHeight="1">
      <c r="B41" s="20"/>
      <c r="I41" s="88"/>
      <c r="L41" s="20"/>
    </row>
    <row r="42" spans="1:31" s="1" customFormat="1" ht="14.45" customHeight="1">
      <c r="B42" s="20"/>
      <c r="I42" s="88"/>
      <c r="L42" s="20"/>
    </row>
    <row r="43" spans="1:31" s="1" customFormat="1" ht="14.45" customHeight="1">
      <c r="B43" s="20"/>
      <c r="I43" s="88"/>
      <c r="L43" s="20"/>
    </row>
    <row r="44" spans="1:31" s="1" customFormat="1" ht="14.45" customHeight="1">
      <c r="B44" s="20"/>
      <c r="I44" s="88"/>
      <c r="L44" s="20"/>
    </row>
    <row r="45" spans="1:31" s="1" customFormat="1" ht="14.45" customHeight="1">
      <c r="B45" s="20"/>
      <c r="I45" s="88"/>
      <c r="L45" s="20"/>
    </row>
    <row r="46" spans="1:31" s="1" customFormat="1" ht="14.45" customHeight="1">
      <c r="B46" s="20"/>
      <c r="I46" s="88"/>
      <c r="L46" s="20"/>
    </row>
    <row r="47" spans="1:31" s="1" customFormat="1" ht="14.45" customHeight="1">
      <c r="B47" s="20"/>
      <c r="I47" s="88"/>
      <c r="L47" s="20"/>
    </row>
    <row r="48" spans="1:31" s="1" customFormat="1" ht="14.45" customHeight="1">
      <c r="B48" s="20"/>
      <c r="I48" s="88"/>
      <c r="L48" s="20"/>
    </row>
    <row r="49" spans="1:31" s="1" customFormat="1" ht="14.45" customHeight="1">
      <c r="B49" s="20"/>
      <c r="I49" s="88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110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11" t="s">
        <v>49</v>
      </c>
      <c r="G61" s="45" t="s">
        <v>48</v>
      </c>
      <c r="H61" s="35"/>
      <c r="I61" s="112"/>
      <c r="J61" s="113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11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11" t="s">
        <v>49</v>
      </c>
      <c r="G76" s="45" t="s">
        <v>48</v>
      </c>
      <c r="H76" s="35"/>
      <c r="I76" s="112"/>
      <c r="J76" s="113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82</v>
      </c>
      <c r="D82" s="32"/>
      <c r="E82" s="32"/>
      <c r="F82" s="32"/>
      <c r="G82" s="32"/>
      <c r="H82" s="32"/>
      <c r="I82" s="9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4.75" customHeight="1">
      <c r="A85" s="32"/>
      <c r="B85" s="33"/>
      <c r="C85" s="32"/>
      <c r="D85" s="32"/>
      <c r="E85" s="245" t="str">
        <f>E7</f>
        <v>Rekonstrukce autobusové zastávky Kopřivnice Kolonie  SO 101 Místní komunikace</v>
      </c>
      <c r="F85" s="254"/>
      <c r="G85" s="254"/>
      <c r="H85" s="254"/>
      <c r="I85" s="9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9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19</v>
      </c>
      <c r="D87" s="32"/>
      <c r="E87" s="32"/>
      <c r="F87" s="25" t="str">
        <f>F10</f>
        <v xml:space="preserve"> </v>
      </c>
      <c r="G87" s="32"/>
      <c r="H87" s="32"/>
      <c r="I87" s="92" t="s">
        <v>21</v>
      </c>
      <c r="J87" s="55">
        <f>IF(J10="","",J10)</f>
        <v>0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40.15" customHeight="1">
      <c r="A89" s="32"/>
      <c r="B89" s="33"/>
      <c r="C89" s="27" t="s">
        <v>22</v>
      </c>
      <c r="D89" s="32"/>
      <c r="E89" s="32"/>
      <c r="F89" s="25" t="str">
        <f>E13</f>
        <v>Město Kopřivnice Štefánikova 1163,Kopřivnice 74221</v>
      </c>
      <c r="G89" s="32"/>
      <c r="H89" s="32"/>
      <c r="I89" s="92" t="s">
        <v>27</v>
      </c>
      <c r="J89" s="30" t="str">
        <f>E19</f>
        <v>HaskoningDHV Czech Republic,spol.s.r.o.,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26</v>
      </c>
      <c r="D90" s="32"/>
      <c r="E90" s="32"/>
      <c r="F90" s="25">
        <f>IF(E16="","",E16)</f>
        <v>0</v>
      </c>
      <c r="G90" s="32"/>
      <c r="H90" s="32"/>
      <c r="I90" s="92" t="s">
        <v>30</v>
      </c>
      <c r="J90" s="30" t="str">
        <f>E22</f>
        <v>Pflegrová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91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17" t="s">
        <v>83</v>
      </c>
      <c r="D92" s="103"/>
      <c r="E92" s="103"/>
      <c r="F92" s="103"/>
      <c r="G92" s="103"/>
      <c r="H92" s="103"/>
      <c r="I92" s="118"/>
      <c r="J92" s="119" t="s">
        <v>84</v>
      </c>
      <c r="K92" s="103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20" t="s">
        <v>85</v>
      </c>
      <c r="D94" s="32"/>
      <c r="E94" s="32"/>
      <c r="F94" s="32"/>
      <c r="G94" s="32"/>
      <c r="H94" s="32"/>
      <c r="I94" s="91"/>
      <c r="J94" s="71">
        <f>J124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86</v>
      </c>
    </row>
    <row r="95" spans="1:47" s="9" customFormat="1" ht="24.95" customHeight="1">
      <c r="B95" s="121"/>
      <c r="D95" s="122" t="s">
        <v>87</v>
      </c>
      <c r="E95" s="123"/>
      <c r="F95" s="123"/>
      <c r="G95" s="123"/>
      <c r="H95" s="123"/>
      <c r="I95" s="124"/>
      <c r="J95" s="125">
        <f>J125</f>
        <v>0</v>
      </c>
      <c r="L95" s="121"/>
    </row>
    <row r="96" spans="1:47" s="10" customFormat="1" ht="19.899999999999999" customHeight="1">
      <c r="B96" s="126"/>
      <c r="D96" s="127" t="s">
        <v>88</v>
      </c>
      <c r="E96" s="128"/>
      <c r="F96" s="128"/>
      <c r="G96" s="128"/>
      <c r="H96" s="128"/>
      <c r="I96" s="129"/>
      <c r="J96" s="130">
        <f>J126</f>
        <v>0</v>
      </c>
      <c r="L96" s="126"/>
    </row>
    <row r="97" spans="1:31" s="10" customFormat="1" ht="19.899999999999999" customHeight="1">
      <c r="B97" s="126"/>
      <c r="D97" s="127" t="s">
        <v>89</v>
      </c>
      <c r="E97" s="128"/>
      <c r="F97" s="128"/>
      <c r="G97" s="128"/>
      <c r="H97" s="128"/>
      <c r="I97" s="129"/>
      <c r="J97" s="130">
        <f>J147</f>
        <v>0</v>
      </c>
      <c r="L97" s="126"/>
    </row>
    <row r="98" spans="1:31" s="10" customFormat="1" ht="19.899999999999999" customHeight="1">
      <c r="B98" s="126"/>
      <c r="D98" s="127" t="s">
        <v>90</v>
      </c>
      <c r="E98" s="128"/>
      <c r="F98" s="128"/>
      <c r="G98" s="128"/>
      <c r="H98" s="128"/>
      <c r="I98" s="129"/>
      <c r="J98" s="130">
        <f>J230</f>
        <v>0</v>
      </c>
      <c r="L98" s="126"/>
    </row>
    <row r="99" spans="1:31" s="10" customFormat="1" ht="19.899999999999999" customHeight="1">
      <c r="B99" s="126"/>
      <c r="D99" s="127" t="s">
        <v>91</v>
      </c>
      <c r="E99" s="128"/>
      <c r="F99" s="128"/>
      <c r="G99" s="128"/>
      <c r="H99" s="128"/>
      <c r="I99" s="129"/>
      <c r="J99" s="130">
        <f>J236</f>
        <v>0</v>
      </c>
      <c r="L99" s="126"/>
    </row>
    <row r="100" spans="1:31" s="10" customFormat="1" ht="19.899999999999999" customHeight="1">
      <c r="B100" s="126"/>
      <c r="D100" s="127" t="s">
        <v>92</v>
      </c>
      <c r="E100" s="128"/>
      <c r="F100" s="128"/>
      <c r="G100" s="128"/>
      <c r="H100" s="128"/>
      <c r="I100" s="129"/>
      <c r="J100" s="130">
        <f>J237</f>
        <v>0</v>
      </c>
      <c r="L100" s="126"/>
    </row>
    <row r="101" spans="1:31" s="10" customFormat="1" ht="19.899999999999999" customHeight="1">
      <c r="B101" s="126"/>
      <c r="D101" s="127" t="s">
        <v>93</v>
      </c>
      <c r="E101" s="128"/>
      <c r="F101" s="128"/>
      <c r="G101" s="128"/>
      <c r="H101" s="128"/>
      <c r="I101" s="129"/>
      <c r="J101" s="130">
        <f>J242</f>
        <v>0</v>
      </c>
      <c r="L101" s="126"/>
    </row>
    <row r="102" spans="1:31" s="10" customFormat="1" ht="19.899999999999999" customHeight="1">
      <c r="B102" s="126"/>
      <c r="D102" s="127" t="s">
        <v>94</v>
      </c>
      <c r="E102" s="128"/>
      <c r="F102" s="128"/>
      <c r="G102" s="128"/>
      <c r="H102" s="128"/>
      <c r="I102" s="129"/>
      <c r="J102" s="130">
        <f>J288</f>
        <v>0</v>
      </c>
      <c r="L102" s="126"/>
    </row>
    <row r="103" spans="1:31" s="10" customFormat="1" ht="19.899999999999999" customHeight="1">
      <c r="B103" s="126"/>
      <c r="D103" s="127" t="s">
        <v>95</v>
      </c>
      <c r="E103" s="128"/>
      <c r="F103" s="128"/>
      <c r="G103" s="128"/>
      <c r="H103" s="128"/>
      <c r="I103" s="129"/>
      <c r="J103" s="130">
        <f>J294</f>
        <v>0</v>
      </c>
      <c r="L103" s="126"/>
    </row>
    <row r="104" spans="1:31" s="10" customFormat="1" ht="19.899999999999999" customHeight="1">
      <c r="B104" s="126"/>
      <c r="D104" s="127" t="s">
        <v>96</v>
      </c>
      <c r="E104" s="128"/>
      <c r="F104" s="128"/>
      <c r="G104" s="128"/>
      <c r="H104" s="128"/>
      <c r="I104" s="129"/>
      <c r="J104" s="130">
        <f>J347</f>
        <v>0</v>
      </c>
      <c r="L104" s="126"/>
    </row>
    <row r="105" spans="1:31" s="10" customFormat="1" ht="19.899999999999999" customHeight="1">
      <c r="B105" s="126"/>
      <c r="D105" s="127" t="s">
        <v>97</v>
      </c>
      <c r="E105" s="128"/>
      <c r="F105" s="128"/>
      <c r="G105" s="128"/>
      <c r="H105" s="128"/>
      <c r="I105" s="129"/>
      <c r="J105" s="130">
        <f>J362</f>
        <v>0</v>
      </c>
      <c r="L105" s="126"/>
    </row>
    <row r="106" spans="1:31" s="9" customFormat="1" ht="24.95" customHeight="1">
      <c r="B106" s="121"/>
      <c r="D106" s="122" t="s">
        <v>98</v>
      </c>
      <c r="E106" s="123"/>
      <c r="F106" s="123"/>
      <c r="G106" s="123"/>
      <c r="H106" s="123"/>
      <c r="I106" s="124"/>
      <c r="J106" s="125">
        <f>J365</f>
        <v>0</v>
      </c>
      <c r="L106" s="121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1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15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16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4.95" customHeight="1">
      <c r="A113" s="32"/>
      <c r="B113" s="33"/>
      <c r="C113" s="21" t="s">
        <v>99</v>
      </c>
      <c r="D113" s="32"/>
      <c r="E113" s="32"/>
      <c r="F113" s="32"/>
      <c r="G113" s="32"/>
      <c r="H113" s="32"/>
      <c r="I113" s="9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15</v>
      </c>
      <c r="D115" s="32"/>
      <c r="E115" s="32"/>
      <c r="F115" s="32"/>
      <c r="G115" s="32"/>
      <c r="H115" s="32"/>
      <c r="I115" s="9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31.5" customHeight="1">
      <c r="A116" s="32"/>
      <c r="B116" s="33"/>
      <c r="C116" s="32"/>
      <c r="D116" s="32"/>
      <c r="E116" s="245" t="str">
        <f>E7</f>
        <v>Rekonstrukce autobusové zastávky Kopřivnice Kolonie  SO 101 Místní komunikace</v>
      </c>
      <c r="F116" s="254"/>
      <c r="G116" s="254"/>
      <c r="H116" s="254"/>
      <c r="I116" s="91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19</v>
      </c>
      <c r="D118" s="32"/>
      <c r="E118" s="32"/>
      <c r="F118" s="25" t="str">
        <f>F10</f>
        <v xml:space="preserve"> </v>
      </c>
      <c r="G118" s="32"/>
      <c r="H118" s="32"/>
      <c r="I118" s="92" t="s">
        <v>21</v>
      </c>
      <c r="J118" s="55">
        <f>IF(J10="","",J10)</f>
        <v>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1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40.15" customHeight="1">
      <c r="A120" s="32"/>
      <c r="B120" s="33"/>
      <c r="C120" s="27" t="s">
        <v>22</v>
      </c>
      <c r="D120" s="32"/>
      <c r="E120" s="32"/>
      <c r="F120" s="25" t="str">
        <f>E13</f>
        <v>Město Kopřivnice Štefánikova 1163,Kopřivnice 74221</v>
      </c>
      <c r="G120" s="32"/>
      <c r="H120" s="32"/>
      <c r="I120" s="92" t="s">
        <v>27</v>
      </c>
      <c r="J120" s="30" t="str">
        <f>E19</f>
        <v>HaskoningDHV Czech Republic,spol.s.r.o.,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26</v>
      </c>
      <c r="D121" s="32"/>
      <c r="E121" s="32"/>
      <c r="F121" s="25">
        <f>IF(E16="","",E16)</f>
        <v>0</v>
      </c>
      <c r="G121" s="32"/>
      <c r="H121" s="32"/>
      <c r="I121" s="92" t="s">
        <v>30</v>
      </c>
      <c r="J121" s="30" t="str">
        <f>E22</f>
        <v>Pflegrová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91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31"/>
      <c r="B123" s="132"/>
      <c r="C123" s="133" t="s">
        <v>100</v>
      </c>
      <c r="D123" s="134" t="s">
        <v>58</v>
      </c>
      <c r="E123" s="134" t="s">
        <v>54</v>
      </c>
      <c r="F123" s="134" t="s">
        <v>55</v>
      </c>
      <c r="G123" s="134" t="s">
        <v>101</v>
      </c>
      <c r="H123" s="134" t="s">
        <v>102</v>
      </c>
      <c r="I123" s="135" t="s">
        <v>103</v>
      </c>
      <c r="J123" s="134" t="s">
        <v>84</v>
      </c>
      <c r="K123" s="136" t="s">
        <v>104</v>
      </c>
      <c r="L123" s="137"/>
      <c r="M123" s="62" t="s">
        <v>1</v>
      </c>
      <c r="N123" s="63" t="s">
        <v>37</v>
      </c>
      <c r="O123" s="63" t="s">
        <v>105</v>
      </c>
      <c r="P123" s="63" t="s">
        <v>106</v>
      </c>
      <c r="Q123" s="63" t="s">
        <v>107</v>
      </c>
      <c r="R123" s="63" t="s">
        <v>108</v>
      </c>
      <c r="S123" s="63" t="s">
        <v>109</v>
      </c>
      <c r="T123" s="64" t="s">
        <v>110</v>
      </c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</row>
    <row r="124" spans="1:65" s="2" customFormat="1" ht="22.9" customHeight="1">
      <c r="A124" s="32"/>
      <c r="B124" s="33"/>
      <c r="C124" s="69" t="s">
        <v>111</v>
      </c>
      <c r="D124" s="32"/>
      <c r="E124" s="32"/>
      <c r="F124" s="32"/>
      <c r="G124" s="32"/>
      <c r="H124" s="32"/>
      <c r="I124" s="91"/>
      <c r="J124" s="138">
        <f>BK124</f>
        <v>0</v>
      </c>
      <c r="K124" s="32"/>
      <c r="L124" s="33"/>
      <c r="M124" s="65"/>
      <c r="N124" s="56"/>
      <c r="O124" s="66"/>
      <c r="P124" s="139">
        <f>P125+P365</f>
        <v>0</v>
      </c>
      <c r="Q124" s="66"/>
      <c r="R124" s="139">
        <f>R125+R365</f>
        <v>104.23361250000001</v>
      </c>
      <c r="S124" s="66"/>
      <c r="T124" s="140">
        <f>T125+T365</f>
        <v>89.933999999999997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72</v>
      </c>
      <c r="AU124" s="17" t="s">
        <v>86</v>
      </c>
      <c r="BK124" s="141">
        <f>BK125+BK365</f>
        <v>0</v>
      </c>
    </row>
    <row r="125" spans="1:65" s="12" customFormat="1" ht="25.9" customHeight="1">
      <c r="B125" s="142"/>
      <c r="D125" s="143" t="s">
        <v>72</v>
      </c>
      <c r="E125" s="144" t="s">
        <v>112</v>
      </c>
      <c r="F125" s="144" t="s">
        <v>113</v>
      </c>
      <c r="I125" s="145"/>
      <c r="J125" s="146">
        <f>BK125</f>
        <v>0</v>
      </c>
      <c r="L125" s="142"/>
      <c r="M125" s="147"/>
      <c r="N125" s="148"/>
      <c r="O125" s="148"/>
      <c r="P125" s="149">
        <f>P126+P147+P230+P236+P237+P242+P288+P294+P347+P362</f>
        <v>0</v>
      </c>
      <c r="Q125" s="148"/>
      <c r="R125" s="149">
        <f>R126+R147+R230+R236+R237+R242+R288+R294+R347+R362</f>
        <v>104.23361250000001</v>
      </c>
      <c r="S125" s="148"/>
      <c r="T125" s="150">
        <f>T126+T147+T230+T236+T237+T242+T288+T294+T347+T362</f>
        <v>89.933999999999997</v>
      </c>
      <c r="AR125" s="143" t="s">
        <v>78</v>
      </c>
      <c r="AT125" s="151" t="s">
        <v>72</v>
      </c>
      <c r="AU125" s="151" t="s">
        <v>73</v>
      </c>
      <c r="AY125" s="143" t="s">
        <v>114</v>
      </c>
      <c r="BK125" s="152">
        <f>BK126+BK147+BK230+BK236+BK237+BK242+BK288+BK294+BK347+BK362</f>
        <v>0</v>
      </c>
    </row>
    <row r="126" spans="1:65" s="12" customFormat="1" ht="22.9" customHeight="1">
      <c r="B126" s="142"/>
      <c r="D126" s="143" t="s">
        <v>72</v>
      </c>
      <c r="E126" s="153" t="s">
        <v>115</v>
      </c>
      <c r="F126" s="153" t="s">
        <v>116</v>
      </c>
      <c r="I126" s="145"/>
      <c r="J126" s="154">
        <f>BK126</f>
        <v>0</v>
      </c>
      <c r="L126" s="142"/>
      <c r="M126" s="147"/>
      <c r="N126" s="148"/>
      <c r="O126" s="148"/>
      <c r="P126" s="149">
        <f>SUM(P127:P146)</f>
        <v>0</v>
      </c>
      <c r="Q126" s="148"/>
      <c r="R126" s="149">
        <f>SUM(R127:R146)</f>
        <v>65.191099999999992</v>
      </c>
      <c r="S126" s="148"/>
      <c r="T126" s="150">
        <f>SUM(T127:T146)</f>
        <v>0</v>
      </c>
      <c r="AR126" s="143" t="s">
        <v>78</v>
      </c>
      <c r="AT126" s="151" t="s">
        <v>72</v>
      </c>
      <c r="AU126" s="151" t="s">
        <v>78</v>
      </c>
      <c r="AY126" s="143" t="s">
        <v>114</v>
      </c>
      <c r="BK126" s="152">
        <f>SUM(BK127:BK146)</f>
        <v>0</v>
      </c>
    </row>
    <row r="127" spans="1:65" s="2" customFormat="1" ht="33" customHeight="1">
      <c r="A127" s="32"/>
      <c r="B127" s="155"/>
      <c r="C127" s="156" t="s">
        <v>78</v>
      </c>
      <c r="D127" s="156" t="s">
        <v>117</v>
      </c>
      <c r="E127" s="157" t="s">
        <v>118</v>
      </c>
      <c r="F127" s="158" t="s">
        <v>119</v>
      </c>
      <c r="G127" s="159" t="s">
        <v>120</v>
      </c>
      <c r="H127" s="160">
        <v>39</v>
      </c>
      <c r="I127" s="161"/>
      <c r="J127" s="162">
        <f>ROUND(I127*H127,2)</f>
        <v>0</v>
      </c>
      <c r="K127" s="158" t="s">
        <v>121</v>
      </c>
      <c r="L127" s="33"/>
      <c r="M127" s="163" t="s">
        <v>1</v>
      </c>
      <c r="N127" s="164" t="s">
        <v>38</v>
      </c>
      <c r="O127" s="58"/>
      <c r="P127" s="165">
        <f>O127*H127</f>
        <v>0</v>
      </c>
      <c r="Q127" s="165">
        <v>0</v>
      </c>
      <c r="R127" s="165">
        <f>Q127*H127</f>
        <v>0</v>
      </c>
      <c r="S127" s="165">
        <v>0</v>
      </c>
      <c r="T127" s="16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7" t="s">
        <v>122</v>
      </c>
      <c r="AT127" s="167" t="s">
        <v>117</v>
      </c>
      <c r="AU127" s="167" t="s">
        <v>80</v>
      </c>
      <c r="AY127" s="17" t="s">
        <v>114</v>
      </c>
      <c r="BE127" s="168">
        <f>IF(N127="základní",J127,0)</f>
        <v>0</v>
      </c>
      <c r="BF127" s="168">
        <f>IF(N127="snížená",J127,0)</f>
        <v>0</v>
      </c>
      <c r="BG127" s="168">
        <f>IF(N127="zákl. přenesená",J127,0)</f>
        <v>0</v>
      </c>
      <c r="BH127" s="168">
        <f>IF(N127="sníž. přenesená",J127,0)</f>
        <v>0</v>
      </c>
      <c r="BI127" s="168">
        <f>IF(N127="nulová",J127,0)</f>
        <v>0</v>
      </c>
      <c r="BJ127" s="17" t="s">
        <v>78</v>
      </c>
      <c r="BK127" s="168">
        <f>ROUND(I127*H127,2)</f>
        <v>0</v>
      </c>
      <c r="BL127" s="17" t="s">
        <v>122</v>
      </c>
      <c r="BM127" s="167" t="s">
        <v>123</v>
      </c>
    </row>
    <row r="128" spans="1:65" s="2" customFormat="1" ht="19.5">
      <c r="A128" s="32"/>
      <c r="B128" s="33"/>
      <c r="C128" s="32"/>
      <c r="D128" s="169" t="s">
        <v>124</v>
      </c>
      <c r="E128" s="32"/>
      <c r="F128" s="170" t="s">
        <v>125</v>
      </c>
      <c r="G128" s="32"/>
      <c r="H128" s="32"/>
      <c r="I128" s="91"/>
      <c r="J128" s="32"/>
      <c r="K128" s="32"/>
      <c r="L128" s="33"/>
      <c r="M128" s="171"/>
      <c r="N128" s="172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124</v>
      </c>
      <c r="AU128" s="17" t="s">
        <v>80</v>
      </c>
    </row>
    <row r="129" spans="1:65" s="13" customFormat="1">
      <c r="B129" s="173"/>
      <c r="D129" s="169" t="s">
        <v>126</v>
      </c>
      <c r="E129" s="174" t="s">
        <v>1</v>
      </c>
      <c r="F129" s="175" t="s">
        <v>127</v>
      </c>
      <c r="H129" s="176">
        <v>39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126</v>
      </c>
      <c r="AU129" s="174" t="s">
        <v>80</v>
      </c>
      <c r="AV129" s="13" t="s">
        <v>80</v>
      </c>
      <c r="AW129" s="13" t="s">
        <v>29</v>
      </c>
      <c r="AX129" s="13" t="s">
        <v>73</v>
      </c>
      <c r="AY129" s="174" t="s">
        <v>114</v>
      </c>
    </row>
    <row r="130" spans="1:65" s="14" customFormat="1">
      <c r="B130" s="181"/>
      <c r="D130" s="169" t="s">
        <v>126</v>
      </c>
      <c r="E130" s="182" t="s">
        <v>1</v>
      </c>
      <c r="F130" s="183" t="s">
        <v>128</v>
      </c>
      <c r="H130" s="184">
        <v>39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126</v>
      </c>
      <c r="AU130" s="182" t="s">
        <v>80</v>
      </c>
      <c r="AV130" s="14" t="s">
        <v>122</v>
      </c>
      <c r="AW130" s="14" t="s">
        <v>29</v>
      </c>
      <c r="AX130" s="14" t="s">
        <v>78</v>
      </c>
      <c r="AY130" s="182" t="s">
        <v>114</v>
      </c>
    </row>
    <row r="131" spans="1:65" s="2" customFormat="1" ht="21.75" customHeight="1">
      <c r="A131" s="32"/>
      <c r="B131" s="155"/>
      <c r="C131" s="156" t="s">
        <v>80</v>
      </c>
      <c r="D131" s="156" t="s">
        <v>117</v>
      </c>
      <c r="E131" s="157" t="s">
        <v>129</v>
      </c>
      <c r="F131" s="158" t="s">
        <v>130</v>
      </c>
      <c r="G131" s="159" t="s">
        <v>120</v>
      </c>
      <c r="H131" s="160">
        <v>39</v>
      </c>
      <c r="I131" s="161"/>
      <c r="J131" s="162">
        <f>ROUND(I131*H131,2)</f>
        <v>0</v>
      </c>
      <c r="K131" s="158" t="s">
        <v>121</v>
      </c>
      <c r="L131" s="33"/>
      <c r="M131" s="163" t="s">
        <v>1</v>
      </c>
      <c r="N131" s="164" t="s">
        <v>38</v>
      </c>
      <c r="O131" s="58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7" t="s">
        <v>122</v>
      </c>
      <c r="AT131" s="167" t="s">
        <v>117</v>
      </c>
      <c r="AU131" s="167" t="s">
        <v>80</v>
      </c>
      <c r="AY131" s="17" t="s">
        <v>114</v>
      </c>
      <c r="BE131" s="168">
        <f>IF(N131="základní",J131,0)</f>
        <v>0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7" t="s">
        <v>78</v>
      </c>
      <c r="BK131" s="168">
        <f>ROUND(I131*H131,2)</f>
        <v>0</v>
      </c>
      <c r="BL131" s="17" t="s">
        <v>122</v>
      </c>
      <c r="BM131" s="167" t="s">
        <v>131</v>
      </c>
    </row>
    <row r="132" spans="1:65" s="2" customFormat="1" ht="39">
      <c r="A132" s="32"/>
      <c r="B132" s="33"/>
      <c r="C132" s="32"/>
      <c r="D132" s="169" t="s">
        <v>124</v>
      </c>
      <c r="E132" s="32"/>
      <c r="F132" s="170" t="s">
        <v>132</v>
      </c>
      <c r="G132" s="32"/>
      <c r="H132" s="32"/>
      <c r="I132" s="91"/>
      <c r="J132" s="32"/>
      <c r="K132" s="32"/>
      <c r="L132" s="33"/>
      <c r="M132" s="171"/>
      <c r="N132" s="172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124</v>
      </c>
      <c r="AU132" s="17" t="s">
        <v>80</v>
      </c>
    </row>
    <row r="133" spans="1:65" s="2" customFormat="1" ht="21.75" customHeight="1">
      <c r="A133" s="32"/>
      <c r="B133" s="155"/>
      <c r="C133" s="156" t="s">
        <v>133</v>
      </c>
      <c r="D133" s="156" t="s">
        <v>117</v>
      </c>
      <c r="E133" s="157" t="s">
        <v>134</v>
      </c>
      <c r="F133" s="158" t="s">
        <v>135</v>
      </c>
      <c r="G133" s="159" t="s">
        <v>120</v>
      </c>
      <c r="H133" s="160">
        <v>39</v>
      </c>
      <c r="I133" s="161"/>
      <c r="J133" s="162">
        <f>ROUND(I133*H133,2)</f>
        <v>0</v>
      </c>
      <c r="K133" s="158" t="s">
        <v>121</v>
      </c>
      <c r="L133" s="33"/>
      <c r="M133" s="163" t="s">
        <v>1</v>
      </c>
      <c r="N133" s="164" t="s">
        <v>38</v>
      </c>
      <c r="O133" s="58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7" t="s">
        <v>122</v>
      </c>
      <c r="AT133" s="167" t="s">
        <v>117</v>
      </c>
      <c r="AU133" s="167" t="s">
        <v>80</v>
      </c>
      <c r="AY133" s="17" t="s">
        <v>114</v>
      </c>
      <c r="BE133" s="168">
        <f>IF(N133="základní",J133,0)</f>
        <v>0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7" t="s">
        <v>78</v>
      </c>
      <c r="BK133" s="168">
        <f>ROUND(I133*H133,2)</f>
        <v>0</v>
      </c>
      <c r="BL133" s="17" t="s">
        <v>122</v>
      </c>
      <c r="BM133" s="167" t="s">
        <v>136</v>
      </c>
    </row>
    <row r="134" spans="1:65" s="2" customFormat="1" ht="29.25">
      <c r="A134" s="32"/>
      <c r="B134" s="33"/>
      <c r="C134" s="32"/>
      <c r="D134" s="169" t="s">
        <v>124</v>
      </c>
      <c r="E134" s="32"/>
      <c r="F134" s="170" t="s">
        <v>137</v>
      </c>
      <c r="G134" s="32"/>
      <c r="H134" s="32"/>
      <c r="I134" s="91"/>
      <c r="J134" s="32"/>
      <c r="K134" s="32"/>
      <c r="L134" s="33"/>
      <c r="M134" s="171"/>
      <c r="N134" s="172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124</v>
      </c>
      <c r="AU134" s="17" t="s">
        <v>80</v>
      </c>
    </row>
    <row r="135" spans="1:65" s="2" customFormat="1" ht="16.5" customHeight="1">
      <c r="A135" s="32"/>
      <c r="B135" s="155"/>
      <c r="C135" s="189" t="s">
        <v>122</v>
      </c>
      <c r="D135" s="189" t="s">
        <v>138</v>
      </c>
      <c r="E135" s="190" t="s">
        <v>139</v>
      </c>
      <c r="F135" s="191" t="s">
        <v>140</v>
      </c>
      <c r="G135" s="192" t="s">
        <v>141</v>
      </c>
      <c r="H135" s="193">
        <v>65.13</v>
      </c>
      <c r="I135" s="194"/>
      <c r="J135" s="195">
        <f>ROUND(I135*H135,2)</f>
        <v>0</v>
      </c>
      <c r="K135" s="191" t="s">
        <v>121</v>
      </c>
      <c r="L135" s="196"/>
      <c r="M135" s="197" t="s">
        <v>1</v>
      </c>
      <c r="N135" s="198" t="s">
        <v>38</v>
      </c>
      <c r="O135" s="58"/>
      <c r="P135" s="165">
        <f>O135*H135</f>
        <v>0</v>
      </c>
      <c r="Q135" s="165">
        <v>1</v>
      </c>
      <c r="R135" s="165">
        <f>Q135*H135</f>
        <v>65.13</v>
      </c>
      <c r="S135" s="165">
        <v>0</v>
      </c>
      <c r="T135" s="16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7" t="s">
        <v>142</v>
      </c>
      <c r="AT135" s="167" t="s">
        <v>138</v>
      </c>
      <c r="AU135" s="167" t="s">
        <v>80</v>
      </c>
      <c r="AY135" s="17" t="s">
        <v>114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7" t="s">
        <v>78</v>
      </c>
      <c r="BK135" s="168">
        <f>ROUND(I135*H135,2)</f>
        <v>0</v>
      </c>
      <c r="BL135" s="17" t="s">
        <v>122</v>
      </c>
      <c r="BM135" s="167" t="s">
        <v>143</v>
      </c>
    </row>
    <row r="136" spans="1:65" s="2" customFormat="1">
      <c r="A136" s="32"/>
      <c r="B136" s="33"/>
      <c r="C136" s="32"/>
      <c r="D136" s="169" t="s">
        <v>124</v>
      </c>
      <c r="E136" s="32"/>
      <c r="F136" s="170" t="s">
        <v>140</v>
      </c>
      <c r="G136" s="32"/>
      <c r="H136" s="32"/>
      <c r="I136" s="91"/>
      <c r="J136" s="32"/>
      <c r="K136" s="32"/>
      <c r="L136" s="33"/>
      <c r="M136" s="171"/>
      <c r="N136" s="172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124</v>
      </c>
      <c r="AU136" s="17" t="s">
        <v>80</v>
      </c>
    </row>
    <row r="137" spans="1:65" s="13" customFormat="1">
      <c r="B137" s="173"/>
      <c r="D137" s="169" t="s">
        <v>126</v>
      </c>
      <c r="E137" s="174" t="s">
        <v>1</v>
      </c>
      <c r="F137" s="175" t="s">
        <v>144</v>
      </c>
      <c r="H137" s="176">
        <v>65.13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126</v>
      </c>
      <c r="AU137" s="174" t="s">
        <v>80</v>
      </c>
      <c r="AV137" s="13" t="s">
        <v>80</v>
      </c>
      <c r="AW137" s="13" t="s">
        <v>29</v>
      </c>
      <c r="AX137" s="13" t="s">
        <v>73</v>
      </c>
      <c r="AY137" s="174" t="s">
        <v>114</v>
      </c>
    </row>
    <row r="138" spans="1:65" s="14" customFormat="1">
      <c r="B138" s="181"/>
      <c r="D138" s="169" t="s">
        <v>126</v>
      </c>
      <c r="E138" s="182" t="s">
        <v>1</v>
      </c>
      <c r="F138" s="183" t="s">
        <v>128</v>
      </c>
      <c r="H138" s="184">
        <v>65.13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126</v>
      </c>
      <c r="AU138" s="182" t="s">
        <v>80</v>
      </c>
      <c r="AV138" s="14" t="s">
        <v>122</v>
      </c>
      <c r="AW138" s="14" t="s">
        <v>29</v>
      </c>
      <c r="AX138" s="14" t="s">
        <v>78</v>
      </c>
      <c r="AY138" s="182" t="s">
        <v>114</v>
      </c>
    </row>
    <row r="139" spans="1:65" s="2" customFormat="1" ht="21.75" customHeight="1">
      <c r="A139" s="32"/>
      <c r="B139" s="155"/>
      <c r="C139" s="156" t="s">
        <v>145</v>
      </c>
      <c r="D139" s="156" t="s">
        <v>117</v>
      </c>
      <c r="E139" s="157" t="s">
        <v>146</v>
      </c>
      <c r="F139" s="158" t="s">
        <v>147</v>
      </c>
      <c r="G139" s="159" t="s">
        <v>141</v>
      </c>
      <c r="H139" s="160">
        <v>58.5</v>
      </c>
      <c r="I139" s="161"/>
      <c r="J139" s="162">
        <f>ROUND(I139*H139,2)</f>
        <v>0</v>
      </c>
      <c r="K139" s="158" t="s">
        <v>121</v>
      </c>
      <c r="L139" s="33"/>
      <c r="M139" s="163" t="s">
        <v>1</v>
      </c>
      <c r="N139" s="164" t="s">
        <v>38</v>
      </c>
      <c r="O139" s="58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7" t="s">
        <v>122</v>
      </c>
      <c r="AT139" s="167" t="s">
        <v>117</v>
      </c>
      <c r="AU139" s="167" t="s">
        <v>80</v>
      </c>
      <c r="AY139" s="17" t="s">
        <v>114</v>
      </c>
      <c r="BE139" s="168">
        <f>IF(N139="základní",J139,0)</f>
        <v>0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7" t="s">
        <v>78</v>
      </c>
      <c r="BK139" s="168">
        <f>ROUND(I139*H139,2)</f>
        <v>0</v>
      </c>
      <c r="BL139" s="17" t="s">
        <v>122</v>
      </c>
      <c r="BM139" s="167" t="s">
        <v>148</v>
      </c>
    </row>
    <row r="140" spans="1:65" s="2" customFormat="1" ht="29.25">
      <c r="A140" s="32"/>
      <c r="B140" s="33"/>
      <c r="C140" s="32"/>
      <c r="D140" s="169" t="s">
        <v>124</v>
      </c>
      <c r="E140" s="32"/>
      <c r="F140" s="170" t="s">
        <v>149</v>
      </c>
      <c r="G140" s="32"/>
      <c r="H140" s="32"/>
      <c r="I140" s="91"/>
      <c r="J140" s="32"/>
      <c r="K140" s="32"/>
      <c r="L140" s="33"/>
      <c r="M140" s="171"/>
      <c r="N140" s="172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124</v>
      </c>
      <c r="AU140" s="17" t="s">
        <v>80</v>
      </c>
    </row>
    <row r="141" spans="1:65" s="13" customFormat="1">
      <c r="B141" s="173"/>
      <c r="D141" s="169" t="s">
        <v>126</v>
      </c>
      <c r="E141" s="174" t="s">
        <v>1</v>
      </c>
      <c r="F141" s="175" t="s">
        <v>150</v>
      </c>
      <c r="H141" s="176">
        <v>58.5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126</v>
      </c>
      <c r="AU141" s="174" t="s">
        <v>80</v>
      </c>
      <c r="AV141" s="13" t="s">
        <v>80</v>
      </c>
      <c r="AW141" s="13" t="s">
        <v>29</v>
      </c>
      <c r="AX141" s="13" t="s">
        <v>73</v>
      </c>
      <c r="AY141" s="174" t="s">
        <v>114</v>
      </c>
    </row>
    <row r="142" spans="1:65" s="14" customFormat="1">
      <c r="B142" s="181"/>
      <c r="D142" s="169" t="s">
        <v>126</v>
      </c>
      <c r="E142" s="182" t="s">
        <v>1</v>
      </c>
      <c r="F142" s="183" t="s">
        <v>128</v>
      </c>
      <c r="H142" s="184">
        <v>58.5</v>
      </c>
      <c r="I142" s="185"/>
      <c r="L142" s="181"/>
      <c r="M142" s="186"/>
      <c r="N142" s="187"/>
      <c r="O142" s="187"/>
      <c r="P142" s="187"/>
      <c r="Q142" s="187"/>
      <c r="R142" s="187"/>
      <c r="S142" s="187"/>
      <c r="T142" s="188"/>
      <c r="AT142" s="182" t="s">
        <v>126</v>
      </c>
      <c r="AU142" s="182" t="s">
        <v>80</v>
      </c>
      <c r="AV142" s="14" t="s">
        <v>122</v>
      </c>
      <c r="AW142" s="14" t="s">
        <v>29</v>
      </c>
      <c r="AX142" s="14" t="s">
        <v>78</v>
      </c>
      <c r="AY142" s="182" t="s">
        <v>114</v>
      </c>
    </row>
    <row r="143" spans="1:65" s="2" customFormat="1" ht="16.5" customHeight="1">
      <c r="A143" s="32"/>
      <c r="B143" s="155"/>
      <c r="C143" s="156" t="s">
        <v>151</v>
      </c>
      <c r="D143" s="156" t="s">
        <v>117</v>
      </c>
      <c r="E143" s="157" t="s">
        <v>152</v>
      </c>
      <c r="F143" s="158" t="s">
        <v>153</v>
      </c>
      <c r="G143" s="159" t="s">
        <v>120</v>
      </c>
      <c r="H143" s="160">
        <v>39</v>
      </c>
      <c r="I143" s="161"/>
      <c r="J143" s="162">
        <f>ROUND(I143*H143,2)</f>
        <v>0</v>
      </c>
      <c r="K143" s="158" t="s">
        <v>121</v>
      </c>
      <c r="L143" s="33"/>
      <c r="M143" s="163" t="s">
        <v>1</v>
      </c>
      <c r="N143" s="164" t="s">
        <v>38</v>
      </c>
      <c r="O143" s="58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7" t="s">
        <v>122</v>
      </c>
      <c r="AT143" s="167" t="s">
        <v>117</v>
      </c>
      <c r="AU143" s="167" t="s">
        <v>80</v>
      </c>
      <c r="AY143" s="17" t="s">
        <v>114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7" t="s">
        <v>78</v>
      </c>
      <c r="BK143" s="168">
        <f>ROUND(I143*H143,2)</f>
        <v>0</v>
      </c>
      <c r="BL143" s="17" t="s">
        <v>122</v>
      </c>
      <c r="BM143" s="167" t="s">
        <v>154</v>
      </c>
    </row>
    <row r="144" spans="1:65" s="2" customFormat="1" ht="19.5">
      <c r="A144" s="32"/>
      <c r="B144" s="33"/>
      <c r="C144" s="32"/>
      <c r="D144" s="169" t="s">
        <v>124</v>
      </c>
      <c r="E144" s="32"/>
      <c r="F144" s="170" t="s">
        <v>155</v>
      </c>
      <c r="G144" s="32"/>
      <c r="H144" s="32"/>
      <c r="I144" s="91"/>
      <c r="J144" s="32"/>
      <c r="K144" s="32"/>
      <c r="L144" s="33"/>
      <c r="M144" s="171"/>
      <c r="N144" s="172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124</v>
      </c>
      <c r="AU144" s="17" t="s">
        <v>80</v>
      </c>
    </row>
    <row r="145" spans="1:65" s="2" customFormat="1" ht="21.75" customHeight="1">
      <c r="A145" s="32"/>
      <c r="B145" s="155"/>
      <c r="C145" s="156" t="s">
        <v>156</v>
      </c>
      <c r="D145" s="156" t="s">
        <v>117</v>
      </c>
      <c r="E145" s="157" t="s">
        <v>157</v>
      </c>
      <c r="F145" s="158" t="s">
        <v>158</v>
      </c>
      <c r="G145" s="159" t="s">
        <v>159</v>
      </c>
      <c r="H145" s="160">
        <v>130</v>
      </c>
      <c r="I145" s="161"/>
      <c r="J145" s="162">
        <f>ROUND(I145*H145,2)</f>
        <v>0</v>
      </c>
      <c r="K145" s="158" t="s">
        <v>121</v>
      </c>
      <c r="L145" s="33"/>
      <c r="M145" s="163" t="s">
        <v>1</v>
      </c>
      <c r="N145" s="164" t="s">
        <v>38</v>
      </c>
      <c r="O145" s="58"/>
      <c r="P145" s="165">
        <f>O145*H145</f>
        <v>0</v>
      </c>
      <c r="Q145" s="165">
        <v>4.6999999999999999E-4</v>
      </c>
      <c r="R145" s="165">
        <f>Q145*H145</f>
        <v>6.1100000000000002E-2</v>
      </c>
      <c r="S145" s="165">
        <v>0</v>
      </c>
      <c r="T145" s="16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7" t="s">
        <v>122</v>
      </c>
      <c r="AT145" s="167" t="s">
        <v>117</v>
      </c>
      <c r="AU145" s="167" t="s">
        <v>80</v>
      </c>
      <c r="AY145" s="17" t="s">
        <v>114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7" t="s">
        <v>78</v>
      </c>
      <c r="BK145" s="168">
        <f>ROUND(I145*H145,2)</f>
        <v>0</v>
      </c>
      <c r="BL145" s="17" t="s">
        <v>122</v>
      </c>
      <c r="BM145" s="167" t="s">
        <v>160</v>
      </c>
    </row>
    <row r="146" spans="1:65" s="2" customFormat="1" ht="19.5">
      <c r="A146" s="32"/>
      <c r="B146" s="33"/>
      <c r="C146" s="32"/>
      <c r="D146" s="169" t="s">
        <v>124</v>
      </c>
      <c r="E146" s="32"/>
      <c r="F146" s="170" t="s">
        <v>161</v>
      </c>
      <c r="G146" s="32"/>
      <c r="H146" s="32"/>
      <c r="I146" s="91"/>
      <c r="J146" s="32"/>
      <c r="K146" s="32"/>
      <c r="L146" s="33"/>
      <c r="M146" s="171"/>
      <c r="N146" s="172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124</v>
      </c>
      <c r="AU146" s="17" t="s">
        <v>80</v>
      </c>
    </row>
    <row r="147" spans="1:65" s="12" customFormat="1" ht="22.9" customHeight="1">
      <c r="B147" s="142"/>
      <c r="D147" s="143" t="s">
        <v>72</v>
      </c>
      <c r="E147" s="153" t="s">
        <v>78</v>
      </c>
      <c r="F147" s="153" t="s">
        <v>162</v>
      </c>
      <c r="I147" s="145"/>
      <c r="J147" s="154">
        <f>BK147</f>
        <v>0</v>
      </c>
      <c r="L147" s="142"/>
      <c r="M147" s="147"/>
      <c r="N147" s="148"/>
      <c r="O147" s="148"/>
      <c r="P147" s="149">
        <f>SUM(P148:P229)</f>
        <v>0</v>
      </c>
      <c r="Q147" s="148"/>
      <c r="R147" s="149">
        <f>SUM(R148:R229)</f>
        <v>2.2450000000000001E-2</v>
      </c>
      <c r="S147" s="148"/>
      <c r="T147" s="150">
        <f>SUM(T148:T229)</f>
        <v>89.844999999999999</v>
      </c>
      <c r="AR147" s="143" t="s">
        <v>78</v>
      </c>
      <c r="AT147" s="151" t="s">
        <v>72</v>
      </c>
      <c r="AU147" s="151" t="s">
        <v>78</v>
      </c>
      <c r="AY147" s="143" t="s">
        <v>114</v>
      </c>
      <c r="BK147" s="152">
        <f>SUM(BK148:BK229)</f>
        <v>0</v>
      </c>
    </row>
    <row r="148" spans="1:65" s="2" customFormat="1" ht="21.75" customHeight="1">
      <c r="A148" s="32"/>
      <c r="B148" s="155"/>
      <c r="C148" s="156" t="s">
        <v>142</v>
      </c>
      <c r="D148" s="156" t="s">
        <v>117</v>
      </c>
      <c r="E148" s="157" t="s">
        <v>163</v>
      </c>
      <c r="F148" s="158" t="s">
        <v>164</v>
      </c>
      <c r="G148" s="159" t="s">
        <v>159</v>
      </c>
      <c r="H148" s="160">
        <v>105</v>
      </c>
      <c r="I148" s="161"/>
      <c r="J148" s="162">
        <f>ROUND(I148*H148,2)</f>
        <v>0</v>
      </c>
      <c r="K148" s="158" t="s">
        <v>121</v>
      </c>
      <c r="L148" s="33"/>
      <c r="M148" s="163" t="s">
        <v>1</v>
      </c>
      <c r="N148" s="164" t="s">
        <v>38</v>
      </c>
      <c r="O148" s="58"/>
      <c r="P148" s="165">
        <f>O148*H148</f>
        <v>0</v>
      </c>
      <c r="Q148" s="165">
        <v>0</v>
      </c>
      <c r="R148" s="165">
        <f>Q148*H148</f>
        <v>0</v>
      </c>
      <c r="S148" s="165">
        <v>0.29499999999999998</v>
      </c>
      <c r="T148" s="166">
        <f>S148*H148</f>
        <v>30.974999999999998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7" t="s">
        <v>122</v>
      </c>
      <c r="AT148" s="167" t="s">
        <v>117</v>
      </c>
      <c r="AU148" s="167" t="s">
        <v>80</v>
      </c>
      <c r="AY148" s="17" t="s">
        <v>114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7" t="s">
        <v>78</v>
      </c>
      <c r="BK148" s="168">
        <f>ROUND(I148*H148,2)</f>
        <v>0</v>
      </c>
      <c r="BL148" s="17" t="s">
        <v>122</v>
      </c>
      <c r="BM148" s="167" t="s">
        <v>165</v>
      </c>
    </row>
    <row r="149" spans="1:65" s="2" customFormat="1" ht="39">
      <c r="A149" s="32"/>
      <c r="B149" s="33"/>
      <c r="C149" s="32"/>
      <c r="D149" s="169" t="s">
        <v>124</v>
      </c>
      <c r="E149" s="32"/>
      <c r="F149" s="170" t="s">
        <v>166</v>
      </c>
      <c r="G149" s="32"/>
      <c r="H149" s="32"/>
      <c r="I149" s="91"/>
      <c r="J149" s="32"/>
      <c r="K149" s="32"/>
      <c r="L149" s="33"/>
      <c r="M149" s="171"/>
      <c r="N149" s="172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124</v>
      </c>
      <c r="AU149" s="17" t="s">
        <v>80</v>
      </c>
    </row>
    <row r="150" spans="1:65" s="15" customFormat="1">
      <c r="B150" s="199"/>
      <c r="D150" s="169" t="s">
        <v>126</v>
      </c>
      <c r="E150" s="200" t="s">
        <v>1</v>
      </c>
      <c r="F150" s="201" t="s">
        <v>167</v>
      </c>
      <c r="H150" s="200" t="s">
        <v>1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126</v>
      </c>
      <c r="AU150" s="200" t="s">
        <v>80</v>
      </c>
      <c r="AV150" s="15" t="s">
        <v>78</v>
      </c>
      <c r="AW150" s="15" t="s">
        <v>29</v>
      </c>
      <c r="AX150" s="15" t="s">
        <v>73</v>
      </c>
      <c r="AY150" s="200" t="s">
        <v>114</v>
      </c>
    </row>
    <row r="151" spans="1:65" s="13" customFormat="1">
      <c r="B151" s="173"/>
      <c r="D151" s="169" t="s">
        <v>126</v>
      </c>
      <c r="E151" s="174" t="s">
        <v>1</v>
      </c>
      <c r="F151" s="175" t="s">
        <v>168</v>
      </c>
      <c r="H151" s="176">
        <v>105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126</v>
      </c>
      <c r="AU151" s="174" t="s">
        <v>80</v>
      </c>
      <c r="AV151" s="13" t="s">
        <v>80</v>
      </c>
      <c r="AW151" s="13" t="s">
        <v>29</v>
      </c>
      <c r="AX151" s="13" t="s">
        <v>73</v>
      </c>
      <c r="AY151" s="174" t="s">
        <v>114</v>
      </c>
    </row>
    <row r="152" spans="1:65" s="14" customFormat="1">
      <c r="B152" s="181"/>
      <c r="D152" s="169" t="s">
        <v>126</v>
      </c>
      <c r="E152" s="182" t="s">
        <v>1</v>
      </c>
      <c r="F152" s="183" t="s">
        <v>128</v>
      </c>
      <c r="H152" s="184">
        <v>105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126</v>
      </c>
      <c r="AU152" s="182" t="s">
        <v>80</v>
      </c>
      <c r="AV152" s="14" t="s">
        <v>122</v>
      </c>
      <c r="AW152" s="14" t="s">
        <v>29</v>
      </c>
      <c r="AX152" s="14" t="s">
        <v>78</v>
      </c>
      <c r="AY152" s="182" t="s">
        <v>114</v>
      </c>
    </row>
    <row r="153" spans="1:65" s="2" customFormat="1" ht="24.75" customHeight="1">
      <c r="A153" s="32"/>
      <c r="B153" s="155"/>
      <c r="C153" s="156" t="s">
        <v>169</v>
      </c>
      <c r="D153" s="156" t="s">
        <v>117</v>
      </c>
      <c r="E153" s="157" t="s">
        <v>170</v>
      </c>
      <c r="F153" s="158" t="s">
        <v>171</v>
      </c>
      <c r="G153" s="159" t="s">
        <v>159</v>
      </c>
      <c r="H153" s="160">
        <v>105</v>
      </c>
      <c r="I153" s="161"/>
      <c r="J153" s="162">
        <f>ROUND(I153*H153,2)</f>
        <v>0</v>
      </c>
      <c r="K153" s="158" t="s">
        <v>121</v>
      </c>
      <c r="L153" s="33"/>
      <c r="M153" s="163" t="s">
        <v>1</v>
      </c>
      <c r="N153" s="164" t="s">
        <v>38</v>
      </c>
      <c r="O153" s="58"/>
      <c r="P153" s="165">
        <f>O153*H153</f>
        <v>0</v>
      </c>
      <c r="Q153" s="165">
        <v>0</v>
      </c>
      <c r="R153" s="165">
        <f>Q153*H153</f>
        <v>0</v>
      </c>
      <c r="S153" s="165">
        <v>0.28999999999999998</v>
      </c>
      <c r="T153" s="166">
        <f>S153*H153</f>
        <v>30.45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7" t="s">
        <v>122</v>
      </c>
      <c r="AT153" s="167" t="s">
        <v>117</v>
      </c>
      <c r="AU153" s="167" t="s">
        <v>80</v>
      </c>
      <c r="AY153" s="17" t="s">
        <v>114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7" t="s">
        <v>78</v>
      </c>
      <c r="BK153" s="168">
        <f>ROUND(I153*H153,2)</f>
        <v>0</v>
      </c>
      <c r="BL153" s="17" t="s">
        <v>122</v>
      </c>
      <c r="BM153" s="167" t="s">
        <v>172</v>
      </c>
    </row>
    <row r="154" spans="1:65" s="2" customFormat="1" ht="39">
      <c r="A154" s="32"/>
      <c r="B154" s="33"/>
      <c r="C154" s="32"/>
      <c r="D154" s="169" t="s">
        <v>124</v>
      </c>
      <c r="E154" s="32"/>
      <c r="F154" s="170" t="s">
        <v>173</v>
      </c>
      <c r="G154" s="32"/>
      <c r="H154" s="32"/>
      <c r="I154" s="91"/>
      <c r="J154" s="32"/>
      <c r="K154" s="32"/>
      <c r="L154" s="33"/>
      <c r="M154" s="171"/>
      <c r="N154" s="172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124</v>
      </c>
      <c r="AU154" s="17" t="s">
        <v>80</v>
      </c>
    </row>
    <row r="155" spans="1:65" s="15" customFormat="1">
      <c r="B155" s="199"/>
      <c r="D155" s="169" t="s">
        <v>126</v>
      </c>
      <c r="E155" s="200" t="s">
        <v>1</v>
      </c>
      <c r="F155" s="201" t="s">
        <v>167</v>
      </c>
      <c r="H155" s="200" t="s">
        <v>1</v>
      </c>
      <c r="I155" s="202"/>
      <c r="L155" s="199"/>
      <c r="M155" s="203"/>
      <c r="N155" s="204"/>
      <c r="O155" s="204"/>
      <c r="P155" s="204"/>
      <c r="Q155" s="204"/>
      <c r="R155" s="204"/>
      <c r="S155" s="204"/>
      <c r="T155" s="205"/>
      <c r="AT155" s="200" t="s">
        <v>126</v>
      </c>
      <c r="AU155" s="200" t="s">
        <v>80</v>
      </c>
      <c r="AV155" s="15" t="s">
        <v>78</v>
      </c>
      <c r="AW155" s="15" t="s">
        <v>29</v>
      </c>
      <c r="AX155" s="15" t="s">
        <v>73</v>
      </c>
      <c r="AY155" s="200" t="s">
        <v>114</v>
      </c>
    </row>
    <row r="156" spans="1:65" s="13" customFormat="1">
      <c r="B156" s="173"/>
      <c r="D156" s="169" t="s">
        <v>126</v>
      </c>
      <c r="E156" s="174" t="s">
        <v>1</v>
      </c>
      <c r="F156" s="175" t="s">
        <v>168</v>
      </c>
      <c r="H156" s="176">
        <v>105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126</v>
      </c>
      <c r="AU156" s="174" t="s">
        <v>80</v>
      </c>
      <c r="AV156" s="13" t="s">
        <v>80</v>
      </c>
      <c r="AW156" s="13" t="s">
        <v>29</v>
      </c>
      <c r="AX156" s="13" t="s">
        <v>73</v>
      </c>
      <c r="AY156" s="174" t="s">
        <v>114</v>
      </c>
    </row>
    <row r="157" spans="1:65" s="14" customFormat="1">
      <c r="B157" s="181"/>
      <c r="D157" s="169" t="s">
        <v>126</v>
      </c>
      <c r="E157" s="182" t="s">
        <v>1</v>
      </c>
      <c r="F157" s="183" t="s">
        <v>128</v>
      </c>
      <c r="H157" s="184">
        <v>105</v>
      </c>
      <c r="I157" s="185"/>
      <c r="L157" s="181"/>
      <c r="M157" s="186"/>
      <c r="N157" s="187"/>
      <c r="O157" s="187"/>
      <c r="P157" s="187"/>
      <c r="Q157" s="187"/>
      <c r="R157" s="187"/>
      <c r="S157" s="187"/>
      <c r="T157" s="188"/>
      <c r="AT157" s="182" t="s">
        <v>126</v>
      </c>
      <c r="AU157" s="182" t="s">
        <v>80</v>
      </c>
      <c r="AV157" s="14" t="s">
        <v>122</v>
      </c>
      <c r="AW157" s="14" t="s">
        <v>29</v>
      </c>
      <c r="AX157" s="14" t="s">
        <v>78</v>
      </c>
      <c r="AY157" s="182" t="s">
        <v>114</v>
      </c>
    </row>
    <row r="158" spans="1:65" s="2" customFormat="1" ht="21.75" customHeight="1">
      <c r="A158" s="32"/>
      <c r="B158" s="155"/>
      <c r="C158" s="156" t="s">
        <v>174</v>
      </c>
      <c r="D158" s="156" t="s">
        <v>117</v>
      </c>
      <c r="E158" s="157" t="s">
        <v>175</v>
      </c>
      <c r="F158" s="158" t="s">
        <v>176</v>
      </c>
      <c r="G158" s="159" t="s">
        <v>159</v>
      </c>
      <c r="H158" s="160">
        <v>27</v>
      </c>
      <c r="I158" s="161"/>
      <c r="J158" s="162">
        <f>ROUND(I158*H158,2)</f>
        <v>0</v>
      </c>
      <c r="K158" s="158" t="s">
        <v>121</v>
      </c>
      <c r="L158" s="33"/>
      <c r="M158" s="163" t="s">
        <v>1</v>
      </c>
      <c r="N158" s="164" t="s">
        <v>38</v>
      </c>
      <c r="O158" s="58"/>
      <c r="P158" s="165">
        <f>O158*H158</f>
        <v>0</v>
      </c>
      <c r="Q158" s="165">
        <v>0</v>
      </c>
      <c r="R158" s="165">
        <f>Q158*H158</f>
        <v>0</v>
      </c>
      <c r="S158" s="165">
        <v>0.45</v>
      </c>
      <c r="T158" s="166">
        <f>S158*H158</f>
        <v>12.15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7" t="s">
        <v>122</v>
      </c>
      <c r="AT158" s="167" t="s">
        <v>117</v>
      </c>
      <c r="AU158" s="167" t="s">
        <v>80</v>
      </c>
      <c r="AY158" s="17" t="s">
        <v>114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7" t="s">
        <v>78</v>
      </c>
      <c r="BK158" s="168">
        <f>ROUND(I158*H158,2)</f>
        <v>0</v>
      </c>
      <c r="BL158" s="17" t="s">
        <v>122</v>
      </c>
      <c r="BM158" s="167" t="s">
        <v>177</v>
      </c>
    </row>
    <row r="159" spans="1:65" s="2" customFormat="1" ht="39">
      <c r="A159" s="32"/>
      <c r="B159" s="33"/>
      <c r="C159" s="32"/>
      <c r="D159" s="169" t="s">
        <v>124</v>
      </c>
      <c r="E159" s="32"/>
      <c r="F159" s="170" t="s">
        <v>178</v>
      </c>
      <c r="G159" s="32"/>
      <c r="H159" s="32"/>
      <c r="I159" s="91"/>
      <c r="J159" s="32"/>
      <c r="K159" s="32"/>
      <c r="L159" s="33"/>
      <c r="M159" s="171"/>
      <c r="N159" s="172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124</v>
      </c>
      <c r="AU159" s="17" t="s">
        <v>80</v>
      </c>
    </row>
    <row r="160" spans="1:65" s="15" customFormat="1">
      <c r="B160" s="199"/>
      <c r="D160" s="169" t="s">
        <v>126</v>
      </c>
      <c r="E160" s="200" t="s">
        <v>1</v>
      </c>
      <c r="F160" s="201" t="s">
        <v>179</v>
      </c>
      <c r="H160" s="200" t="s">
        <v>1</v>
      </c>
      <c r="I160" s="202"/>
      <c r="L160" s="199"/>
      <c r="M160" s="203"/>
      <c r="N160" s="204"/>
      <c r="O160" s="204"/>
      <c r="P160" s="204"/>
      <c r="Q160" s="204"/>
      <c r="R160" s="204"/>
      <c r="S160" s="204"/>
      <c r="T160" s="205"/>
      <c r="AT160" s="200" t="s">
        <v>126</v>
      </c>
      <c r="AU160" s="200" t="s">
        <v>80</v>
      </c>
      <c r="AV160" s="15" t="s">
        <v>78</v>
      </c>
      <c r="AW160" s="15" t="s">
        <v>29</v>
      </c>
      <c r="AX160" s="15" t="s">
        <v>73</v>
      </c>
      <c r="AY160" s="200" t="s">
        <v>114</v>
      </c>
    </row>
    <row r="161" spans="1:65" s="13" customFormat="1">
      <c r="B161" s="173"/>
      <c r="D161" s="169" t="s">
        <v>126</v>
      </c>
      <c r="E161" s="174" t="s">
        <v>1</v>
      </c>
      <c r="F161" s="175" t="s">
        <v>180</v>
      </c>
      <c r="H161" s="176">
        <v>27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126</v>
      </c>
      <c r="AU161" s="174" t="s">
        <v>80</v>
      </c>
      <c r="AV161" s="13" t="s">
        <v>80</v>
      </c>
      <c r="AW161" s="13" t="s">
        <v>29</v>
      </c>
      <c r="AX161" s="13" t="s">
        <v>73</v>
      </c>
      <c r="AY161" s="174" t="s">
        <v>114</v>
      </c>
    </row>
    <row r="162" spans="1:65" s="14" customFormat="1">
      <c r="B162" s="181"/>
      <c r="D162" s="169" t="s">
        <v>126</v>
      </c>
      <c r="E162" s="182" t="s">
        <v>1</v>
      </c>
      <c r="F162" s="183" t="s">
        <v>128</v>
      </c>
      <c r="H162" s="184">
        <v>27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126</v>
      </c>
      <c r="AU162" s="182" t="s">
        <v>80</v>
      </c>
      <c r="AV162" s="14" t="s">
        <v>122</v>
      </c>
      <c r="AW162" s="14" t="s">
        <v>29</v>
      </c>
      <c r="AX162" s="14" t="s">
        <v>78</v>
      </c>
      <c r="AY162" s="182" t="s">
        <v>114</v>
      </c>
    </row>
    <row r="163" spans="1:65" s="2" customFormat="1" ht="21.75" customHeight="1">
      <c r="A163" s="32"/>
      <c r="B163" s="155"/>
      <c r="C163" s="156" t="s">
        <v>181</v>
      </c>
      <c r="D163" s="156" t="s">
        <v>117</v>
      </c>
      <c r="E163" s="157" t="s">
        <v>182</v>
      </c>
      <c r="F163" s="158" t="s">
        <v>183</v>
      </c>
      <c r="G163" s="159" t="s">
        <v>159</v>
      </c>
      <c r="H163" s="160">
        <v>15</v>
      </c>
      <c r="I163" s="161"/>
      <c r="J163" s="162">
        <f>ROUND(I163*H163,2)</f>
        <v>0</v>
      </c>
      <c r="K163" s="158" t="s">
        <v>121</v>
      </c>
      <c r="L163" s="33"/>
      <c r="M163" s="163" t="s">
        <v>1</v>
      </c>
      <c r="N163" s="164" t="s">
        <v>38</v>
      </c>
      <c r="O163" s="58"/>
      <c r="P163" s="165">
        <f>O163*H163</f>
        <v>0</v>
      </c>
      <c r="Q163" s="165">
        <v>4.0000000000000003E-5</v>
      </c>
      <c r="R163" s="165">
        <f>Q163*H163</f>
        <v>6.0000000000000006E-4</v>
      </c>
      <c r="S163" s="165">
        <v>0.128</v>
      </c>
      <c r="T163" s="166">
        <f>S163*H163</f>
        <v>1.92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7" t="s">
        <v>122</v>
      </c>
      <c r="AT163" s="167" t="s">
        <v>117</v>
      </c>
      <c r="AU163" s="167" t="s">
        <v>80</v>
      </c>
      <c r="AY163" s="17" t="s">
        <v>114</v>
      </c>
      <c r="BE163" s="168">
        <f>IF(N163="základní",J163,0)</f>
        <v>0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7" t="s">
        <v>78</v>
      </c>
      <c r="BK163" s="168">
        <f>ROUND(I163*H163,2)</f>
        <v>0</v>
      </c>
      <c r="BL163" s="17" t="s">
        <v>122</v>
      </c>
      <c r="BM163" s="167" t="s">
        <v>184</v>
      </c>
    </row>
    <row r="164" spans="1:65" s="2" customFormat="1" ht="29.25">
      <c r="A164" s="32"/>
      <c r="B164" s="33"/>
      <c r="C164" s="32"/>
      <c r="D164" s="169" t="s">
        <v>124</v>
      </c>
      <c r="E164" s="32"/>
      <c r="F164" s="170" t="s">
        <v>185</v>
      </c>
      <c r="G164" s="32"/>
      <c r="H164" s="32"/>
      <c r="I164" s="91"/>
      <c r="J164" s="32"/>
      <c r="K164" s="32"/>
      <c r="L164" s="33"/>
      <c r="M164" s="171"/>
      <c r="N164" s="172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124</v>
      </c>
      <c r="AU164" s="17" t="s">
        <v>80</v>
      </c>
    </row>
    <row r="165" spans="1:65" s="2" customFormat="1" ht="16.5" customHeight="1">
      <c r="A165" s="32"/>
      <c r="B165" s="155"/>
      <c r="C165" s="156" t="s">
        <v>186</v>
      </c>
      <c r="D165" s="156" t="s">
        <v>117</v>
      </c>
      <c r="E165" s="157" t="s">
        <v>187</v>
      </c>
      <c r="F165" s="158" t="s">
        <v>188</v>
      </c>
      <c r="G165" s="159" t="s">
        <v>189</v>
      </c>
      <c r="H165" s="160">
        <v>70</v>
      </c>
      <c r="I165" s="161"/>
      <c r="J165" s="162">
        <f>ROUND(I165*H165,2)</f>
        <v>0</v>
      </c>
      <c r="K165" s="158" t="s">
        <v>121</v>
      </c>
      <c r="L165" s="33"/>
      <c r="M165" s="163" t="s">
        <v>1</v>
      </c>
      <c r="N165" s="164" t="s">
        <v>38</v>
      </c>
      <c r="O165" s="58"/>
      <c r="P165" s="165">
        <f>O165*H165</f>
        <v>0</v>
      </c>
      <c r="Q165" s="165">
        <v>0</v>
      </c>
      <c r="R165" s="165">
        <f>Q165*H165</f>
        <v>0</v>
      </c>
      <c r="S165" s="165">
        <v>0.20499999999999999</v>
      </c>
      <c r="T165" s="166">
        <f>S165*H165</f>
        <v>14.35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7" t="s">
        <v>122</v>
      </c>
      <c r="AT165" s="167" t="s">
        <v>117</v>
      </c>
      <c r="AU165" s="167" t="s">
        <v>80</v>
      </c>
      <c r="AY165" s="17" t="s">
        <v>114</v>
      </c>
      <c r="BE165" s="168">
        <f>IF(N165="základní",J165,0)</f>
        <v>0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7" t="s">
        <v>78</v>
      </c>
      <c r="BK165" s="168">
        <f>ROUND(I165*H165,2)</f>
        <v>0</v>
      </c>
      <c r="BL165" s="17" t="s">
        <v>122</v>
      </c>
      <c r="BM165" s="167" t="s">
        <v>190</v>
      </c>
    </row>
    <row r="166" spans="1:65" s="2" customFormat="1" ht="29.25">
      <c r="A166" s="32"/>
      <c r="B166" s="33"/>
      <c r="C166" s="32"/>
      <c r="D166" s="169" t="s">
        <v>124</v>
      </c>
      <c r="E166" s="32"/>
      <c r="F166" s="170" t="s">
        <v>191</v>
      </c>
      <c r="G166" s="32"/>
      <c r="H166" s="32"/>
      <c r="I166" s="91"/>
      <c r="J166" s="32"/>
      <c r="K166" s="32"/>
      <c r="L166" s="33"/>
      <c r="M166" s="171"/>
      <c r="N166" s="172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124</v>
      </c>
      <c r="AU166" s="17" t="s">
        <v>80</v>
      </c>
    </row>
    <row r="167" spans="1:65" s="15" customFormat="1">
      <c r="B167" s="199"/>
      <c r="D167" s="169" t="s">
        <v>126</v>
      </c>
      <c r="E167" s="200" t="s">
        <v>1</v>
      </c>
      <c r="F167" s="201" t="s">
        <v>179</v>
      </c>
      <c r="H167" s="200" t="s">
        <v>1</v>
      </c>
      <c r="I167" s="202"/>
      <c r="L167" s="199"/>
      <c r="M167" s="203"/>
      <c r="N167" s="204"/>
      <c r="O167" s="204"/>
      <c r="P167" s="204"/>
      <c r="Q167" s="204"/>
      <c r="R167" s="204"/>
      <c r="S167" s="204"/>
      <c r="T167" s="205"/>
      <c r="AT167" s="200" t="s">
        <v>126</v>
      </c>
      <c r="AU167" s="200" t="s">
        <v>80</v>
      </c>
      <c r="AV167" s="15" t="s">
        <v>78</v>
      </c>
      <c r="AW167" s="15" t="s">
        <v>29</v>
      </c>
      <c r="AX167" s="15" t="s">
        <v>73</v>
      </c>
      <c r="AY167" s="200" t="s">
        <v>114</v>
      </c>
    </row>
    <row r="168" spans="1:65" s="15" customFormat="1">
      <c r="B168" s="199"/>
      <c r="D168" s="169" t="s">
        <v>126</v>
      </c>
      <c r="E168" s="200" t="s">
        <v>1</v>
      </c>
      <c r="F168" s="201" t="s">
        <v>192</v>
      </c>
      <c r="H168" s="200" t="s">
        <v>1</v>
      </c>
      <c r="I168" s="202"/>
      <c r="L168" s="199"/>
      <c r="M168" s="203"/>
      <c r="N168" s="204"/>
      <c r="O168" s="204"/>
      <c r="P168" s="204"/>
      <c r="Q168" s="204"/>
      <c r="R168" s="204"/>
      <c r="S168" s="204"/>
      <c r="T168" s="205"/>
      <c r="AT168" s="200" t="s">
        <v>126</v>
      </c>
      <c r="AU168" s="200" t="s">
        <v>80</v>
      </c>
      <c r="AV168" s="15" t="s">
        <v>78</v>
      </c>
      <c r="AW168" s="15" t="s">
        <v>29</v>
      </c>
      <c r="AX168" s="15" t="s">
        <v>73</v>
      </c>
      <c r="AY168" s="200" t="s">
        <v>114</v>
      </c>
    </row>
    <row r="169" spans="1:65" s="13" customFormat="1">
      <c r="B169" s="173"/>
      <c r="D169" s="169" t="s">
        <v>126</v>
      </c>
      <c r="E169" s="174" t="s">
        <v>1</v>
      </c>
      <c r="F169" s="175" t="s">
        <v>193</v>
      </c>
      <c r="H169" s="176">
        <v>36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126</v>
      </c>
      <c r="AU169" s="174" t="s">
        <v>80</v>
      </c>
      <c r="AV169" s="13" t="s">
        <v>80</v>
      </c>
      <c r="AW169" s="13" t="s">
        <v>29</v>
      </c>
      <c r="AX169" s="13" t="s">
        <v>73</v>
      </c>
      <c r="AY169" s="174" t="s">
        <v>114</v>
      </c>
    </row>
    <row r="170" spans="1:65" s="15" customFormat="1">
      <c r="B170" s="199"/>
      <c r="D170" s="169" t="s">
        <v>126</v>
      </c>
      <c r="E170" s="200" t="s">
        <v>1</v>
      </c>
      <c r="F170" s="201" t="s">
        <v>194</v>
      </c>
      <c r="H170" s="200" t="s">
        <v>1</v>
      </c>
      <c r="I170" s="202"/>
      <c r="L170" s="199"/>
      <c r="M170" s="203"/>
      <c r="N170" s="204"/>
      <c r="O170" s="204"/>
      <c r="P170" s="204"/>
      <c r="Q170" s="204"/>
      <c r="R170" s="204"/>
      <c r="S170" s="204"/>
      <c r="T170" s="205"/>
      <c r="AT170" s="200" t="s">
        <v>126</v>
      </c>
      <c r="AU170" s="200" t="s">
        <v>80</v>
      </c>
      <c r="AV170" s="15" t="s">
        <v>78</v>
      </c>
      <c r="AW170" s="15" t="s">
        <v>29</v>
      </c>
      <c r="AX170" s="15" t="s">
        <v>73</v>
      </c>
      <c r="AY170" s="200" t="s">
        <v>114</v>
      </c>
    </row>
    <row r="171" spans="1:65" s="13" customFormat="1">
      <c r="B171" s="173"/>
      <c r="D171" s="169" t="s">
        <v>126</v>
      </c>
      <c r="E171" s="174" t="s">
        <v>1</v>
      </c>
      <c r="F171" s="175" t="s">
        <v>195</v>
      </c>
      <c r="H171" s="176">
        <v>16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126</v>
      </c>
      <c r="AU171" s="174" t="s">
        <v>80</v>
      </c>
      <c r="AV171" s="13" t="s">
        <v>80</v>
      </c>
      <c r="AW171" s="13" t="s">
        <v>29</v>
      </c>
      <c r="AX171" s="13" t="s">
        <v>73</v>
      </c>
      <c r="AY171" s="174" t="s">
        <v>114</v>
      </c>
    </row>
    <row r="172" spans="1:65" s="15" customFormat="1">
      <c r="B172" s="199"/>
      <c r="D172" s="169" t="s">
        <v>126</v>
      </c>
      <c r="E172" s="200" t="s">
        <v>1</v>
      </c>
      <c r="F172" s="201" t="s">
        <v>196</v>
      </c>
      <c r="H172" s="200" t="s">
        <v>1</v>
      </c>
      <c r="I172" s="202"/>
      <c r="L172" s="199"/>
      <c r="M172" s="203"/>
      <c r="N172" s="204"/>
      <c r="O172" s="204"/>
      <c r="P172" s="204"/>
      <c r="Q172" s="204"/>
      <c r="R172" s="204"/>
      <c r="S172" s="204"/>
      <c r="T172" s="205"/>
      <c r="AT172" s="200" t="s">
        <v>126</v>
      </c>
      <c r="AU172" s="200" t="s">
        <v>80</v>
      </c>
      <c r="AV172" s="15" t="s">
        <v>78</v>
      </c>
      <c r="AW172" s="15" t="s">
        <v>29</v>
      </c>
      <c r="AX172" s="15" t="s">
        <v>73</v>
      </c>
      <c r="AY172" s="200" t="s">
        <v>114</v>
      </c>
    </row>
    <row r="173" spans="1:65" s="13" customFormat="1">
      <c r="B173" s="173"/>
      <c r="D173" s="169" t="s">
        <v>126</v>
      </c>
      <c r="E173" s="174" t="s">
        <v>1</v>
      </c>
      <c r="F173" s="175" t="s">
        <v>197</v>
      </c>
      <c r="H173" s="176">
        <v>18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126</v>
      </c>
      <c r="AU173" s="174" t="s">
        <v>80</v>
      </c>
      <c r="AV173" s="13" t="s">
        <v>80</v>
      </c>
      <c r="AW173" s="13" t="s">
        <v>29</v>
      </c>
      <c r="AX173" s="13" t="s">
        <v>73</v>
      </c>
      <c r="AY173" s="174" t="s">
        <v>114</v>
      </c>
    </row>
    <row r="174" spans="1:65" s="14" customFormat="1">
      <c r="B174" s="181"/>
      <c r="D174" s="169" t="s">
        <v>126</v>
      </c>
      <c r="E174" s="182" t="s">
        <v>1</v>
      </c>
      <c r="F174" s="183" t="s">
        <v>128</v>
      </c>
      <c r="H174" s="184">
        <v>70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126</v>
      </c>
      <c r="AU174" s="182" t="s">
        <v>80</v>
      </c>
      <c r="AV174" s="14" t="s">
        <v>122</v>
      </c>
      <c r="AW174" s="14" t="s">
        <v>29</v>
      </c>
      <c r="AX174" s="14" t="s">
        <v>78</v>
      </c>
      <c r="AY174" s="182" t="s">
        <v>114</v>
      </c>
    </row>
    <row r="175" spans="1:65" s="2" customFormat="1" ht="21.75" customHeight="1">
      <c r="A175" s="32"/>
      <c r="B175" s="155"/>
      <c r="C175" s="156" t="s">
        <v>198</v>
      </c>
      <c r="D175" s="156" t="s">
        <v>117</v>
      </c>
      <c r="E175" s="157" t="s">
        <v>199</v>
      </c>
      <c r="F175" s="158" t="s">
        <v>200</v>
      </c>
      <c r="G175" s="159" t="s">
        <v>159</v>
      </c>
      <c r="H175" s="160">
        <v>15</v>
      </c>
      <c r="I175" s="161"/>
      <c r="J175" s="162">
        <f>ROUND(I175*H175,2)</f>
        <v>0</v>
      </c>
      <c r="K175" s="158" t="s">
        <v>121</v>
      </c>
      <c r="L175" s="33"/>
      <c r="M175" s="163" t="s">
        <v>1</v>
      </c>
      <c r="N175" s="164" t="s">
        <v>38</v>
      </c>
      <c r="O175" s="58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7" t="s">
        <v>122</v>
      </c>
      <c r="AT175" s="167" t="s">
        <v>117</v>
      </c>
      <c r="AU175" s="167" t="s">
        <v>80</v>
      </c>
      <c r="AY175" s="17" t="s">
        <v>114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7" t="s">
        <v>78</v>
      </c>
      <c r="BK175" s="168">
        <f>ROUND(I175*H175,2)</f>
        <v>0</v>
      </c>
      <c r="BL175" s="17" t="s">
        <v>122</v>
      </c>
      <c r="BM175" s="167" t="s">
        <v>201</v>
      </c>
    </row>
    <row r="176" spans="1:65" s="2" customFormat="1" ht="19.5">
      <c r="A176" s="32"/>
      <c r="B176" s="33"/>
      <c r="C176" s="32"/>
      <c r="D176" s="169" t="s">
        <v>124</v>
      </c>
      <c r="E176" s="32"/>
      <c r="F176" s="170" t="s">
        <v>202</v>
      </c>
      <c r="G176" s="32"/>
      <c r="H176" s="32"/>
      <c r="I176" s="91"/>
      <c r="J176" s="32"/>
      <c r="K176" s="32"/>
      <c r="L176" s="33"/>
      <c r="M176" s="171"/>
      <c r="N176" s="172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124</v>
      </c>
      <c r="AU176" s="17" t="s">
        <v>80</v>
      </c>
    </row>
    <row r="177" spans="1:65" s="2" customFormat="1" ht="21.75" customHeight="1">
      <c r="A177" s="32"/>
      <c r="B177" s="155"/>
      <c r="C177" s="156" t="s">
        <v>203</v>
      </c>
      <c r="D177" s="156" t="s">
        <v>117</v>
      </c>
      <c r="E177" s="157" t="s">
        <v>204</v>
      </c>
      <c r="F177" s="158" t="s">
        <v>205</v>
      </c>
      <c r="G177" s="159" t="s">
        <v>120</v>
      </c>
      <c r="H177" s="160">
        <v>2</v>
      </c>
      <c r="I177" s="161"/>
      <c r="J177" s="162">
        <f>ROUND(I177*H177,2)</f>
        <v>0</v>
      </c>
      <c r="K177" s="158" t="s">
        <v>121</v>
      </c>
      <c r="L177" s="33"/>
      <c r="M177" s="163" t="s">
        <v>1</v>
      </c>
      <c r="N177" s="164" t="s">
        <v>38</v>
      </c>
      <c r="O177" s="58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7" t="s">
        <v>122</v>
      </c>
      <c r="AT177" s="167" t="s">
        <v>117</v>
      </c>
      <c r="AU177" s="167" t="s">
        <v>80</v>
      </c>
      <c r="AY177" s="17" t="s">
        <v>114</v>
      </c>
      <c r="BE177" s="168">
        <f>IF(N177="základní",J177,0)</f>
        <v>0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17" t="s">
        <v>78</v>
      </c>
      <c r="BK177" s="168">
        <f>ROUND(I177*H177,2)</f>
        <v>0</v>
      </c>
      <c r="BL177" s="17" t="s">
        <v>122</v>
      </c>
      <c r="BM177" s="167" t="s">
        <v>206</v>
      </c>
    </row>
    <row r="178" spans="1:65" s="2" customFormat="1" ht="19.5">
      <c r="A178" s="32"/>
      <c r="B178" s="33"/>
      <c r="C178" s="32"/>
      <c r="D178" s="169" t="s">
        <v>124</v>
      </c>
      <c r="E178" s="32"/>
      <c r="F178" s="170" t="s">
        <v>207</v>
      </c>
      <c r="G178" s="32"/>
      <c r="H178" s="32"/>
      <c r="I178" s="91"/>
      <c r="J178" s="32"/>
      <c r="K178" s="32"/>
      <c r="L178" s="33"/>
      <c r="M178" s="171"/>
      <c r="N178" s="172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124</v>
      </c>
      <c r="AU178" s="17" t="s">
        <v>80</v>
      </c>
    </row>
    <row r="179" spans="1:65" s="15" customFormat="1" ht="22.5">
      <c r="B179" s="199"/>
      <c r="D179" s="169" t="s">
        <v>126</v>
      </c>
      <c r="E179" s="200" t="s">
        <v>1</v>
      </c>
      <c r="F179" s="201" t="s">
        <v>208</v>
      </c>
      <c r="H179" s="200" t="s">
        <v>1</v>
      </c>
      <c r="I179" s="202"/>
      <c r="L179" s="199"/>
      <c r="M179" s="203"/>
      <c r="N179" s="204"/>
      <c r="O179" s="204"/>
      <c r="P179" s="204"/>
      <c r="Q179" s="204"/>
      <c r="R179" s="204"/>
      <c r="S179" s="204"/>
      <c r="T179" s="205"/>
      <c r="AT179" s="200" t="s">
        <v>126</v>
      </c>
      <c r="AU179" s="200" t="s">
        <v>80</v>
      </c>
      <c r="AV179" s="15" t="s">
        <v>78</v>
      </c>
      <c r="AW179" s="15" t="s">
        <v>29</v>
      </c>
      <c r="AX179" s="15" t="s">
        <v>73</v>
      </c>
      <c r="AY179" s="200" t="s">
        <v>114</v>
      </c>
    </row>
    <row r="180" spans="1:65" s="13" customFormat="1">
      <c r="B180" s="173"/>
      <c r="D180" s="169" t="s">
        <v>126</v>
      </c>
      <c r="E180" s="174" t="s">
        <v>1</v>
      </c>
      <c r="F180" s="175" t="s">
        <v>209</v>
      </c>
      <c r="H180" s="176">
        <v>1.5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126</v>
      </c>
      <c r="AU180" s="174" t="s">
        <v>80</v>
      </c>
      <c r="AV180" s="13" t="s">
        <v>80</v>
      </c>
      <c r="AW180" s="13" t="s">
        <v>29</v>
      </c>
      <c r="AX180" s="13" t="s">
        <v>73</v>
      </c>
      <c r="AY180" s="174" t="s">
        <v>114</v>
      </c>
    </row>
    <row r="181" spans="1:65" s="15" customFormat="1">
      <c r="B181" s="199"/>
      <c r="D181" s="169" t="s">
        <v>126</v>
      </c>
      <c r="E181" s="200" t="s">
        <v>1</v>
      </c>
      <c r="F181" s="201" t="s">
        <v>210</v>
      </c>
      <c r="H181" s="200" t="s">
        <v>1</v>
      </c>
      <c r="I181" s="202"/>
      <c r="L181" s="199"/>
      <c r="M181" s="203"/>
      <c r="N181" s="204"/>
      <c r="O181" s="204"/>
      <c r="P181" s="204"/>
      <c r="Q181" s="204"/>
      <c r="R181" s="204"/>
      <c r="S181" s="204"/>
      <c r="T181" s="205"/>
      <c r="AT181" s="200" t="s">
        <v>126</v>
      </c>
      <c r="AU181" s="200" t="s">
        <v>80</v>
      </c>
      <c r="AV181" s="15" t="s">
        <v>78</v>
      </c>
      <c r="AW181" s="15" t="s">
        <v>29</v>
      </c>
      <c r="AX181" s="15" t="s">
        <v>73</v>
      </c>
      <c r="AY181" s="200" t="s">
        <v>114</v>
      </c>
    </row>
    <row r="182" spans="1:65" s="13" customFormat="1">
      <c r="B182" s="173"/>
      <c r="D182" s="169" t="s">
        <v>126</v>
      </c>
      <c r="E182" s="174" t="s">
        <v>1</v>
      </c>
      <c r="F182" s="175" t="s">
        <v>211</v>
      </c>
      <c r="H182" s="176">
        <v>0.5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126</v>
      </c>
      <c r="AU182" s="174" t="s">
        <v>80</v>
      </c>
      <c r="AV182" s="13" t="s">
        <v>80</v>
      </c>
      <c r="AW182" s="13" t="s">
        <v>29</v>
      </c>
      <c r="AX182" s="13" t="s">
        <v>73</v>
      </c>
      <c r="AY182" s="174" t="s">
        <v>114</v>
      </c>
    </row>
    <row r="183" spans="1:65" s="14" customFormat="1">
      <c r="B183" s="181"/>
      <c r="D183" s="169" t="s">
        <v>126</v>
      </c>
      <c r="E183" s="182" t="s">
        <v>1</v>
      </c>
      <c r="F183" s="183" t="s">
        <v>128</v>
      </c>
      <c r="H183" s="184">
        <v>2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126</v>
      </c>
      <c r="AU183" s="182" t="s">
        <v>80</v>
      </c>
      <c r="AV183" s="14" t="s">
        <v>122</v>
      </c>
      <c r="AW183" s="14" t="s">
        <v>29</v>
      </c>
      <c r="AX183" s="14" t="s">
        <v>78</v>
      </c>
      <c r="AY183" s="182" t="s">
        <v>114</v>
      </c>
    </row>
    <row r="184" spans="1:65" s="2" customFormat="1" ht="33" customHeight="1">
      <c r="A184" s="32"/>
      <c r="B184" s="155"/>
      <c r="C184" s="156" t="s">
        <v>8</v>
      </c>
      <c r="D184" s="156" t="s">
        <v>117</v>
      </c>
      <c r="E184" s="157" t="s">
        <v>212</v>
      </c>
      <c r="F184" s="158" t="s">
        <v>213</v>
      </c>
      <c r="G184" s="159" t="s">
        <v>120</v>
      </c>
      <c r="H184" s="160">
        <v>26</v>
      </c>
      <c r="I184" s="161"/>
      <c r="J184" s="162">
        <f>ROUND(I184*H184,2)</f>
        <v>0</v>
      </c>
      <c r="K184" s="158" t="s">
        <v>121</v>
      </c>
      <c r="L184" s="33"/>
      <c r="M184" s="163" t="s">
        <v>1</v>
      </c>
      <c r="N184" s="164" t="s">
        <v>38</v>
      </c>
      <c r="O184" s="58"/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7" t="s">
        <v>122</v>
      </c>
      <c r="AT184" s="167" t="s">
        <v>117</v>
      </c>
      <c r="AU184" s="167" t="s">
        <v>80</v>
      </c>
      <c r="AY184" s="17" t="s">
        <v>114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7" t="s">
        <v>78</v>
      </c>
      <c r="BK184" s="168">
        <f>ROUND(I184*H184,2)</f>
        <v>0</v>
      </c>
      <c r="BL184" s="17" t="s">
        <v>122</v>
      </c>
      <c r="BM184" s="167" t="s">
        <v>214</v>
      </c>
    </row>
    <row r="185" spans="1:65" s="2" customFormat="1" ht="19.5">
      <c r="A185" s="32"/>
      <c r="B185" s="33"/>
      <c r="C185" s="32"/>
      <c r="D185" s="169" t="s">
        <v>124</v>
      </c>
      <c r="E185" s="32"/>
      <c r="F185" s="170" t="s">
        <v>215</v>
      </c>
      <c r="G185" s="32"/>
      <c r="H185" s="32"/>
      <c r="I185" s="91"/>
      <c r="J185" s="32"/>
      <c r="K185" s="32"/>
      <c r="L185" s="33"/>
      <c r="M185" s="171"/>
      <c r="N185" s="172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124</v>
      </c>
      <c r="AU185" s="17" t="s">
        <v>80</v>
      </c>
    </row>
    <row r="186" spans="1:65" s="2" customFormat="1" ht="21.75" customHeight="1">
      <c r="A186" s="32"/>
      <c r="B186" s="155"/>
      <c r="C186" s="156" t="s">
        <v>216</v>
      </c>
      <c r="D186" s="156" t="s">
        <v>117</v>
      </c>
      <c r="E186" s="157" t="s">
        <v>217</v>
      </c>
      <c r="F186" s="158" t="s">
        <v>218</v>
      </c>
      <c r="G186" s="159" t="s">
        <v>120</v>
      </c>
      <c r="H186" s="160">
        <v>16.100000000000001</v>
      </c>
      <c r="I186" s="161"/>
      <c r="J186" s="162">
        <f>ROUND(I186*H186,2)</f>
        <v>0</v>
      </c>
      <c r="K186" s="158" t="s">
        <v>121</v>
      </c>
      <c r="L186" s="33"/>
      <c r="M186" s="163" t="s">
        <v>1</v>
      </c>
      <c r="N186" s="164" t="s">
        <v>38</v>
      </c>
      <c r="O186" s="58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7" t="s">
        <v>122</v>
      </c>
      <c r="AT186" s="167" t="s">
        <v>117</v>
      </c>
      <c r="AU186" s="167" t="s">
        <v>80</v>
      </c>
      <c r="AY186" s="17" t="s">
        <v>114</v>
      </c>
      <c r="BE186" s="168">
        <f>IF(N186="základní",J186,0)</f>
        <v>0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7" t="s">
        <v>78</v>
      </c>
      <c r="BK186" s="168">
        <f>ROUND(I186*H186,2)</f>
        <v>0</v>
      </c>
      <c r="BL186" s="17" t="s">
        <v>122</v>
      </c>
      <c r="BM186" s="167" t="s">
        <v>219</v>
      </c>
    </row>
    <row r="187" spans="1:65" s="2" customFormat="1" ht="29.25">
      <c r="A187" s="32"/>
      <c r="B187" s="33"/>
      <c r="C187" s="32"/>
      <c r="D187" s="169" t="s">
        <v>124</v>
      </c>
      <c r="E187" s="32"/>
      <c r="F187" s="170" t="s">
        <v>220</v>
      </c>
      <c r="G187" s="32"/>
      <c r="H187" s="32"/>
      <c r="I187" s="91"/>
      <c r="J187" s="32"/>
      <c r="K187" s="32"/>
      <c r="L187" s="33"/>
      <c r="M187" s="171"/>
      <c r="N187" s="172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124</v>
      </c>
      <c r="AU187" s="17" t="s">
        <v>80</v>
      </c>
    </row>
    <row r="188" spans="1:65" s="15" customFormat="1">
      <c r="B188" s="199"/>
      <c r="D188" s="169" t="s">
        <v>126</v>
      </c>
      <c r="E188" s="200" t="s">
        <v>1</v>
      </c>
      <c r="F188" s="201" t="s">
        <v>221</v>
      </c>
      <c r="H188" s="200" t="s">
        <v>1</v>
      </c>
      <c r="I188" s="202"/>
      <c r="L188" s="199"/>
      <c r="M188" s="203"/>
      <c r="N188" s="204"/>
      <c r="O188" s="204"/>
      <c r="P188" s="204"/>
      <c r="Q188" s="204"/>
      <c r="R188" s="204"/>
      <c r="S188" s="204"/>
      <c r="T188" s="205"/>
      <c r="AT188" s="200" t="s">
        <v>126</v>
      </c>
      <c r="AU188" s="200" t="s">
        <v>80</v>
      </c>
      <c r="AV188" s="15" t="s">
        <v>78</v>
      </c>
      <c r="AW188" s="15" t="s">
        <v>29</v>
      </c>
      <c r="AX188" s="15" t="s">
        <v>73</v>
      </c>
      <c r="AY188" s="200" t="s">
        <v>114</v>
      </c>
    </row>
    <row r="189" spans="1:65" s="13" customFormat="1">
      <c r="B189" s="173"/>
      <c r="D189" s="169" t="s">
        <v>126</v>
      </c>
      <c r="E189" s="174" t="s">
        <v>1</v>
      </c>
      <c r="F189" s="175" t="s">
        <v>222</v>
      </c>
      <c r="H189" s="176">
        <v>16.100000000000001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126</v>
      </c>
      <c r="AU189" s="174" t="s">
        <v>80</v>
      </c>
      <c r="AV189" s="13" t="s">
        <v>80</v>
      </c>
      <c r="AW189" s="13" t="s">
        <v>29</v>
      </c>
      <c r="AX189" s="13" t="s">
        <v>73</v>
      </c>
      <c r="AY189" s="174" t="s">
        <v>114</v>
      </c>
    </row>
    <row r="190" spans="1:65" s="14" customFormat="1">
      <c r="B190" s="181"/>
      <c r="D190" s="169" t="s">
        <v>126</v>
      </c>
      <c r="E190" s="182" t="s">
        <v>1</v>
      </c>
      <c r="F190" s="183" t="s">
        <v>128</v>
      </c>
      <c r="H190" s="184">
        <v>16.100000000000001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126</v>
      </c>
      <c r="AU190" s="182" t="s">
        <v>80</v>
      </c>
      <c r="AV190" s="14" t="s">
        <v>122</v>
      </c>
      <c r="AW190" s="14" t="s">
        <v>29</v>
      </c>
      <c r="AX190" s="14" t="s">
        <v>78</v>
      </c>
      <c r="AY190" s="182" t="s">
        <v>114</v>
      </c>
    </row>
    <row r="191" spans="1:65" s="2" customFormat="1" ht="21.75" customHeight="1">
      <c r="A191" s="32"/>
      <c r="B191" s="155"/>
      <c r="C191" s="156" t="s">
        <v>223</v>
      </c>
      <c r="D191" s="156" t="s">
        <v>117</v>
      </c>
      <c r="E191" s="157" t="s">
        <v>224</v>
      </c>
      <c r="F191" s="158" t="s">
        <v>225</v>
      </c>
      <c r="G191" s="159" t="s">
        <v>120</v>
      </c>
      <c r="H191" s="160">
        <v>1.5</v>
      </c>
      <c r="I191" s="161"/>
      <c r="J191" s="162">
        <f>ROUND(I191*H191,2)</f>
        <v>0</v>
      </c>
      <c r="K191" s="158" t="s">
        <v>121</v>
      </c>
      <c r="L191" s="33"/>
      <c r="M191" s="163" t="s">
        <v>1</v>
      </c>
      <c r="N191" s="164" t="s">
        <v>38</v>
      </c>
      <c r="O191" s="58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7" t="s">
        <v>122</v>
      </c>
      <c r="AT191" s="167" t="s">
        <v>117</v>
      </c>
      <c r="AU191" s="167" t="s">
        <v>80</v>
      </c>
      <c r="AY191" s="17" t="s">
        <v>114</v>
      </c>
      <c r="BE191" s="168">
        <f>IF(N191="základní",J191,0)</f>
        <v>0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7" t="s">
        <v>78</v>
      </c>
      <c r="BK191" s="168">
        <f>ROUND(I191*H191,2)</f>
        <v>0</v>
      </c>
      <c r="BL191" s="17" t="s">
        <v>122</v>
      </c>
      <c r="BM191" s="167" t="s">
        <v>226</v>
      </c>
    </row>
    <row r="192" spans="1:65" s="2" customFormat="1" ht="39">
      <c r="A192" s="32"/>
      <c r="B192" s="33"/>
      <c r="C192" s="32"/>
      <c r="D192" s="169" t="s">
        <v>124</v>
      </c>
      <c r="E192" s="32"/>
      <c r="F192" s="170" t="s">
        <v>227</v>
      </c>
      <c r="G192" s="32"/>
      <c r="H192" s="32"/>
      <c r="I192" s="91"/>
      <c r="J192" s="32"/>
      <c r="K192" s="32"/>
      <c r="L192" s="33"/>
      <c r="M192" s="171"/>
      <c r="N192" s="172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124</v>
      </c>
      <c r="AU192" s="17" t="s">
        <v>80</v>
      </c>
    </row>
    <row r="193" spans="1:65" s="15" customFormat="1">
      <c r="B193" s="199"/>
      <c r="D193" s="169" t="s">
        <v>126</v>
      </c>
      <c r="E193" s="200" t="s">
        <v>1</v>
      </c>
      <c r="F193" s="201" t="s">
        <v>228</v>
      </c>
      <c r="H193" s="200" t="s">
        <v>1</v>
      </c>
      <c r="I193" s="202"/>
      <c r="L193" s="199"/>
      <c r="M193" s="203"/>
      <c r="N193" s="204"/>
      <c r="O193" s="204"/>
      <c r="P193" s="204"/>
      <c r="Q193" s="204"/>
      <c r="R193" s="204"/>
      <c r="S193" s="204"/>
      <c r="T193" s="205"/>
      <c r="AT193" s="200" t="s">
        <v>126</v>
      </c>
      <c r="AU193" s="200" t="s">
        <v>80</v>
      </c>
      <c r="AV193" s="15" t="s">
        <v>78</v>
      </c>
      <c r="AW193" s="15" t="s">
        <v>29</v>
      </c>
      <c r="AX193" s="15" t="s">
        <v>73</v>
      </c>
      <c r="AY193" s="200" t="s">
        <v>114</v>
      </c>
    </row>
    <row r="194" spans="1:65" s="13" customFormat="1">
      <c r="B194" s="173"/>
      <c r="D194" s="169" t="s">
        <v>126</v>
      </c>
      <c r="E194" s="174" t="s">
        <v>1</v>
      </c>
      <c r="F194" s="175" t="s">
        <v>229</v>
      </c>
      <c r="H194" s="176">
        <v>1.5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126</v>
      </c>
      <c r="AU194" s="174" t="s">
        <v>80</v>
      </c>
      <c r="AV194" s="13" t="s">
        <v>80</v>
      </c>
      <c r="AW194" s="13" t="s">
        <v>29</v>
      </c>
      <c r="AX194" s="13" t="s">
        <v>73</v>
      </c>
      <c r="AY194" s="174" t="s">
        <v>114</v>
      </c>
    </row>
    <row r="195" spans="1:65" s="14" customFormat="1">
      <c r="B195" s="181"/>
      <c r="D195" s="169" t="s">
        <v>126</v>
      </c>
      <c r="E195" s="182" t="s">
        <v>1</v>
      </c>
      <c r="F195" s="183" t="s">
        <v>128</v>
      </c>
      <c r="H195" s="184">
        <v>1.5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2" t="s">
        <v>126</v>
      </c>
      <c r="AU195" s="182" t="s">
        <v>80</v>
      </c>
      <c r="AV195" s="14" t="s">
        <v>122</v>
      </c>
      <c r="AW195" s="14" t="s">
        <v>29</v>
      </c>
      <c r="AX195" s="14" t="s">
        <v>78</v>
      </c>
      <c r="AY195" s="182" t="s">
        <v>114</v>
      </c>
    </row>
    <row r="196" spans="1:65" s="2" customFormat="1" ht="21.75" customHeight="1">
      <c r="A196" s="32"/>
      <c r="B196" s="155"/>
      <c r="C196" s="156" t="s">
        <v>230</v>
      </c>
      <c r="D196" s="156" t="s">
        <v>117</v>
      </c>
      <c r="E196" s="157" t="s">
        <v>231</v>
      </c>
      <c r="F196" s="158" t="s">
        <v>232</v>
      </c>
      <c r="G196" s="159" t="s">
        <v>120</v>
      </c>
      <c r="H196" s="160">
        <v>0.5</v>
      </c>
      <c r="I196" s="161"/>
      <c r="J196" s="162">
        <f>ROUND(I196*H196,2)</f>
        <v>0</v>
      </c>
      <c r="K196" s="158" t="s">
        <v>121</v>
      </c>
      <c r="L196" s="33"/>
      <c r="M196" s="163" t="s">
        <v>1</v>
      </c>
      <c r="N196" s="164" t="s">
        <v>38</v>
      </c>
      <c r="O196" s="58"/>
      <c r="P196" s="165">
        <f>O196*H196</f>
        <v>0</v>
      </c>
      <c r="Q196" s="165">
        <v>0</v>
      </c>
      <c r="R196" s="165">
        <f>Q196*H196</f>
        <v>0</v>
      </c>
      <c r="S196" s="165">
        <v>0</v>
      </c>
      <c r="T196" s="166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7" t="s">
        <v>122</v>
      </c>
      <c r="AT196" s="167" t="s">
        <v>117</v>
      </c>
      <c r="AU196" s="167" t="s">
        <v>80</v>
      </c>
      <c r="AY196" s="17" t="s">
        <v>114</v>
      </c>
      <c r="BE196" s="168">
        <f>IF(N196="základní",J196,0)</f>
        <v>0</v>
      </c>
      <c r="BF196" s="168">
        <f>IF(N196="snížená",J196,0)</f>
        <v>0</v>
      </c>
      <c r="BG196" s="168">
        <f>IF(N196="zákl. přenesená",J196,0)</f>
        <v>0</v>
      </c>
      <c r="BH196" s="168">
        <f>IF(N196="sníž. přenesená",J196,0)</f>
        <v>0</v>
      </c>
      <c r="BI196" s="168">
        <f>IF(N196="nulová",J196,0)</f>
        <v>0</v>
      </c>
      <c r="BJ196" s="17" t="s">
        <v>78</v>
      </c>
      <c r="BK196" s="168">
        <f>ROUND(I196*H196,2)</f>
        <v>0</v>
      </c>
      <c r="BL196" s="17" t="s">
        <v>122</v>
      </c>
      <c r="BM196" s="167" t="s">
        <v>233</v>
      </c>
    </row>
    <row r="197" spans="1:65" s="2" customFormat="1" ht="39">
      <c r="A197" s="32"/>
      <c r="B197" s="33"/>
      <c r="C197" s="32"/>
      <c r="D197" s="169" t="s">
        <v>124</v>
      </c>
      <c r="E197" s="32"/>
      <c r="F197" s="170" t="s">
        <v>234</v>
      </c>
      <c r="G197" s="32"/>
      <c r="H197" s="32"/>
      <c r="I197" s="91"/>
      <c r="J197" s="32"/>
      <c r="K197" s="32"/>
      <c r="L197" s="33"/>
      <c r="M197" s="171"/>
      <c r="N197" s="172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124</v>
      </c>
      <c r="AU197" s="17" t="s">
        <v>80</v>
      </c>
    </row>
    <row r="198" spans="1:65" s="15" customFormat="1">
      <c r="B198" s="199"/>
      <c r="D198" s="169" t="s">
        <v>126</v>
      </c>
      <c r="E198" s="200" t="s">
        <v>1</v>
      </c>
      <c r="F198" s="201" t="s">
        <v>235</v>
      </c>
      <c r="H198" s="200" t="s">
        <v>1</v>
      </c>
      <c r="I198" s="202"/>
      <c r="L198" s="199"/>
      <c r="M198" s="203"/>
      <c r="N198" s="204"/>
      <c r="O198" s="204"/>
      <c r="P198" s="204"/>
      <c r="Q198" s="204"/>
      <c r="R198" s="204"/>
      <c r="S198" s="204"/>
      <c r="T198" s="205"/>
      <c r="AT198" s="200" t="s">
        <v>126</v>
      </c>
      <c r="AU198" s="200" t="s">
        <v>80</v>
      </c>
      <c r="AV198" s="15" t="s">
        <v>78</v>
      </c>
      <c r="AW198" s="15" t="s">
        <v>29</v>
      </c>
      <c r="AX198" s="15" t="s">
        <v>73</v>
      </c>
      <c r="AY198" s="200" t="s">
        <v>114</v>
      </c>
    </row>
    <row r="199" spans="1:65" s="13" customFormat="1">
      <c r="B199" s="173"/>
      <c r="D199" s="169" t="s">
        <v>126</v>
      </c>
      <c r="E199" s="174" t="s">
        <v>1</v>
      </c>
      <c r="F199" s="175" t="s">
        <v>236</v>
      </c>
      <c r="H199" s="176">
        <v>0.5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126</v>
      </c>
      <c r="AU199" s="174" t="s">
        <v>80</v>
      </c>
      <c r="AV199" s="13" t="s">
        <v>80</v>
      </c>
      <c r="AW199" s="13" t="s">
        <v>29</v>
      </c>
      <c r="AX199" s="13" t="s">
        <v>73</v>
      </c>
      <c r="AY199" s="174" t="s">
        <v>114</v>
      </c>
    </row>
    <row r="200" spans="1:65" s="14" customFormat="1">
      <c r="B200" s="181"/>
      <c r="D200" s="169" t="s">
        <v>126</v>
      </c>
      <c r="E200" s="182" t="s">
        <v>1</v>
      </c>
      <c r="F200" s="183" t="s">
        <v>128</v>
      </c>
      <c r="H200" s="184">
        <v>0.5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126</v>
      </c>
      <c r="AU200" s="182" t="s">
        <v>80</v>
      </c>
      <c r="AV200" s="14" t="s">
        <v>122</v>
      </c>
      <c r="AW200" s="14" t="s">
        <v>29</v>
      </c>
      <c r="AX200" s="14" t="s">
        <v>78</v>
      </c>
      <c r="AY200" s="182" t="s">
        <v>114</v>
      </c>
    </row>
    <row r="201" spans="1:65" s="2" customFormat="1" ht="21.75" customHeight="1">
      <c r="A201" s="32"/>
      <c r="B201" s="155"/>
      <c r="C201" s="156" t="s">
        <v>237</v>
      </c>
      <c r="D201" s="156" t="s">
        <v>117</v>
      </c>
      <c r="E201" s="157" t="s">
        <v>129</v>
      </c>
      <c r="F201" s="158" t="s">
        <v>130</v>
      </c>
      <c r="G201" s="159" t="s">
        <v>120</v>
      </c>
      <c r="H201" s="160">
        <v>41.3</v>
      </c>
      <c r="I201" s="161"/>
      <c r="J201" s="162">
        <f>ROUND(I201*H201,2)</f>
        <v>0</v>
      </c>
      <c r="K201" s="158" t="s">
        <v>121</v>
      </c>
      <c r="L201" s="33"/>
      <c r="M201" s="163" t="s">
        <v>1</v>
      </c>
      <c r="N201" s="164" t="s">
        <v>38</v>
      </c>
      <c r="O201" s="58"/>
      <c r="P201" s="165">
        <f>O201*H201</f>
        <v>0</v>
      </c>
      <c r="Q201" s="165">
        <v>0</v>
      </c>
      <c r="R201" s="165">
        <f>Q201*H201</f>
        <v>0</v>
      </c>
      <c r="S201" s="165">
        <v>0</v>
      </c>
      <c r="T201" s="166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7" t="s">
        <v>122</v>
      </c>
      <c r="AT201" s="167" t="s">
        <v>117</v>
      </c>
      <c r="AU201" s="167" t="s">
        <v>80</v>
      </c>
      <c r="AY201" s="17" t="s">
        <v>114</v>
      </c>
      <c r="BE201" s="168">
        <f>IF(N201="základní",J201,0)</f>
        <v>0</v>
      </c>
      <c r="BF201" s="168">
        <f>IF(N201="snížená",J201,0)</f>
        <v>0</v>
      </c>
      <c r="BG201" s="168">
        <f>IF(N201="zákl. přenesená",J201,0)</f>
        <v>0</v>
      </c>
      <c r="BH201" s="168">
        <f>IF(N201="sníž. přenesená",J201,0)</f>
        <v>0</v>
      </c>
      <c r="BI201" s="168">
        <f>IF(N201="nulová",J201,0)</f>
        <v>0</v>
      </c>
      <c r="BJ201" s="17" t="s">
        <v>78</v>
      </c>
      <c r="BK201" s="168">
        <f>ROUND(I201*H201,2)</f>
        <v>0</v>
      </c>
      <c r="BL201" s="17" t="s">
        <v>122</v>
      </c>
      <c r="BM201" s="167" t="s">
        <v>238</v>
      </c>
    </row>
    <row r="202" spans="1:65" s="2" customFormat="1" ht="39">
      <c r="A202" s="32"/>
      <c r="B202" s="33"/>
      <c r="C202" s="32"/>
      <c r="D202" s="169" t="s">
        <v>124</v>
      </c>
      <c r="E202" s="32"/>
      <c r="F202" s="170" t="s">
        <v>132</v>
      </c>
      <c r="G202" s="32"/>
      <c r="H202" s="32"/>
      <c r="I202" s="91"/>
      <c r="J202" s="32"/>
      <c r="K202" s="32"/>
      <c r="L202" s="33"/>
      <c r="M202" s="171"/>
      <c r="N202" s="172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124</v>
      </c>
      <c r="AU202" s="17" t="s">
        <v>80</v>
      </c>
    </row>
    <row r="203" spans="1:65" s="13" customFormat="1">
      <c r="B203" s="173"/>
      <c r="D203" s="169" t="s">
        <v>126</v>
      </c>
      <c r="E203" s="174" t="s">
        <v>1</v>
      </c>
      <c r="F203" s="175" t="s">
        <v>239</v>
      </c>
      <c r="H203" s="176">
        <v>41.3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126</v>
      </c>
      <c r="AU203" s="174" t="s">
        <v>80</v>
      </c>
      <c r="AV203" s="13" t="s">
        <v>80</v>
      </c>
      <c r="AW203" s="13" t="s">
        <v>29</v>
      </c>
      <c r="AX203" s="13" t="s">
        <v>73</v>
      </c>
      <c r="AY203" s="174" t="s">
        <v>114</v>
      </c>
    </row>
    <row r="204" spans="1:65" s="14" customFormat="1">
      <c r="B204" s="181"/>
      <c r="D204" s="169" t="s">
        <v>126</v>
      </c>
      <c r="E204" s="182" t="s">
        <v>1</v>
      </c>
      <c r="F204" s="183" t="s">
        <v>128</v>
      </c>
      <c r="H204" s="184">
        <v>41.3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126</v>
      </c>
      <c r="AU204" s="182" t="s">
        <v>80</v>
      </c>
      <c r="AV204" s="14" t="s">
        <v>122</v>
      </c>
      <c r="AW204" s="14" t="s">
        <v>29</v>
      </c>
      <c r="AX204" s="14" t="s">
        <v>78</v>
      </c>
      <c r="AY204" s="182" t="s">
        <v>114</v>
      </c>
    </row>
    <row r="205" spans="1:65" s="2" customFormat="1" ht="21.75" customHeight="1">
      <c r="A205" s="32"/>
      <c r="B205" s="155"/>
      <c r="C205" s="156" t="s">
        <v>240</v>
      </c>
      <c r="D205" s="156" t="s">
        <v>117</v>
      </c>
      <c r="E205" s="157" t="s">
        <v>146</v>
      </c>
      <c r="F205" s="158" t="s">
        <v>147</v>
      </c>
      <c r="G205" s="159" t="s">
        <v>141</v>
      </c>
      <c r="H205" s="160">
        <v>61.95</v>
      </c>
      <c r="I205" s="161"/>
      <c r="J205" s="162">
        <f>ROUND(I205*H205,2)</f>
        <v>0</v>
      </c>
      <c r="K205" s="158" t="s">
        <v>121</v>
      </c>
      <c r="L205" s="33"/>
      <c r="M205" s="163" t="s">
        <v>1</v>
      </c>
      <c r="N205" s="164" t="s">
        <v>38</v>
      </c>
      <c r="O205" s="58"/>
      <c r="P205" s="165">
        <f>O205*H205</f>
        <v>0</v>
      </c>
      <c r="Q205" s="165">
        <v>0</v>
      </c>
      <c r="R205" s="165">
        <f>Q205*H205</f>
        <v>0</v>
      </c>
      <c r="S205" s="165">
        <v>0</v>
      </c>
      <c r="T205" s="166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7" t="s">
        <v>122</v>
      </c>
      <c r="AT205" s="167" t="s">
        <v>117</v>
      </c>
      <c r="AU205" s="167" t="s">
        <v>80</v>
      </c>
      <c r="AY205" s="17" t="s">
        <v>114</v>
      </c>
      <c r="BE205" s="168">
        <f>IF(N205="základní",J205,0)</f>
        <v>0</v>
      </c>
      <c r="BF205" s="168">
        <f>IF(N205="snížená",J205,0)</f>
        <v>0</v>
      </c>
      <c r="BG205" s="168">
        <f>IF(N205="zákl. přenesená",J205,0)</f>
        <v>0</v>
      </c>
      <c r="BH205" s="168">
        <f>IF(N205="sníž. přenesená",J205,0)</f>
        <v>0</v>
      </c>
      <c r="BI205" s="168">
        <f>IF(N205="nulová",J205,0)</f>
        <v>0</v>
      </c>
      <c r="BJ205" s="17" t="s">
        <v>78</v>
      </c>
      <c r="BK205" s="168">
        <f>ROUND(I205*H205,2)</f>
        <v>0</v>
      </c>
      <c r="BL205" s="17" t="s">
        <v>122</v>
      </c>
      <c r="BM205" s="167" t="s">
        <v>241</v>
      </c>
    </row>
    <row r="206" spans="1:65" s="2" customFormat="1" ht="29.25">
      <c r="A206" s="32"/>
      <c r="B206" s="33"/>
      <c r="C206" s="32"/>
      <c r="D206" s="169" t="s">
        <v>124</v>
      </c>
      <c r="E206" s="32"/>
      <c r="F206" s="170" t="s">
        <v>149</v>
      </c>
      <c r="G206" s="32"/>
      <c r="H206" s="32"/>
      <c r="I206" s="91"/>
      <c r="J206" s="32"/>
      <c r="K206" s="32"/>
      <c r="L206" s="33"/>
      <c r="M206" s="171"/>
      <c r="N206" s="172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124</v>
      </c>
      <c r="AU206" s="17" t="s">
        <v>80</v>
      </c>
    </row>
    <row r="207" spans="1:65" s="13" customFormat="1">
      <c r="B207" s="173"/>
      <c r="D207" s="169" t="s">
        <v>126</v>
      </c>
      <c r="E207" s="174" t="s">
        <v>1</v>
      </c>
      <c r="F207" s="175" t="s">
        <v>242</v>
      </c>
      <c r="H207" s="176">
        <v>61.95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126</v>
      </c>
      <c r="AU207" s="174" t="s">
        <v>80</v>
      </c>
      <c r="AV207" s="13" t="s">
        <v>80</v>
      </c>
      <c r="AW207" s="13" t="s">
        <v>29</v>
      </c>
      <c r="AX207" s="13" t="s">
        <v>73</v>
      </c>
      <c r="AY207" s="174" t="s">
        <v>114</v>
      </c>
    </row>
    <row r="208" spans="1:65" s="14" customFormat="1">
      <c r="B208" s="181"/>
      <c r="D208" s="169" t="s">
        <v>126</v>
      </c>
      <c r="E208" s="182" t="s">
        <v>1</v>
      </c>
      <c r="F208" s="183" t="s">
        <v>128</v>
      </c>
      <c r="H208" s="184">
        <v>61.95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126</v>
      </c>
      <c r="AU208" s="182" t="s">
        <v>80</v>
      </c>
      <c r="AV208" s="14" t="s">
        <v>122</v>
      </c>
      <c r="AW208" s="14" t="s">
        <v>29</v>
      </c>
      <c r="AX208" s="14" t="s">
        <v>78</v>
      </c>
      <c r="AY208" s="182" t="s">
        <v>114</v>
      </c>
    </row>
    <row r="209" spans="1:65" s="2" customFormat="1" ht="16.5" customHeight="1">
      <c r="A209" s="32"/>
      <c r="B209" s="155"/>
      <c r="C209" s="156" t="s">
        <v>7</v>
      </c>
      <c r="D209" s="156" t="s">
        <v>117</v>
      </c>
      <c r="E209" s="157" t="s">
        <v>152</v>
      </c>
      <c r="F209" s="158" t="s">
        <v>153</v>
      </c>
      <c r="G209" s="159" t="s">
        <v>120</v>
      </c>
      <c r="H209" s="160">
        <v>41.3</v>
      </c>
      <c r="I209" s="161"/>
      <c r="J209" s="162">
        <f>ROUND(I209*H209,2)</f>
        <v>0</v>
      </c>
      <c r="K209" s="158" t="s">
        <v>121</v>
      </c>
      <c r="L209" s="33"/>
      <c r="M209" s="163" t="s">
        <v>1</v>
      </c>
      <c r="N209" s="164" t="s">
        <v>38</v>
      </c>
      <c r="O209" s="58"/>
      <c r="P209" s="165">
        <f>O209*H209</f>
        <v>0</v>
      </c>
      <c r="Q209" s="165">
        <v>0</v>
      </c>
      <c r="R209" s="165">
        <f>Q209*H209</f>
        <v>0</v>
      </c>
      <c r="S209" s="165">
        <v>0</v>
      </c>
      <c r="T209" s="166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7" t="s">
        <v>122</v>
      </c>
      <c r="AT209" s="167" t="s">
        <v>117</v>
      </c>
      <c r="AU209" s="167" t="s">
        <v>80</v>
      </c>
      <c r="AY209" s="17" t="s">
        <v>114</v>
      </c>
      <c r="BE209" s="168">
        <f>IF(N209="základní",J209,0)</f>
        <v>0</v>
      </c>
      <c r="BF209" s="168">
        <f>IF(N209="snížená",J209,0)</f>
        <v>0</v>
      </c>
      <c r="BG209" s="168">
        <f>IF(N209="zákl. přenesená",J209,0)</f>
        <v>0</v>
      </c>
      <c r="BH209" s="168">
        <f>IF(N209="sníž. přenesená",J209,0)</f>
        <v>0</v>
      </c>
      <c r="BI209" s="168">
        <f>IF(N209="nulová",J209,0)</f>
        <v>0</v>
      </c>
      <c r="BJ209" s="17" t="s">
        <v>78</v>
      </c>
      <c r="BK209" s="168">
        <f>ROUND(I209*H209,2)</f>
        <v>0</v>
      </c>
      <c r="BL209" s="17" t="s">
        <v>122</v>
      </c>
      <c r="BM209" s="167" t="s">
        <v>243</v>
      </c>
    </row>
    <row r="210" spans="1:65" s="2" customFormat="1" ht="19.5">
      <c r="A210" s="32"/>
      <c r="B210" s="33"/>
      <c r="C210" s="32"/>
      <c r="D210" s="169" t="s">
        <v>124</v>
      </c>
      <c r="E210" s="32"/>
      <c r="F210" s="170" t="s">
        <v>155</v>
      </c>
      <c r="G210" s="32"/>
      <c r="H210" s="32"/>
      <c r="I210" s="91"/>
      <c r="J210" s="32"/>
      <c r="K210" s="32"/>
      <c r="L210" s="33"/>
      <c r="M210" s="171"/>
      <c r="N210" s="172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124</v>
      </c>
      <c r="AU210" s="17" t="s">
        <v>80</v>
      </c>
    </row>
    <row r="211" spans="1:65" s="2" customFormat="1" ht="21.75" customHeight="1">
      <c r="A211" s="32"/>
      <c r="B211" s="155"/>
      <c r="C211" s="156" t="s">
        <v>244</v>
      </c>
      <c r="D211" s="156" t="s">
        <v>117</v>
      </c>
      <c r="E211" s="157" t="s">
        <v>245</v>
      </c>
      <c r="F211" s="158" t="s">
        <v>246</v>
      </c>
      <c r="G211" s="159" t="s">
        <v>159</v>
      </c>
      <c r="H211" s="160">
        <v>20</v>
      </c>
      <c r="I211" s="161"/>
      <c r="J211" s="162">
        <f>ROUND(I211*H211,2)</f>
        <v>0</v>
      </c>
      <c r="K211" s="158" t="s">
        <v>121</v>
      </c>
      <c r="L211" s="33"/>
      <c r="M211" s="163" t="s">
        <v>1</v>
      </c>
      <c r="N211" s="164" t="s">
        <v>38</v>
      </c>
      <c r="O211" s="58"/>
      <c r="P211" s="165">
        <f>O211*H211</f>
        <v>0</v>
      </c>
      <c r="Q211" s="165">
        <v>0</v>
      </c>
      <c r="R211" s="165">
        <f>Q211*H211</f>
        <v>0</v>
      </c>
      <c r="S211" s="165">
        <v>0</v>
      </c>
      <c r="T211" s="16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7" t="s">
        <v>122</v>
      </c>
      <c r="AT211" s="167" t="s">
        <v>117</v>
      </c>
      <c r="AU211" s="167" t="s">
        <v>80</v>
      </c>
      <c r="AY211" s="17" t="s">
        <v>114</v>
      </c>
      <c r="BE211" s="168">
        <f>IF(N211="základní",J211,0)</f>
        <v>0</v>
      </c>
      <c r="BF211" s="168">
        <f>IF(N211="snížená",J211,0)</f>
        <v>0</v>
      </c>
      <c r="BG211" s="168">
        <f>IF(N211="zákl. přenesená",J211,0)</f>
        <v>0</v>
      </c>
      <c r="BH211" s="168">
        <f>IF(N211="sníž. přenesená",J211,0)</f>
        <v>0</v>
      </c>
      <c r="BI211" s="168">
        <f>IF(N211="nulová",J211,0)</f>
        <v>0</v>
      </c>
      <c r="BJ211" s="17" t="s">
        <v>78</v>
      </c>
      <c r="BK211" s="168">
        <f>ROUND(I211*H211,2)</f>
        <v>0</v>
      </c>
      <c r="BL211" s="17" t="s">
        <v>122</v>
      </c>
      <c r="BM211" s="167" t="s">
        <v>247</v>
      </c>
    </row>
    <row r="212" spans="1:65" s="2" customFormat="1" ht="29.25">
      <c r="A212" s="32"/>
      <c r="B212" s="33"/>
      <c r="C212" s="32"/>
      <c r="D212" s="169" t="s">
        <v>124</v>
      </c>
      <c r="E212" s="32"/>
      <c r="F212" s="170" t="s">
        <v>248</v>
      </c>
      <c r="G212" s="32"/>
      <c r="H212" s="32"/>
      <c r="I212" s="91"/>
      <c r="J212" s="32"/>
      <c r="K212" s="32"/>
      <c r="L212" s="33"/>
      <c r="M212" s="171"/>
      <c r="N212" s="172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124</v>
      </c>
      <c r="AU212" s="17" t="s">
        <v>80</v>
      </c>
    </row>
    <row r="213" spans="1:65" s="15" customFormat="1">
      <c r="B213" s="199"/>
      <c r="D213" s="169" t="s">
        <v>126</v>
      </c>
      <c r="E213" s="200" t="s">
        <v>1</v>
      </c>
      <c r="F213" s="201" t="s">
        <v>179</v>
      </c>
      <c r="H213" s="200" t="s">
        <v>1</v>
      </c>
      <c r="I213" s="202"/>
      <c r="L213" s="199"/>
      <c r="M213" s="203"/>
      <c r="N213" s="204"/>
      <c r="O213" s="204"/>
      <c r="P213" s="204"/>
      <c r="Q213" s="204"/>
      <c r="R213" s="204"/>
      <c r="S213" s="204"/>
      <c r="T213" s="205"/>
      <c r="AT213" s="200" t="s">
        <v>126</v>
      </c>
      <c r="AU213" s="200" t="s">
        <v>80</v>
      </c>
      <c r="AV213" s="15" t="s">
        <v>78</v>
      </c>
      <c r="AW213" s="15" t="s">
        <v>29</v>
      </c>
      <c r="AX213" s="15" t="s">
        <v>73</v>
      </c>
      <c r="AY213" s="200" t="s">
        <v>114</v>
      </c>
    </row>
    <row r="214" spans="1:65" s="13" customFormat="1">
      <c r="B214" s="173"/>
      <c r="D214" s="169" t="s">
        <v>126</v>
      </c>
      <c r="E214" s="174" t="s">
        <v>1</v>
      </c>
      <c r="F214" s="175" t="s">
        <v>249</v>
      </c>
      <c r="H214" s="176">
        <v>20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126</v>
      </c>
      <c r="AU214" s="174" t="s">
        <v>80</v>
      </c>
      <c r="AV214" s="13" t="s">
        <v>80</v>
      </c>
      <c r="AW214" s="13" t="s">
        <v>29</v>
      </c>
      <c r="AX214" s="13" t="s">
        <v>73</v>
      </c>
      <c r="AY214" s="174" t="s">
        <v>114</v>
      </c>
    </row>
    <row r="215" spans="1:65" s="14" customFormat="1">
      <c r="B215" s="181"/>
      <c r="D215" s="169" t="s">
        <v>126</v>
      </c>
      <c r="E215" s="182" t="s">
        <v>1</v>
      </c>
      <c r="F215" s="183" t="s">
        <v>128</v>
      </c>
      <c r="H215" s="184">
        <v>20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126</v>
      </c>
      <c r="AU215" s="182" t="s">
        <v>80</v>
      </c>
      <c r="AV215" s="14" t="s">
        <v>122</v>
      </c>
      <c r="AW215" s="14" t="s">
        <v>29</v>
      </c>
      <c r="AX215" s="14" t="s">
        <v>78</v>
      </c>
      <c r="AY215" s="182" t="s">
        <v>114</v>
      </c>
    </row>
    <row r="216" spans="1:65" s="2" customFormat="1" ht="21.75" customHeight="1">
      <c r="A216" s="32"/>
      <c r="B216" s="155"/>
      <c r="C216" s="156" t="s">
        <v>250</v>
      </c>
      <c r="D216" s="156" t="s">
        <v>117</v>
      </c>
      <c r="E216" s="157" t="s">
        <v>251</v>
      </c>
      <c r="F216" s="158" t="s">
        <v>252</v>
      </c>
      <c r="G216" s="159" t="s">
        <v>159</v>
      </c>
      <c r="H216" s="160">
        <v>20</v>
      </c>
      <c r="I216" s="161"/>
      <c r="J216" s="162">
        <f>ROUND(I216*H216,2)</f>
        <v>0</v>
      </c>
      <c r="K216" s="158" t="s">
        <v>121</v>
      </c>
      <c r="L216" s="33"/>
      <c r="M216" s="163" t="s">
        <v>1</v>
      </c>
      <c r="N216" s="164" t="s">
        <v>38</v>
      </c>
      <c r="O216" s="58"/>
      <c r="P216" s="165">
        <f>O216*H216</f>
        <v>0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7" t="s">
        <v>122</v>
      </c>
      <c r="AT216" s="167" t="s">
        <v>117</v>
      </c>
      <c r="AU216" s="167" t="s">
        <v>80</v>
      </c>
      <c r="AY216" s="17" t="s">
        <v>114</v>
      </c>
      <c r="BE216" s="168">
        <f>IF(N216="základní",J216,0)</f>
        <v>0</v>
      </c>
      <c r="BF216" s="168">
        <f>IF(N216="snížená",J216,0)</f>
        <v>0</v>
      </c>
      <c r="BG216" s="168">
        <f>IF(N216="zákl. přenesená",J216,0)</f>
        <v>0</v>
      </c>
      <c r="BH216" s="168">
        <f>IF(N216="sníž. přenesená",J216,0)</f>
        <v>0</v>
      </c>
      <c r="BI216" s="168">
        <f>IF(N216="nulová",J216,0)</f>
        <v>0</v>
      </c>
      <c r="BJ216" s="17" t="s">
        <v>78</v>
      </c>
      <c r="BK216" s="168">
        <f>ROUND(I216*H216,2)</f>
        <v>0</v>
      </c>
      <c r="BL216" s="17" t="s">
        <v>122</v>
      </c>
      <c r="BM216" s="167" t="s">
        <v>253</v>
      </c>
    </row>
    <row r="217" spans="1:65" s="2" customFormat="1" ht="19.5">
      <c r="A217" s="32"/>
      <c r="B217" s="33"/>
      <c r="C217" s="32"/>
      <c r="D217" s="169" t="s">
        <v>124</v>
      </c>
      <c r="E217" s="32"/>
      <c r="F217" s="170" t="s">
        <v>254</v>
      </c>
      <c r="G217" s="32"/>
      <c r="H217" s="32"/>
      <c r="I217" s="91"/>
      <c r="J217" s="32"/>
      <c r="K217" s="32"/>
      <c r="L217" s="33"/>
      <c r="M217" s="171"/>
      <c r="N217" s="172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124</v>
      </c>
      <c r="AU217" s="17" t="s">
        <v>80</v>
      </c>
    </row>
    <row r="218" spans="1:65" s="2" customFormat="1" ht="16.5" customHeight="1">
      <c r="A218" s="32"/>
      <c r="B218" s="155"/>
      <c r="C218" s="189" t="s">
        <v>255</v>
      </c>
      <c r="D218" s="189" t="s">
        <v>138</v>
      </c>
      <c r="E218" s="190" t="s">
        <v>256</v>
      </c>
      <c r="F218" s="191" t="s">
        <v>257</v>
      </c>
      <c r="G218" s="192" t="s">
        <v>258</v>
      </c>
      <c r="H218" s="193">
        <v>0.5</v>
      </c>
      <c r="I218" s="194"/>
      <c r="J218" s="195">
        <f>ROUND(I218*H218,2)</f>
        <v>0</v>
      </c>
      <c r="K218" s="191" t="s">
        <v>121</v>
      </c>
      <c r="L218" s="196"/>
      <c r="M218" s="197" t="s">
        <v>1</v>
      </c>
      <c r="N218" s="198" t="s">
        <v>38</v>
      </c>
      <c r="O218" s="58"/>
      <c r="P218" s="165">
        <f>O218*H218</f>
        <v>0</v>
      </c>
      <c r="Q218" s="165">
        <v>1E-3</v>
      </c>
      <c r="R218" s="165">
        <f>Q218*H218</f>
        <v>5.0000000000000001E-4</v>
      </c>
      <c r="S218" s="165">
        <v>0</v>
      </c>
      <c r="T218" s="16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7" t="s">
        <v>142</v>
      </c>
      <c r="AT218" s="167" t="s">
        <v>138</v>
      </c>
      <c r="AU218" s="167" t="s">
        <v>80</v>
      </c>
      <c r="AY218" s="17" t="s">
        <v>114</v>
      </c>
      <c r="BE218" s="168">
        <f>IF(N218="základní",J218,0)</f>
        <v>0</v>
      </c>
      <c r="BF218" s="168">
        <f>IF(N218="snížená",J218,0)</f>
        <v>0</v>
      </c>
      <c r="BG218" s="168">
        <f>IF(N218="zákl. přenesená",J218,0)</f>
        <v>0</v>
      </c>
      <c r="BH218" s="168">
        <f>IF(N218="sníž. přenesená",J218,0)</f>
        <v>0</v>
      </c>
      <c r="BI218" s="168">
        <f>IF(N218="nulová",J218,0)</f>
        <v>0</v>
      </c>
      <c r="BJ218" s="17" t="s">
        <v>78</v>
      </c>
      <c r="BK218" s="168">
        <f>ROUND(I218*H218,2)</f>
        <v>0</v>
      </c>
      <c r="BL218" s="17" t="s">
        <v>122</v>
      </c>
      <c r="BM218" s="167" t="s">
        <v>259</v>
      </c>
    </row>
    <row r="219" spans="1:65" s="2" customFormat="1">
      <c r="A219" s="32"/>
      <c r="B219" s="33"/>
      <c r="C219" s="32"/>
      <c r="D219" s="169" t="s">
        <v>124</v>
      </c>
      <c r="E219" s="32"/>
      <c r="F219" s="170" t="s">
        <v>257</v>
      </c>
      <c r="G219" s="32"/>
      <c r="H219" s="32"/>
      <c r="I219" s="91"/>
      <c r="J219" s="32"/>
      <c r="K219" s="32"/>
      <c r="L219" s="33"/>
      <c r="M219" s="171"/>
      <c r="N219" s="172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124</v>
      </c>
      <c r="AU219" s="17" t="s">
        <v>80</v>
      </c>
    </row>
    <row r="220" spans="1:65" s="13" customFormat="1">
      <c r="B220" s="173"/>
      <c r="D220" s="169" t="s">
        <v>126</v>
      </c>
      <c r="E220" s="174" t="s">
        <v>1</v>
      </c>
      <c r="F220" s="175" t="s">
        <v>260</v>
      </c>
      <c r="H220" s="176">
        <v>0.5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126</v>
      </c>
      <c r="AU220" s="174" t="s">
        <v>80</v>
      </c>
      <c r="AV220" s="13" t="s">
        <v>80</v>
      </c>
      <c r="AW220" s="13" t="s">
        <v>29</v>
      </c>
      <c r="AX220" s="13" t="s">
        <v>73</v>
      </c>
      <c r="AY220" s="174" t="s">
        <v>114</v>
      </c>
    </row>
    <row r="221" spans="1:65" s="14" customFormat="1">
      <c r="B221" s="181"/>
      <c r="D221" s="169" t="s">
        <v>126</v>
      </c>
      <c r="E221" s="182" t="s">
        <v>1</v>
      </c>
      <c r="F221" s="183" t="s">
        <v>128</v>
      </c>
      <c r="H221" s="184">
        <v>0.5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126</v>
      </c>
      <c r="AU221" s="182" t="s">
        <v>80</v>
      </c>
      <c r="AV221" s="14" t="s">
        <v>122</v>
      </c>
      <c r="AW221" s="14" t="s">
        <v>29</v>
      </c>
      <c r="AX221" s="14" t="s">
        <v>78</v>
      </c>
      <c r="AY221" s="182" t="s">
        <v>114</v>
      </c>
    </row>
    <row r="222" spans="1:65" s="2" customFormat="1" ht="21.75" customHeight="1">
      <c r="A222" s="32"/>
      <c r="B222" s="155"/>
      <c r="C222" s="156" t="s">
        <v>261</v>
      </c>
      <c r="D222" s="156" t="s">
        <v>117</v>
      </c>
      <c r="E222" s="157" t="s">
        <v>262</v>
      </c>
      <c r="F222" s="158" t="s">
        <v>263</v>
      </c>
      <c r="G222" s="159" t="s">
        <v>159</v>
      </c>
      <c r="H222" s="160">
        <v>138</v>
      </c>
      <c r="I222" s="161"/>
      <c r="J222" s="162">
        <f>ROUND(I222*H222,2)</f>
        <v>0</v>
      </c>
      <c r="K222" s="158" t="s">
        <v>121</v>
      </c>
      <c r="L222" s="33"/>
      <c r="M222" s="163" t="s">
        <v>1</v>
      </c>
      <c r="N222" s="164" t="s">
        <v>38</v>
      </c>
      <c r="O222" s="58"/>
      <c r="P222" s="165">
        <f>O222*H222</f>
        <v>0</v>
      </c>
      <c r="Q222" s="165">
        <v>0</v>
      </c>
      <c r="R222" s="165">
        <f>Q222*H222</f>
        <v>0</v>
      </c>
      <c r="S222" s="165">
        <v>0</v>
      </c>
      <c r="T222" s="16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7" t="s">
        <v>122</v>
      </c>
      <c r="AT222" s="167" t="s">
        <v>117</v>
      </c>
      <c r="AU222" s="167" t="s">
        <v>80</v>
      </c>
      <c r="AY222" s="17" t="s">
        <v>114</v>
      </c>
      <c r="BE222" s="168">
        <f>IF(N222="základní",J222,0)</f>
        <v>0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17" t="s">
        <v>78</v>
      </c>
      <c r="BK222" s="168">
        <f>ROUND(I222*H222,2)</f>
        <v>0</v>
      </c>
      <c r="BL222" s="17" t="s">
        <v>122</v>
      </c>
      <c r="BM222" s="167" t="s">
        <v>264</v>
      </c>
    </row>
    <row r="223" spans="1:65" s="2" customFormat="1" ht="19.5">
      <c r="A223" s="32"/>
      <c r="B223" s="33"/>
      <c r="C223" s="32"/>
      <c r="D223" s="169" t="s">
        <v>124</v>
      </c>
      <c r="E223" s="32"/>
      <c r="F223" s="170" t="s">
        <v>265</v>
      </c>
      <c r="G223" s="32"/>
      <c r="H223" s="32"/>
      <c r="I223" s="91"/>
      <c r="J223" s="32"/>
      <c r="K223" s="32"/>
      <c r="L223" s="33"/>
      <c r="M223" s="171"/>
      <c r="N223" s="172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124</v>
      </c>
      <c r="AU223" s="17" t="s">
        <v>80</v>
      </c>
    </row>
    <row r="224" spans="1:65" s="2" customFormat="1" ht="28.5" customHeight="1">
      <c r="A224" s="32"/>
      <c r="B224" s="155"/>
      <c r="C224" s="156" t="s">
        <v>266</v>
      </c>
      <c r="D224" s="156" t="s">
        <v>117</v>
      </c>
      <c r="E224" s="157" t="s">
        <v>267</v>
      </c>
      <c r="F224" s="158" t="s">
        <v>268</v>
      </c>
      <c r="G224" s="159" t="s">
        <v>269</v>
      </c>
      <c r="H224" s="160">
        <v>1</v>
      </c>
      <c r="I224" s="161"/>
      <c r="J224" s="162">
        <f>ROUND(I224*H224,2)</f>
        <v>0</v>
      </c>
      <c r="K224" s="158" t="s">
        <v>121</v>
      </c>
      <c r="L224" s="33"/>
      <c r="M224" s="163" t="s">
        <v>1</v>
      </c>
      <c r="N224" s="164" t="s">
        <v>38</v>
      </c>
      <c r="O224" s="58"/>
      <c r="P224" s="165">
        <f>O224*H224</f>
        <v>0</v>
      </c>
      <c r="Q224" s="165">
        <v>2.1350000000000001E-2</v>
      </c>
      <c r="R224" s="165">
        <f>Q224*H224</f>
        <v>2.1350000000000001E-2</v>
      </c>
      <c r="S224" s="165">
        <v>0</v>
      </c>
      <c r="T224" s="16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7" t="s">
        <v>122</v>
      </c>
      <c r="AT224" s="167" t="s">
        <v>117</v>
      </c>
      <c r="AU224" s="167" t="s">
        <v>80</v>
      </c>
      <c r="AY224" s="17" t="s">
        <v>114</v>
      </c>
      <c r="BE224" s="168">
        <f>IF(N224="základní",J224,0)</f>
        <v>0</v>
      </c>
      <c r="BF224" s="168">
        <f>IF(N224="snížená",J224,0)</f>
        <v>0</v>
      </c>
      <c r="BG224" s="168">
        <f>IF(N224="zákl. přenesená",J224,0)</f>
        <v>0</v>
      </c>
      <c r="BH224" s="168">
        <f>IF(N224="sníž. přenesená",J224,0)</f>
        <v>0</v>
      </c>
      <c r="BI224" s="168">
        <f>IF(N224="nulová",J224,0)</f>
        <v>0</v>
      </c>
      <c r="BJ224" s="17" t="s">
        <v>78</v>
      </c>
      <c r="BK224" s="168">
        <f>ROUND(I224*H224,2)</f>
        <v>0</v>
      </c>
      <c r="BL224" s="17" t="s">
        <v>122</v>
      </c>
      <c r="BM224" s="167" t="s">
        <v>270</v>
      </c>
    </row>
    <row r="225" spans="1:65" s="2" customFormat="1" ht="29.25">
      <c r="A225" s="32"/>
      <c r="B225" s="33"/>
      <c r="C225" s="32"/>
      <c r="D225" s="169" t="s">
        <v>124</v>
      </c>
      <c r="E225" s="32"/>
      <c r="F225" s="170" t="s">
        <v>271</v>
      </c>
      <c r="G225" s="32"/>
      <c r="H225" s="32"/>
      <c r="I225" s="91"/>
      <c r="J225" s="32"/>
      <c r="K225" s="32"/>
      <c r="L225" s="33"/>
      <c r="M225" s="171"/>
      <c r="N225" s="172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124</v>
      </c>
      <c r="AU225" s="17" t="s">
        <v>80</v>
      </c>
    </row>
    <row r="226" spans="1:65" s="2" customFormat="1" ht="16.5" customHeight="1">
      <c r="A226" s="32"/>
      <c r="B226" s="155"/>
      <c r="C226" s="156" t="s">
        <v>272</v>
      </c>
      <c r="D226" s="156" t="s">
        <v>117</v>
      </c>
      <c r="E226" s="157" t="s">
        <v>273</v>
      </c>
      <c r="F226" s="158" t="s">
        <v>274</v>
      </c>
      <c r="G226" s="159" t="s">
        <v>159</v>
      </c>
      <c r="H226" s="160">
        <v>40</v>
      </c>
      <c r="I226" s="161"/>
      <c r="J226" s="162">
        <f>ROUND(I226*H226,2)</f>
        <v>0</v>
      </c>
      <c r="K226" s="158" t="s">
        <v>121</v>
      </c>
      <c r="L226" s="33"/>
      <c r="M226" s="163" t="s">
        <v>1</v>
      </c>
      <c r="N226" s="164" t="s">
        <v>38</v>
      </c>
      <c r="O226" s="58"/>
      <c r="P226" s="165">
        <f>O226*H226</f>
        <v>0</v>
      </c>
      <c r="Q226" s="165">
        <v>0</v>
      </c>
      <c r="R226" s="165">
        <f>Q226*H226</f>
        <v>0</v>
      </c>
      <c r="S226" s="165">
        <v>0</v>
      </c>
      <c r="T226" s="16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7" t="s">
        <v>122</v>
      </c>
      <c r="AT226" s="167" t="s">
        <v>117</v>
      </c>
      <c r="AU226" s="167" t="s">
        <v>80</v>
      </c>
      <c r="AY226" s="17" t="s">
        <v>114</v>
      </c>
      <c r="BE226" s="168">
        <f>IF(N226="základní",J226,0)</f>
        <v>0</v>
      </c>
      <c r="BF226" s="168">
        <f>IF(N226="snížená",J226,0)</f>
        <v>0</v>
      </c>
      <c r="BG226" s="168">
        <f>IF(N226="zákl. přenesená",J226,0)</f>
        <v>0</v>
      </c>
      <c r="BH226" s="168">
        <f>IF(N226="sníž. přenesená",J226,0)</f>
        <v>0</v>
      </c>
      <c r="BI226" s="168">
        <f>IF(N226="nulová",J226,0)</f>
        <v>0</v>
      </c>
      <c r="BJ226" s="17" t="s">
        <v>78</v>
      </c>
      <c r="BK226" s="168">
        <f>ROUND(I226*H226,2)</f>
        <v>0</v>
      </c>
      <c r="BL226" s="17" t="s">
        <v>122</v>
      </c>
      <c r="BM226" s="167" t="s">
        <v>275</v>
      </c>
    </row>
    <row r="227" spans="1:65" s="2" customFormat="1">
      <c r="A227" s="32"/>
      <c r="B227" s="33"/>
      <c r="C227" s="32"/>
      <c r="D227" s="169" t="s">
        <v>124</v>
      </c>
      <c r="E227" s="32"/>
      <c r="F227" s="170" t="s">
        <v>276</v>
      </c>
      <c r="G227" s="32"/>
      <c r="H227" s="32"/>
      <c r="I227" s="91"/>
      <c r="J227" s="32"/>
      <c r="K227" s="32"/>
      <c r="L227" s="33"/>
      <c r="M227" s="171"/>
      <c r="N227" s="172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124</v>
      </c>
      <c r="AU227" s="17" t="s">
        <v>80</v>
      </c>
    </row>
    <row r="228" spans="1:65" s="13" customFormat="1">
      <c r="B228" s="173"/>
      <c r="D228" s="169" t="s">
        <v>126</v>
      </c>
      <c r="E228" s="174" t="s">
        <v>1</v>
      </c>
      <c r="F228" s="175" t="s">
        <v>277</v>
      </c>
      <c r="H228" s="176">
        <v>40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126</v>
      </c>
      <c r="AU228" s="174" t="s">
        <v>80</v>
      </c>
      <c r="AV228" s="13" t="s">
        <v>80</v>
      </c>
      <c r="AW228" s="13" t="s">
        <v>29</v>
      </c>
      <c r="AX228" s="13" t="s">
        <v>73</v>
      </c>
      <c r="AY228" s="174" t="s">
        <v>114</v>
      </c>
    </row>
    <row r="229" spans="1:65" s="14" customFormat="1">
      <c r="B229" s="181"/>
      <c r="D229" s="169" t="s">
        <v>126</v>
      </c>
      <c r="E229" s="182" t="s">
        <v>1</v>
      </c>
      <c r="F229" s="183" t="s">
        <v>128</v>
      </c>
      <c r="H229" s="184">
        <v>40</v>
      </c>
      <c r="I229" s="185"/>
      <c r="L229" s="181"/>
      <c r="M229" s="186"/>
      <c r="N229" s="187"/>
      <c r="O229" s="187"/>
      <c r="P229" s="187"/>
      <c r="Q229" s="187"/>
      <c r="R229" s="187"/>
      <c r="S229" s="187"/>
      <c r="T229" s="188"/>
      <c r="AT229" s="182" t="s">
        <v>126</v>
      </c>
      <c r="AU229" s="182" t="s">
        <v>80</v>
      </c>
      <c r="AV229" s="14" t="s">
        <v>122</v>
      </c>
      <c r="AW229" s="14" t="s">
        <v>29</v>
      </c>
      <c r="AX229" s="14" t="s">
        <v>78</v>
      </c>
      <c r="AY229" s="182" t="s">
        <v>114</v>
      </c>
    </row>
    <row r="230" spans="1:65" s="12" customFormat="1" ht="22.9" customHeight="1">
      <c r="B230" s="142"/>
      <c r="D230" s="143" t="s">
        <v>72</v>
      </c>
      <c r="E230" s="153" t="s">
        <v>80</v>
      </c>
      <c r="F230" s="153" t="s">
        <v>278</v>
      </c>
      <c r="I230" s="145"/>
      <c r="J230" s="154">
        <f>BK230</f>
        <v>0</v>
      </c>
      <c r="L230" s="142"/>
      <c r="M230" s="147"/>
      <c r="N230" s="148"/>
      <c r="O230" s="148"/>
      <c r="P230" s="149">
        <f>SUM(P231:P235)</f>
        <v>0</v>
      </c>
      <c r="Q230" s="148"/>
      <c r="R230" s="149">
        <f>SUM(R231:R235)</f>
        <v>0</v>
      </c>
      <c r="S230" s="148"/>
      <c r="T230" s="150">
        <f>SUM(T231:T235)</f>
        <v>0</v>
      </c>
      <c r="AR230" s="143" t="s">
        <v>78</v>
      </c>
      <c r="AT230" s="151" t="s">
        <v>72</v>
      </c>
      <c r="AU230" s="151" t="s">
        <v>78</v>
      </c>
      <c r="AY230" s="143" t="s">
        <v>114</v>
      </c>
      <c r="BK230" s="152">
        <f>SUM(BK231:BK235)</f>
        <v>0</v>
      </c>
    </row>
    <row r="231" spans="1:65" s="2" customFormat="1" ht="21.75" customHeight="1">
      <c r="A231" s="32"/>
      <c r="B231" s="155"/>
      <c r="C231" s="156" t="s">
        <v>279</v>
      </c>
      <c r="D231" s="156" t="s">
        <v>117</v>
      </c>
      <c r="E231" s="157" t="s">
        <v>280</v>
      </c>
      <c r="F231" s="158" t="s">
        <v>281</v>
      </c>
      <c r="G231" s="159" t="s">
        <v>120</v>
      </c>
      <c r="H231" s="160">
        <v>8.2799999999999994</v>
      </c>
      <c r="I231" s="161"/>
      <c r="J231" s="162">
        <f>ROUND(I231*H231,2)</f>
        <v>0</v>
      </c>
      <c r="K231" s="158" t="s">
        <v>121</v>
      </c>
      <c r="L231" s="33"/>
      <c r="M231" s="163" t="s">
        <v>1</v>
      </c>
      <c r="N231" s="164" t="s">
        <v>38</v>
      </c>
      <c r="O231" s="58"/>
      <c r="P231" s="165">
        <f>O231*H231</f>
        <v>0</v>
      </c>
      <c r="Q231" s="165">
        <v>0</v>
      </c>
      <c r="R231" s="165">
        <f>Q231*H231</f>
        <v>0</v>
      </c>
      <c r="S231" s="165">
        <v>0</v>
      </c>
      <c r="T231" s="16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7" t="s">
        <v>122</v>
      </c>
      <c r="AT231" s="167" t="s">
        <v>117</v>
      </c>
      <c r="AU231" s="167" t="s">
        <v>80</v>
      </c>
      <c r="AY231" s="17" t="s">
        <v>114</v>
      </c>
      <c r="BE231" s="168">
        <f>IF(N231="základní",J231,0)</f>
        <v>0</v>
      </c>
      <c r="BF231" s="168">
        <f>IF(N231="snížená",J231,0)</f>
        <v>0</v>
      </c>
      <c r="BG231" s="168">
        <f>IF(N231="zákl. přenesená",J231,0)</f>
        <v>0</v>
      </c>
      <c r="BH231" s="168">
        <f>IF(N231="sníž. přenesená",J231,0)</f>
        <v>0</v>
      </c>
      <c r="BI231" s="168">
        <f>IF(N231="nulová",J231,0)</f>
        <v>0</v>
      </c>
      <c r="BJ231" s="17" t="s">
        <v>78</v>
      </c>
      <c r="BK231" s="168">
        <f>ROUND(I231*H231,2)</f>
        <v>0</v>
      </c>
      <c r="BL231" s="17" t="s">
        <v>122</v>
      </c>
      <c r="BM231" s="167" t="s">
        <v>282</v>
      </c>
    </row>
    <row r="232" spans="1:65" s="2" customFormat="1" ht="29.25">
      <c r="A232" s="32"/>
      <c r="B232" s="33"/>
      <c r="C232" s="32"/>
      <c r="D232" s="169" t="s">
        <v>124</v>
      </c>
      <c r="E232" s="32"/>
      <c r="F232" s="170" t="s">
        <v>283</v>
      </c>
      <c r="G232" s="32"/>
      <c r="H232" s="32"/>
      <c r="I232" s="91"/>
      <c r="J232" s="32"/>
      <c r="K232" s="32"/>
      <c r="L232" s="33"/>
      <c r="M232" s="171"/>
      <c r="N232" s="172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124</v>
      </c>
      <c r="AU232" s="17" t="s">
        <v>80</v>
      </c>
    </row>
    <row r="233" spans="1:65" s="15" customFormat="1">
      <c r="B233" s="199"/>
      <c r="D233" s="169" t="s">
        <v>126</v>
      </c>
      <c r="E233" s="200" t="s">
        <v>1</v>
      </c>
      <c r="F233" s="201" t="s">
        <v>284</v>
      </c>
      <c r="H233" s="200" t="s">
        <v>1</v>
      </c>
      <c r="I233" s="202"/>
      <c r="L233" s="199"/>
      <c r="M233" s="203"/>
      <c r="N233" s="204"/>
      <c r="O233" s="204"/>
      <c r="P233" s="204"/>
      <c r="Q233" s="204"/>
      <c r="R233" s="204"/>
      <c r="S233" s="204"/>
      <c r="T233" s="205"/>
      <c r="AT233" s="200" t="s">
        <v>126</v>
      </c>
      <c r="AU233" s="200" t="s">
        <v>80</v>
      </c>
      <c r="AV233" s="15" t="s">
        <v>78</v>
      </c>
      <c r="AW233" s="15" t="s">
        <v>29</v>
      </c>
      <c r="AX233" s="15" t="s">
        <v>73</v>
      </c>
      <c r="AY233" s="200" t="s">
        <v>114</v>
      </c>
    </row>
    <row r="234" spans="1:65" s="13" customFormat="1">
      <c r="B234" s="173"/>
      <c r="D234" s="169" t="s">
        <v>126</v>
      </c>
      <c r="E234" s="174" t="s">
        <v>1</v>
      </c>
      <c r="F234" s="175" t="s">
        <v>285</v>
      </c>
      <c r="H234" s="176">
        <v>8.2799999999999994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126</v>
      </c>
      <c r="AU234" s="174" t="s">
        <v>80</v>
      </c>
      <c r="AV234" s="13" t="s">
        <v>80</v>
      </c>
      <c r="AW234" s="13" t="s">
        <v>29</v>
      </c>
      <c r="AX234" s="13" t="s">
        <v>73</v>
      </c>
      <c r="AY234" s="174" t="s">
        <v>114</v>
      </c>
    </row>
    <row r="235" spans="1:65" s="14" customFormat="1">
      <c r="B235" s="181"/>
      <c r="D235" s="169" t="s">
        <v>126</v>
      </c>
      <c r="E235" s="182" t="s">
        <v>1</v>
      </c>
      <c r="F235" s="183" t="s">
        <v>128</v>
      </c>
      <c r="H235" s="184">
        <v>8.2799999999999994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2" t="s">
        <v>126</v>
      </c>
      <c r="AU235" s="182" t="s">
        <v>80</v>
      </c>
      <c r="AV235" s="14" t="s">
        <v>122</v>
      </c>
      <c r="AW235" s="14" t="s">
        <v>29</v>
      </c>
      <c r="AX235" s="14" t="s">
        <v>78</v>
      </c>
      <c r="AY235" s="182" t="s">
        <v>114</v>
      </c>
    </row>
    <row r="236" spans="1:65" s="12" customFormat="1" ht="22.9" customHeight="1">
      <c r="B236" s="142"/>
      <c r="D236" s="143" t="s">
        <v>72</v>
      </c>
      <c r="E236" s="153" t="s">
        <v>122</v>
      </c>
      <c r="F236" s="153" t="s">
        <v>286</v>
      </c>
      <c r="I236" s="145"/>
      <c r="J236" s="154">
        <f>BK236</f>
        <v>0</v>
      </c>
      <c r="L236" s="142"/>
      <c r="M236" s="147"/>
      <c r="N236" s="148"/>
      <c r="O236" s="148"/>
      <c r="P236" s="149">
        <v>0</v>
      </c>
      <c r="Q236" s="148"/>
      <c r="R236" s="149">
        <v>0</v>
      </c>
      <c r="S236" s="148"/>
      <c r="T236" s="150">
        <v>0</v>
      </c>
      <c r="AR236" s="143" t="s">
        <v>78</v>
      </c>
      <c r="AT236" s="151" t="s">
        <v>72</v>
      </c>
      <c r="AU236" s="151" t="s">
        <v>78</v>
      </c>
      <c r="AY236" s="143" t="s">
        <v>114</v>
      </c>
      <c r="BK236" s="152">
        <v>0</v>
      </c>
    </row>
    <row r="237" spans="1:65" s="12" customFormat="1" ht="22.9" customHeight="1">
      <c r="B237" s="142"/>
      <c r="D237" s="143" t="s">
        <v>72</v>
      </c>
      <c r="E237" s="153" t="s">
        <v>287</v>
      </c>
      <c r="F237" s="153" t="s">
        <v>288</v>
      </c>
      <c r="I237" s="145"/>
      <c r="J237" s="154">
        <f>BK237</f>
        <v>0</v>
      </c>
      <c r="L237" s="142"/>
      <c r="M237" s="147"/>
      <c r="N237" s="148"/>
      <c r="O237" s="148"/>
      <c r="P237" s="149">
        <f>SUM(P238:P241)</f>
        <v>0</v>
      </c>
      <c r="Q237" s="148"/>
      <c r="R237" s="149">
        <f>SUM(R238:R241)</f>
        <v>0</v>
      </c>
      <c r="S237" s="148"/>
      <c r="T237" s="150">
        <f>SUM(T238:T241)</f>
        <v>0</v>
      </c>
      <c r="AR237" s="143" t="s">
        <v>78</v>
      </c>
      <c r="AT237" s="151" t="s">
        <v>72</v>
      </c>
      <c r="AU237" s="151" t="s">
        <v>78</v>
      </c>
      <c r="AY237" s="143" t="s">
        <v>114</v>
      </c>
      <c r="BK237" s="152">
        <f>SUM(BK238:BK241)</f>
        <v>0</v>
      </c>
    </row>
    <row r="238" spans="1:65" s="2" customFormat="1" ht="16.5" customHeight="1">
      <c r="A238" s="32"/>
      <c r="B238" s="155"/>
      <c r="C238" s="156" t="s">
        <v>289</v>
      </c>
      <c r="D238" s="156" t="s">
        <v>117</v>
      </c>
      <c r="E238" s="157" t="s">
        <v>290</v>
      </c>
      <c r="F238" s="158" t="s">
        <v>291</v>
      </c>
      <c r="G238" s="159" t="s">
        <v>189</v>
      </c>
      <c r="H238" s="160">
        <v>23</v>
      </c>
      <c r="I238" s="161"/>
      <c r="J238" s="162">
        <f>ROUND(I238*H238,2)</f>
        <v>0</v>
      </c>
      <c r="K238" s="158" t="s">
        <v>121</v>
      </c>
      <c r="L238" s="33"/>
      <c r="M238" s="163" t="s">
        <v>1</v>
      </c>
      <c r="N238" s="164" t="s">
        <v>38</v>
      </c>
      <c r="O238" s="58"/>
      <c r="P238" s="165">
        <f>O238*H238</f>
        <v>0</v>
      </c>
      <c r="Q238" s="165">
        <v>0</v>
      </c>
      <c r="R238" s="165">
        <f>Q238*H238</f>
        <v>0</v>
      </c>
      <c r="S238" s="165">
        <v>0</v>
      </c>
      <c r="T238" s="16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7" t="s">
        <v>122</v>
      </c>
      <c r="AT238" s="167" t="s">
        <v>117</v>
      </c>
      <c r="AU238" s="167" t="s">
        <v>80</v>
      </c>
      <c r="AY238" s="17" t="s">
        <v>114</v>
      </c>
      <c r="BE238" s="168">
        <f>IF(N238="základní",J238,0)</f>
        <v>0</v>
      </c>
      <c r="BF238" s="168">
        <f>IF(N238="snížená",J238,0)</f>
        <v>0</v>
      </c>
      <c r="BG238" s="168">
        <f>IF(N238="zákl. přenesená",J238,0)</f>
        <v>0</v>
      </c>
      <c r="BH238" s="168">
        <f>IF(N238="sníž. přenesená",J238,0)</f>
        <v>0</v>
      </c>
      <c r="BI238" s="168">
        <f>IF(N238="nulová",J238,0)</f>
        <v>0</v>
      </c>
      <c r="BJ238" s="17" t="s">
        <v>78</v>
      </c>
      <c r="BK238" s="168">
        <f>ROUND(I238*H238,2)</f>
        <v>0</v>
      </c>
      <c r="BL238" s="17" t="s">
        <v>122</v>
      </c>
      <c r="BM238" s="167" t="s">
        <v>292</v>
      </c>
    </row>
    <row r="239" spans="1:65" s="2" customFormat="1">
      <c r="A239" s="32"/>
      <c r="B239" s="33"/>
      <c r="C239" s="32"/>
      <c r="D239" s="169" t="s">
        <v>124</v>
      </c>
      <c r="E239" s="32"/>
      <c r="F239" s="170" t="s">
        <v>291</v>
      </c>
      <c r="G239" s="32"/>
      <c r="H239" s="32"/>
      <c r="I239" s="91"/>
      <c r="J239" s="32"/>
      <c r="K239" s="32"/>
      <c r="L239" s="33"/>
      <c r="M239" s="171"/>
      <c r="N239" s="172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124</v>
      </c>
      <c r="AU239" s="17" t="s">
        <v>80</v>
      </c>
    </row>
    <row r="240" spans="1:65" s="2" customFormat="1" ht="26.25" customHeight="1">
      <c r="A240" s="32"/>
      <c r="B240" s="155"/>
      <c r="C240" s="156" t="s">
        <v>293</v>
      </c>
      <c r="D240" s="156" t="s">
        <v>117</v>
      </c>
      <c r="E240" s="157" t="s">
        <v>294</v>
      </c>
      <c r="F240" s="158" t="s">
        <v>518</v>
      </c>
      <c r="G240" s="159" t="s">
        <v>189</v>
      </c>
      <c r="H240" s="160">
        <v>23</v>
      </c>
      <c r="I240" s="161"/>
      <c r="J240" s="162">
        <f>ROUND(I240*H240,2)</f>
        <v>0</v>
      </c>
      <c r="K240" s="158" t="s">
        <v>121</v>
      </c>
      <c r="L240" s="33"/>
      <c r="M240" s="163" t="s">
        <v>1</v>
      </c>
      <c r="N240" s="164" t="s">
        <v>38</v>
      </c>
      <c r="O240" s="58"/>
      <c r="P240" s="165">
        <f>O240*H240</f>
        <v>0</v>
      </c>
      <c r="Q240" s="165">
        <v>0</v>
      </c>
      <c r="R240" s="165">
        <f>Q240*H240</f>
        <v>0</v>
      </c>
      <c r="S240" s="165">
        <v>0</v>
      </c>
      <c r="T240" s="16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7" t="s">
        <v>122</v>
      </c>
      <c r="AT240" s="167" t="s">
        <v>117</v>
      </c>
      <c r="AU240" s="167" t="s">
        <v>80</v>
      </c>
      <c r="AY240" s="17" t="s">
        <v>114</v>
      </c>
      <c r="BE240" s="168">
        <f>IF(N240="základní",J240,0)</f>
        <v>0</v>
      </c>
      <c r="BF240" s="168">
        <f>IF(N240="snížená",J240,0)</f>
        <v>0</v>
      </c>
      <c r="BG240" s="168">
        <f>IF(N240="zákl. přenesená",J240,0)</f>
        <v>0</v>
      </c>
      <c r="BH240" s="168">
        <f>IF(N240="sníž. přenesená",J240,0)</f>
        <v>0</v>
      </c>
      <c r="BI240" s="168">
        <f>IF(N240="nulová",J240,0)</f>
        <v>0</v>
      </c>
      <c r="BJ240" s="17" t="s">
        <v>78</v>
      </c>
      <c r="BK240" s="168">
        <f>ROUND(I240*H240,2)</f>
        <v>0</v>
      </c>
      <c r="BL240" s="17" t="s">
        <v>122</v>
      </c>
      <c r="BM240" s="167" t="s">
        <v>295</v>
      </c>
    </row>
    <row r="241" spans="1:65" s="2" customFormat="1" ht="19.5">
      <c r="A241" s="32"/>
      <c r="B241" s="33"/>
      <c r="C241" s="32"/>
      <c r="D241" s="169" t="s">
        <v>124</v>
      </c>
      <c r="E241" s="32"/>
      <c r="F241" s="170" t="s">
        <v>518</v>
      </c>
      <c r="G241" s="32"/>
      <c r="H241" s="32"/>
      <c r="I241" s="91"/>
      <c r="J241" s="32"/>
      <c r="K241" s="32"/>
      <c r="L241" s="33"/>
      <c r="M241" s="171"/>
      <c r="N241" s="172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124</v>
      </c>
      <c r="AU241" s="17" t="s">
        <v>80</v>
      </c>
    </row>
    <row r="242" spans="1:65" s="12" customFormat="1" ht="22.9" customHeight="1">
      <c r="B242" s="142"/>
      <c r="D242" s="143" t="s">
        <v>72</v>
      </c>
      <c r="E242" s="153" t="s">
        <v>145</v>
      </c>
      <c r="F242" s="153" t="s">
        <v>296</v>
      </c>
      <c r="I242" s="145"/>
      <c r="J242" s="154">
        <f>BK242</f>
        <v>0</v>
      </c>
      <c r="L242" s="142"/>
      <c r="M242" s="147"/>
      <c r="N242" s="148"/>
      <c r="O242" s="148"/>
      <c r="P242" s="149">
        <f>SUM(P243:P287)</f>
        <v>0</v>
      </c>
      <c r="Q242" s="148"/>
      <c r="R242" s="149">
        <f>SUM(R243:R287)</f>
        <v>23.677500000000002</v>
      </c>
      <c r="S242" s="148"/>
      <c r="T242" s="150">
        <f>SUM(T243:T287)</f>
        <v>0</v>
      </c>
      <c r="AR242" s="143" t="s">
        <v>78</v>
      </c>
      <c r="AT242" s="151" t="s">
        <v>72</v>
      </c>
      <c r="AU242" s="151" t="s">
        <v>78</v>
      </c>
      <c r="AY242" s="143" t="s">
        <v>114</v>
      </c>
      <c r="BK242" s="152">
        <f>SUM(BK243:BK287)</f>
        <v>0</v>
      </c>
    </row>
    <row r="243" spans="1:65" s="2" customFormat="1" ht="16.5" customHeight="1">
      <c r="A243" s="32"/>
      <c r="B243" s="155"/>
      <c r="C243" s="156" t="s">
        <v>297</v>
      </c>
      <c r="D243" s="156" t="s">
        <v>117</v>
      </c>
      <c r="E243" s="157" t="s">
        <v>298</v>
      </c>
      <c r="F243" s="158" t="s">
        <v>299</v>
      </c>
      <c r="G243" s="159" t="s">
        <v>159</v>
      </c>
      <c r="H243" s="160">
        <v>110</v>
      </c>
      <c r="I243" s="161"/>
      <c r="J243" s="162">
        <f>ROUND(I243*H243,2)</f>
        <v>0</v>
      </c>
      <c r="K243" s="158" t="s">
        <v>121</v>
      </c>
      <c r="L243" s="33"/>
      <c r="M243" s="163" t="s">
        <v>1</v>
      </c>
      <c r="N243" s="164" t="s">
        <v>38</v>
      </c>
      <c r="O243" s="58"/>
      <c r="P243" s="165">
        <f>O243*H243</f>
        <v>0</v>
      </c>
      <c r="Q243" s="165">
        <v>0</v>
      </c>
      <c r="R243" s="165">
        <f>Q243*H243</f>
        <v>0</v>
      </c>
      <c r="S243" s="165">
        <v>0</v>
      </c>
      <c r="T243" s="16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7" t="s">
        <v>122</v>
      </c>
      <c r="AT243" s="167" t="s">
        <v>117</v>
      </c>
      <c r="AU243" s="167" t="s">
        <v>80</v>
      </c>
      <c r="AY243" s="17" t="s">
        <v>114</v>
      </c>
      <c r="BE243" s="168">
        <f>IF(N243="základní",J243,0)</f>
        <v>0</v>
      </c>
      <c r="BF243" s="168">
        <f>IF(N243="snížená",J243,0)</f>
        <v>0</v>
      </c>
      <c r="BG243" s="168">
        <f>IF(N243="zákl. přenesená",J243,0)</f>
        <v>0</v>
      </c>
      <c r="BH243" s="168">
        <f>IF(N243="sníž. přenesená",J243,0)</f>
        <v>0</v>
      </c>
      <c r="BI243" s="168">
        <f>IF(N243="nulová",J243,0)</f>
        <v>0</v>
      </c>
      <c r="BJ243" s="17" t="s">
        <v>78</v>
      </c>
      <c r="BK243" s="168">
        <f>ROUND(I243*H243,2)</f>
        <v>0</v>
      </c>
      <c r="BL243" s="17" t="s">
        <v>122</v>
      </c>
      <c r="BM243" s="167" t="s">
        <v>300</v>
      </c>
    </row>
    <row r="244" spans="1:65" s="2" customFormat="1" ht="19.5">
      <c r="A244" s="32"/>
      <c r="B244" s="33"/>
      <c r="C244" s="32"/>
      <c r="D244" s="169" t="s">
        <v>124</v>
      </c>
      <c r="E244" s="32"/>
      <c r="F244" s="170" t="s">
        <v>301</v>
      </c>
      <c r="G244" s="32"/>
      <c r="H244" s="32"/>
      <c r="I244" s="91"/>
      <c r="J244" s="32"/>
      <c r="K244" s="32"/>
      <c r="L244" s="33"/>
      <c r="M244" s="171"/>
      <c r="N244" s="172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124</v>
      </c>
      <c r="AU244" s="17" t="s">
        <v>80</v>
      </c>
    </row>
    <row r="245" spans="1:65" s="15" customFormat="1">
      <c r="B245" s="199"/>
      <c r="D245" s="169" t="s">
        <v>126</v>
      </c>
      <c r="E245" s="200" t="s">
        <v>1</v>
      </c>
      <c r="F245" s="201" t="s">
        <v>302</v>
      </c>
      <c r="H245" s="200" t="s">
        <v>1</v>
      </c>
      <c r="I245" s="202"/>
      <c r="L245" s="199"/>
      <c r="M245" s="203"/>
      <c r="N245" s="204"/>
      <c r="O245" s="204"/>
      <c r="P245" s="204"/>
      <c r="Q245" s="204"/>
      <c r="R245" s="204"/>
      <c r="S245" s="204"/>
      <c r="T245" s="205"/>
      <c r="AT245" s="200" t="s">
        <v>126</v>
      </c>
      <c r="AU245" s="200" t="s">
        <v>80</v>
      </c>
      <c r="AV245" s="15" t="s">
        <v>78</v>
      </c>
      <c r="AW245" s="15" t="s">
        <v>29</v>
      </c>
      <c r="AX245" s="15" t="s">
        <v>73</v>
      </c>
      <c r="AY245" s="200" t="s">
        <v>114</v>
      </c>
    </row>
    <row r="246" spans="1:65" s="13" customFormat="1">
      <c r="B246" s="173"/>
      <c r="D246" s="169" t="s">
        <v>126</v>
      </c>
      <c r="E246" s="174" t="s">
        <v>1</v>
      </c>
      <c r="F246" s="175" t="s">
        <v>303</v>
      </c>
      <c r="H246" s="176">
        <v>110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126</v>
      </c>
      <c r="AU246" s="174" t="s">
        <v>80</v>
      </c>
      <c r="AV246" s="13" t="s">
        <v>80</v>
      </c>
      <c r="AW246" s="13" t="s">
        <v>29</v>
      </c>
      <c r="AX246" s="13" t="s">
        <v>73</v>
      </c>
      <c r="AY246" s="174" t="s">
        <v>114</v>
      </c>
    </row>
    <row r="247" spans="1:65" s="14" customFormat="1">
      <c r="B247" s="181"/>
      <c r="D247" s="169" t="s">
        <v>126</v>
      </c>
      <c r="E247" s="182" t="s">
        <v>1</v>
      </c>
      <c r="F247" s="183" t="s">
        <v>128</v>
      </c>
      <c r="H247" s="184">
        <v>110</v>
      </c>
      <c r="I247" s="185"/>
      <c r="L247" s="181"/>
      <c r="M247" s="186"/>
      <c r="N247" s="187"/>
      <c r="O247" s="187"/>
      <c r="P247" s="187"/>
      <c r="Q247" s="187"/>
      <c r="R247" s="187"/>
      <c r="S247" s="187"/>
      <c r="T247" s="188"/>
      <c r="AT247" s="182" t="s">
        <v>126</v>
      </c>
      <c r="AU247" s="182" t="s">
        <v>80</v>
      </c>
      <c r="AV247" s="14" t="s">
        <v>122</v>
      </c>
      <c r="AW247" s="14" t="s">
        <v>29</v>
      </c>
      <c r="AX247" s="14" t="s">
        <v>78</v>
      </c>
      <c r="AY247" s="182" t="s">
        <v>114</v>
      </c>
    </row>
    <row r="248" spans="1:65" s="2" customFormat="1" ht="16.5" customHeight="1">
      <c r="A248" s="32"/>
      <c r="B248" s="155"/>
      <c r="C248" s="156" t="s">
        <v>304</v>
      </c>
      <c r="D248" s="156" t="s">
        <v>117</v>
      </c>
      <c r="E248" s="157" t="s">
        <v>305</v>
      </c>
      <c r="F248" s="158" t="s">
        <v>306</v>
      </c>
      <c r="G248" s="159" t="s">
        <v>159</v>
      </c>
      <c r="H248" s="160">
        <v>54</v>
      </c>
      <c r="I248" s="161"/>
      <c r="J248" s="162">
        <f>ROUND(I248*H248,2)</f>
        <v>0</v>
      </c>
      <c r="K248" s="158" t="s">
        <v>121</v>
      </c>
      <c r="L248" s="33"/>
      <c r="M248" s="163" t="s">
        <v>1</v>
      </c>
      <c r="N248" s="164" t="s">
        <v>38</v>
      </c>
      <c r="O248" s="58"/>
      <c r="P248" s="165">
        <f>O248*H248</f>
        <v>0</v>
      </c>
      <c r="Q248" s="165">
        <v>0</v>
      </c>
      <c r="R248" s="165">
        <f>Q248*H248</f>
        <v>0</v>
      </c>
      <c r="S248" s="165">
        <v>0</v>
      </c>
      <c r="T248" s="16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7" t="s">
        <v>122</v>
      </c>
      <c r="AT248" s="167" t="s">
        <v>117</v>
      </c>
      <c r="AU248" s="167" t="s">
        <v>80</v>
      </c>
      <c r="AY248" s="17" t="s">
        <v>114</v>
      </c>
      <c r="BE248" s="168">
        <f>IF(N248="základní",J248,0)</f>
        <v>0</v>
      </c>
      <c r="BF248" s="168">
        <f>IF(N248="snížená",J248,0)</f>
        <v>0</v>
      </c>
      <c r="BG248" s="168">
        <f>IF(N248="zákl. přenesená",J248,0)</f>
        <v>0</v>
      </c>
      <c r="BH248" s="168">
        <f>IF(N248="sníž. přenesená",J248,0)</f>
        <v>0</v>
      </c>
      <c r="BI248" s="168">
        <f>IF(N248="nulová",J248,0)</f>
        <v>0</v>
      </c>
      <c r="BJ248" s="17" t="s">
        <v>78</v>
      </c>
      <c r="BK248" s="168">
        <f>ROUND(I248*H248,2)</f>
        <v>0</v>
      </c>
      <c r="BL248" s="17" t="s">
        <v>122</v>
      </c>
      <c r="BM248" s="167" t="s">
        <v>307</v>
      </c>
    </row>
    <row r="249" spans="1:65" s="2" customFormat="1" ht="19.5">
      <c r="A249" s="32"/>
      <c r="B249" s="33"/>
      <c r="C249" s="32"/>
      <c r="D249" s="169" t="s">
        <v>124</v>
      </c>
      <c r="E249" s="32"/>
      <c r="F249" s="170" t="s">
        <v>308</v>
      </c>
      <c r="G249" s="32"/>
      <c r="H249" s="32"/>
      <c r="I249" s="91"/>
      <c r="J249" s="32"/>
      <c r="K249" s="32"/>
      <c r="L249" s="33"/>
      <c r="M249" s="171"/>
      <c r="N249" s="172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124</v>
      </c>
      <c r="AU249" s="17" t="s">
        <v>80</v>
      </c>
    </row>
    <row r="250" spans="1:65" s="15" customFormat="1">
      <c r="B250" s="199"/>
      <c r="D250" s="169" t="s">
        <v>126</v>
      </c>
      <c r="E250" s="200" t="s">
        <v>1</v>
      </c>
      <c r="F250" s="201" t="s">
        <v>309</v>
      </c>
      <c r="H250" s="200" t="s">
        <v>1</v>
      </c>
      <c r="I250" s="202"/>
      <c r="L250" s="199"/>
      <c r="M250" s="203"/>
      <c r="N250" s="204"/>
      <c r="O250" s="204"/>
      <c r="P250" s="204"/>
      <c r="Q250" s="204"/>
      <c r="R250" s="204"/>
      <c r="S250" s="204"/>
      <c r="T250" s="205"/>
      <c r="AT250" s="200" t="s">
        <v>126</v>
      </c>
      <c r="AU250" s="200" t="s">
        <v>80</v>
      </c>
      <c r="AV250" s="15" t="s">
        <v>78</v>
      </c>
      <c r="AW250" s="15" t="s">
        <v>29</v>
      </c>
      <c r="AX250" s="15" t="s">
        <v>73</v>
      </c>
      <c r="AY250" s="200" t="s">
        <v>114</v>
      </c>
    </row>
    <row r="251" spans="1:65" s="13" customFormat="1">
      <c r="B251" s="173"/>
      <c r="D251" s="169" t="s">
        <v>126</v>
      </c>
      <c r="E251" s="174" t="s">
        <v>1</v>
      </c>
      <c r="F251" s="175" t="s">
        <v>310</v>
      </c>
      <c r="H251" s="176">
        <v>26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126</v>
      </c>
      <c r="AU251" s="174" t="s">
        <v>80</v>
      </c>
      <c r="AV251" s="13" t="s">
        <v>80</v>
      </c>
      <c r="AW251" s="13" t="s">
        <v>29</v>
      </c>
      <c r="AX251" s="13" t="s">
        <v>73</v>
      </c>
      <c r="AY251" s="174" t="s">
        <v>114</v>
      </c>
    </row>
    <row r="252" spans="1:65" s="13" customFormat="1">
      <c r="B252" s="173"/>
      <c r="D252" s="169" t="s">
        <v>126</v>
      </c>
      <c r="E252" s="174" t="s">
        <v>1</v>
      </c>
      <c r="F252" s="175" t="s">
        <v>311</v>
      </c>
      <c r="H252" s="176">
        <v>28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126</v>
      </c>
      <c r="AU252" s="174" t="s">
        <v>80</v>
      </c>
      <c r="AV252" s="13" t="s">
        <v>80</v>
      </c>
      <c r="AW252" s="13" t="s">
        <v>29</v>
      </c>
      <c r="AX252" s="13" t="s">
        <v>73</v>
      </c>
      <c r="AY252" s="174" t="s">
        <v>114</v>
      </c>
    </row>
    <row r="253" spans="1:65" s="14" customFormat="1">
      <c r="B253" s="181"/>
      <c r="D253" s="169" t="s">
        <v>126</v>
      </c>
      <c r="E253" s="182" t="s">
        <v>1</v>
      </c>
      <c r="F253" s="183" t="s">
        <v>128</v>
      </c>
      <c r="H253" s="184">
        <v>54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126</v>
      </c>
      <c r="AU253" s="182" t="s">
        <v>80</v>
      </c>
      <c r="AV253" s="14" t="s">
        <v>122</v>
      </c>
      <c r="AW253" s="14" t="s">
        <v>29</v>
      </c>
      <c r="AX253" s="14" t="s">
        <v>78</v>
      </c>
      <c r="AY253" s="182" t="s">
        <v>114</v>
      </c>
    </row>
    <row r="254" spans="1:65" s="2" customFormat="1" ht="16.5" customHeight="1">
      <c r="A254" s="32"/>
      <c r="B254" s="155"/>
      <c r="C254" s="156" t="s">
        <v>312</v>
      </c>
      <c r="D254" s="156" t="s">
        <v>117</v>
      </c>
      <c r="E254" s="157" t="s">
        <v>313</v>
      </c>
      <c r="F254" s="158" t="s">
        <v>314</v>
      </c>
      <c r="G254" s="159" t="s">
        <v>120</v>
      </c>
      <c r="H254" s="160">
        <v>0.8</v>
      </c>
      <c r="I254" s="161"/>
      <c r="J254" s="162">
        <f>ROUND(I254*H254,2)</f>
        <v>0</v>
      </c>
      <c r="K254" s="158" t="s">
        <v>121</v>
      </c>
      <c r="L254" s="33"/>
      <c r="M254" s="163" t="s">
        <v>1</v>
      </c>
      <c r="N254" s="164" t="s">
        <v>38</v>
      </c>
      <c r="O254" s="58"/>
      <c r="P254" s="165">
        <f>O254*H254</f>
        <v>0</v>
      </c>
      <c r="Q254" s="165">
        <v>0</v>
      </c>
      <c r="R254" s="165">
        <f>Q254*H254</f>
        <v>0</v>
      </c>
      <c r="S254" s="165">
        <v>0</v>
      </c>
      <c r="T254" s="16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7" t="s">
        <v>122</v>
      </c>
      <c r="AT254" s="167" t="s">
        <v>117</v>
      </c>
      <c r="AU254" s="167" t="s">
        <v>80</v>
      </c>
      <c r="AY254" s="17" t="s">
        <v>114</v>
      </c>
      <c r="BE254" s="168">
        <f>IF(N254="základní",J254,0)</f>
        <v>0</v>
      </c>
      <c r="BF254" s="168">
        <f>IF(N254="snížená",J254,0)</f>
        <v>0</v>
      </c>
      <c r="BG254" s="168">
        <f>IF(N254="zákl. přenesená",J254,0)</f>
        <v>0</v>
      </c>
      <c r="BH254" s="168">
        <f>IF(N254="sníž. přenesená",J254,0)</f>
        <v>0</v>
      </c>
      <c r="BI254" s="168">
        <f>IF(N254="nulová",J254,0)</f>
        <v>0</v>
      </c>
      <c r="BJ254" s="17" t="s">
        <v>78</v>
      </c>
      <c r="BK254" s="168">
        <f>ROUND(I254*H254,2)</f>
        <v>0</v>
      </c>
      <c r="BL254" s="17" t="s">
        <v>122</v>
      </c>
      <c r="BM254" s="167" t="s">
        <v>315</v>
      </c>
    </row>
    <row r="255" spans="1:65" s="2" customFormat="1">
      <c r="A255" s="32"/>
      <c r="B255" s="33"/>
      <c r="C255" s="32"/>
      <c r="D255" s="169" t="s">
        <v>124</v>
      </c>
      <c r="E255" s="32"/>
      <c r="F255" s="170" t="s">
        <v>316</v>
      </c>
      <c r="G255" s="32"/>
      <c r="H255" s="32"/>
      <c r="I255" s="91"/>
      <c r="J255" s="32"/>
      <c r="K255" s="32"/>
      <c r="L255" s="33"/>
      <c r="M255" s="171"/>
      <c r="N255" s="172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124</v>
      </c>
      <c r="AU255" s="17" t="s">
        <v>80</v>
      </c>
    </row>
    <row r="256" spans="1:65" s="2" customFormat="1" ht="21.75" customHeight="1">
      <c r="A256" s="32"/>
      <c r="B256" s="155"/>
      <c r="C256" s="156" t="s">
        <v>317</v>
      </c>
      <c r="D256" s="156" t="s">
        <v>117</v>
      </c>
      <c r="E256" s="157" t="s">
        <v>318</v>
      </c>
      <c r="F256" s="158" t="s">
        <v>319</v>
      </c>
      <c r="G256" s="159" t="s">
        <v>159</v>
      </c>
      <c r="H256" s="160">
        <v>20</v>
      </c>
      <c r="I256" s="161"/>
      <c r="J256" s="162">
        <f>ROUND(I256*H256,2)</f>
        <v>0</v>
      </c>
      <c r="K256" s="158" t="s">
        <v>121</v>
      </c>
      <c r="L256" s="33"/>
      <c r="M256" s="163" t="s">
        <v>1</v>
      </c>
      <c r="N256" s="164" t="s">
        <v>38</v>
      </c>
      <c r="O256" s="58"/>
      <c r="P256" s="165">
        <f>O256*H256</f>
        <v>0</v>
      </c>
      <c r="Q256" s="165">
        <v>0</v>
      </c>
      <c r="R256" s="165">
        <f>Q256*H256</f>
        <v>0</v>
      </c>
      <c r="S256" s="165">
        <v>0</v>
      </c>
      <c r="T256" s="16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7" t="s">
        <v>122</v>
      </c>
      <c r="AT256" s="167" t="s">
        <v>117</v>
      </c>
      <c r="AU256" s="167" t="s">
        <v>80</v>
      </c>
      <c r="AY256" s="17" t="s">
        <v>114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7" t="s">
        <v>78</v>
      </c>
      <c r="BK256" s="168">
        <f>ROUND(I256*H256,2)</f>
        <v>0</v>
      </c>
      <c r="BL256" s="17" t="s">
        <v>122</v>
      </c>
      <c r="BM256" s="167" t="s">
        <v>320</v>
      </c>
    </row>
    <row r="257" spans="1:65" s="2" customFormat="1">
      <c r="A257" s="32"/>
      <c r="B257" s="33"/>
      <c r="C257" s="32"/>
      <c r="D257" s="169" t="s">
        <v>124</v>
      </c>
      <c r="E257" s="32"/>
      <c r="F257" s="170" t="s">
        <v>321</v>
      </c>
      <c r="G257" s="32"/>
      <c r="H257" s="32"/>
      <c r="I257" s="91"/>
      <c r="J257" s="32"/>
      <c r="K257" s="32"/>
      <c r="L257" s="33"/>
      <c r="M257" s="171"/>
      <c r="N257" s="172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124</v>
      </c>
      <c r="AU257" s="17" t="s">
        <v>80</v>
      </c>
    </row>
    <row r="258" spans="1:65" s="2" customFormat="1" ht="26.25" customHeight="1">
      <c r="A258" s="32"/>
      <c r="B258" s="155"/>
      <c r="C258" s="156" t="s">
        <v>322</v>
      </c>
      <c r="D258" s="156" t="s">
        <v>117</v>
      </c>
      <c r="E258" s="157" t="s">
        <v>323</v>
      </c>
      <c r="F258" s="158" t="s">
        <v>324</v>
      </c>
      <c r="G258" s="159" t="s">
        <v>159</v>
      </c>
      <c r="H258" s="160">
        <v>35</v>
      </c>
      <c r="I258" s="161"/>
      <c r="J258" s="162">
        <f>ROUND(I258*H258,2)</f>
        <v>0</v>
      </c>
      <c r="K258" s="158" t="s">
        <v>121</v>
      </c>
      <c r="L258" s="33"/>
      <c r="M258" s="163" t="s">
        <v>1</v>
      </c>
      <c r="N258" s="164" t="s">
        <v>38</v>
      </c>
      <c r="O258" s="58"/>
      <c r="P258" s="165">
        <f>O258*H258</f>
        <v>0</v>
      </c>
      <c r="Q258" s="165">
        <v>0</v>
      </c>
      <c r="R258" s="165">
        <f>Q258*H258</f>
        <v>0</v>
      </c>
      <c r="S258" s="165">
        <v>0</v>
      </c>
      <c r="T258" s="16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7" t="s">
        <v>122</v>
      </c>
      <c r="AT258" s="167" t="s">
        <v>117</v>
      </c>
      <c r="AU258" s="167" t="s">
        <v>80</v>
      </c>
      <c r="AY258" s="17" t="s">
        <v>114</v>
      </c>
      <c r="BE258" s="168">
        <f>IF(N258="základní",J258,0)</f>
        <v>0</v>
      </c>
      <c r="BF258" s="168">
        <f>IF(N258="snížená",J258,0)</f>
        <v>0</v>
      </c>
      <c r="BG258" s="168">
        <f>IF(N258="zákl. přenesená",J258,0)</f>
        <v>0</v>
      </c>
      <c r="BH258" s="168">
        <f>IF(N258="sníž. přenesená",J258,0)</f>
        <v>0</v>
      </c>
      <c r="BI258" s="168">
        <f>IF(N258="nulová",J258,0)</f>
        <v>0</v>
      </c>
      <c r="BJ258" s="17" t="s">
        <v>78</v>
      </c>
      <c r="BK258" s="168">
        <f>ROUND(I258*H258,2)</f>
        <v>0</v>
      </c>
      <c r="BL258" s="17" t="s">
        <v>122</v>
      </c>
      <c r="BM258" s="167" t="s">
        <v>325</v>
      </c>
    </row>
    <row r="259" spans="1:65" s="2" customFormat="1" ht="19.5">
      <c r="A259" s="32"/>
      <c r="B259" s="33"/>
      <c r="C259" s="32"/>
      <c r="D259" s="169" t="s">
        <v>124</v>
      </c>
      <c r="E259" s="32"/>
      <c r="F259" s="170" t="s">
        <v>326</v>
      </c>
      <c r="G259" s="32"/>
      <c r="H259" s="32"/>
      <c r="I259" s="91"/>
      <c r="J259" s="32"/>
      <c r="K259" s="32"/>
      <c r="L259" s="33"/>
      <c r="M259" s="171"/>
      <c r="N259" s="172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124</v>
      </c>
      <c r="AU259" s="17" t="s">
        <v>80</v>
      </c>
    </row>
    <row r="260" spans="1:65" s="13" customFormat="1">
      <c r="B260" s="173"/>
      <c r="D260" s="169" t="s">
        <v>126</v>
      </c>
      <c r="E260" s="174" t="s">
        <v>1</v>
      </c>
      <c r="F260" s="175" t="s">
        <v>327</v>
      </c>
      <c r="H260" s="176">
        <v>35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126</v>
      </c>
      <c r="AU260" s="174" t="s">
        <v>80</v>
      </c>
      <c r="AV260" s="13" t="s">
        <v>80</v>
      </c>
      <c r="AW260" s="13" t="s">
        <v>29</v>
      </c>
      <c r="AX260" s="13" t="s">
        <v>73</v>
      </c>
      <c r="AY260" s="174" t="s">
        <v>114</v>
      </c>
    </row>
    <row r="261" spans="1:65" s="14" customFormat="1">
      <c r="B261" s="181"/>
      <c r="D261" s="169" t="s">
        <v>126</v>
      </c>
      <c r="E261" s="182" t="s">
        <v>1</v>
      </c>
      <c r="F261" s="183" t="s">
        <v>128</v>
      </c>
      <c r="H261" s="184">
        <v>35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2" t="s">
        <v>126</v>
      </c>
      <c r="AU261" s="182" t="s">
        <v>80</v>
      </c>
      <c r="AV261" s="14" t="s">
        <v>122</v>
      </c>
      <c r="AW261" s="14" t="s">
        <v>29</v>
      </c>
      <c r="AX261" s="14" t="s">
        <v>78</v>
      </c>
      <c r="AY261" s="182" t="s">
        <v>114</v>
      </c>
    </row>
    <row r="262" spans="1:65" s="2" customFormat="1" ht="26.25" customHeight="1">
      <c r="A262" s="32"/>
      <c r="B262" s="155"/>
      <c r="C262" s="156" t="s">
        <v>328</v>
      </c>
      <c r="D262" s="156" t="s">
        <v>117</v>
      </c>
      <c r="E262" s="157" t="s">
        <v>329</v>
      </c>
      <c r="F262" s="158" t="s">
        <v>330</v>
      </c>
      <c r="G262" s="159" t="s">
        <v>159</v>
      </c>
      <c r="H262" s="160">
        <v>35</v>
      </c>
      <c r="I262" s="161"/>
      <c r="J262" s="162">
        <f>ROUND(I262*H262,2)</f>
        <v>0</v>
      </c>
      <c r="K262" s="158" t="s">
        <v>121</v>
      </c>
      <c r="L262" s="33"/>
      <c r="M262" s="163" t="s">
        <v>1</v>
      </c>
      <c r="N262" s="164" t="s">
        <v>38</v>
      </c>
      <c r="O262" s="58"/>
      <c r="P262" s="165">
        <f>O262*H262</f>
        <v>0</v>
      </c>
      <c r="Q262" s="165">
        <v>0</v>
      </c>
      <c r="R262" s="165">
        <f>Q262*H262</f>
        <v>0</v>
      </c>
      <c r="S262" s="165">
        <v>0</v>
      </c>
      <c r="T262" s="16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7" t="s">
        <v>122</v>
      </c>
      <c r="AT262" s="167" t="s">
        <v>117</v>
      </c>
      <c r="AU262" s="167" t="s">
        <v>80</v>
      </c>
      <c r="AY262" s="17" t="s">
        <v>114</v>
      </c>
      <c r="BE262" s="168">
        <f>IF(N262="základní",J262,0)</f>
        <v>0</v>
      </c>
      <c r="BF262" s="168">
        <f>IF(N262="snížená",J262,0)</f>
        <v>0</v>
      </c>
      <c r="BG262" s="168">
        <f>IF(N262="zákl. přenesená",J262,0)</f>
        <v>0</v>
      </c>
      <c r="BH262" s="168">
        <f>IF(N262="sníž. přenesená",J262,0)</f>
        <v>0</v>
      </c>
      <c r="BI262" s="168">
        <f>IF(N262="nulová",J262,0)</f>
        <v>0</v>
      </c>
      <c r="BJ262" s="17" t="s">
        <v>78</v>
      </c>
      <c r="BK262" s="168">
        <f>ROUND(I262*H262,2)</f>
        <v>0</v>
      </c>
      <c r="BL262" s="17" t="s">
        <v>122</v>
      </c>
      <c r="BM262" s="167" t="s">
        <v>331</v>
      </c>
    </row>
    <row r="263" spans="1:65" s="2" customFormat="1" ht="29.25">
      <c r="A263" s="32"/>
      <c r="B263" s="33"/>
      <c r="C263" s="32"/>
      <c r="D263" s="169" t="s">
        <v>124</v>
      </c>
      <c r="E263" s="32"/>
      <c r="F263" s="170" t="s">
        <v>332</v>
      </c>
      <c r="G263" s="32"/>
      <c r="H263" s="32"/>
      <c r="I263" s="91"/>
      <c r="J263" s="32"/>
      <c r="K263" s="32"/>
      <c r="L263" s="33"/>
      <c r="M263" s="171"/>
      <c r="N263" s="172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124</v>
      </c>
      <c r="AU263" s="17" t="s">
        <v>80</v>
      </c>
    </row>
    <row r="264" spans="1:65" s="15" customFormat="1">
      <c r="B264" s="199"/>
      <c r="D264" s="169" t="s">
        <v>126</v>
      </c>
      <c r="E264" s="200" t="s">
        <v>1</v>
      </c>
      <c r="F264" s="201" t="s">
        <v>309</v>
      </c>
      <c r="H264" s="200" t="s">
        <v>1</v>
      </c>
      <c r="I264" s="202"/>
      <c r="L264" s="199"/>
      <c r="M264" s="203"/>
      <c r="N264" s="204"/>
      <c r="O264" s="204"/>
      <c r="P264" s="204"/>
      <c r="Q264" s="204"/>
      <c r="R264" s="204"/>
      <c r="S264" s="204"/>
      <c r="T264" s="205"/>
      <c r="AT264" s="200" t="s">
        <v>126</v>
      </c>
      <c r="AU264" s="200" t="s">
        <v>80</v>
      </c>
      <c r="AV264" s="15" t="s">
        <v>78</v>
      </c>
      <c r="AW264" s="15" t="s">
        <v>29</v>
      </c>
      <c r="AX264" s="15" t="s">
        <v>73</v>
      </c>
      <c r="AY264" s="200" t="s">
        <v>114</v>
      </c>
    </row>
    <row r="265" spans="1:65" s="13" customFormat="1">
      <c r="B265" s="173"/>
      <c r="D265" s="169" t="s">
        <v>126</v>
      </c>
      <c r="E265" s="174" t="s">
        <v>1</v>
      </c>
      <c r="F265" s="175" t="s">
        <v>327</v>
      </c>
      <c r="H265" s="176">
        <v>35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126</v>
      </c>
      <c r="AU265" s="174" t="s">
        <v>80</v>
      </c>
      <c r="AV265" s="13" t="s">
        <v>80</v>
      </c>
      <c r="AW265" s="13" t="s">
        <v>29</v>
      </c>
      <c r="AX265" s="13" t="s">
        <v>73</v>
      </c>
      <c r="AY265" s="174" t="s">
        <v>114</v>
      </c>
    </row>
    <row r="266" spans="1:65" s="14" customFormat="1">
      <c r="B266" s="181"/>
      <c r="D266" s="169" t="s">
        <v>126</v>
      </c>
      <c r="E266" s="182" t="s">
        <v>1</v>
      </c>
      <c r="F266" s="183" t="s">
        <v>128</v>
      </c>
      <c r="H266" s="184">
        <v>35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126</v>
      </c>
      <c r="AU266" s="182" t="s">
        <v>80</v>
      </c>
      <c r="AV266" s="14" t="s">
        <v>122</v>
      </c>
      <c r="AW266" s="14" t="s">
        <v>29</v>
      </c>
      <c r="AX266" s="14" t="s">
        <v>78</v>
      </c>
      <c r="AY266" s="182" t="s">
        <v>114</v>
      </c>
    </row>
    <row r="267" spans="1:65" s="2" customFormat="1" ht="21.75" customHeight="1">
      <c r="A267" s="32"/>
      <c r="B267" s="155"/>
      <c r="C267" s="156" t="s">
        <v>333</v>
      </c>
      <c r="D267" s="156" t="s">
        <v>117</v>
      </c>
      <c r="E267" s="157" t="s">
        <v>334</v>
      </c>
      <c r="F267" s="158" t="s">
        <v>335</v>
      </c>
      <c r="G267" s="159" t="s">
        <v>159</v>
      </c>
      <c r="H267" s="160">
        <v>40</v>
      </c>
      <c r="I267" s="161"/>
      <c r="J267" s="162">
        <f>ROUND(I267*H267,2)</f>
        <v>0</v>
      </c>
      <c r="K267" s="158" t="s">
        <v>121</v>
      </c>
      <c r="L267" s="33"/>
      <c r="M267" s="163" t="s">
        <v>1</v>
      </c>
      <c r="N267" s="164" t="s">
        <v>38</v>
      </c>
      <c r="O267" s="58"/>
      <c r="P267" s="165">
        <f>O267*H267</f>
        <v>0</v>
      </c>
      <c r="Q267" s="165">
        <v>0</v>
      </c>
      <c r="R267" s="165">
        <f>Q267*H267</f>
        <v>0</v>
      </c>
      <c r="S267" s="165">
        <v>0</v>
      </c>
      <c r="T267" s="16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7" t="s">
        <v>122</v>
      </c>
      <c r="AT267" s="167" t="s">
        <v>117</v>
      </c>
      <c r="AU267" s="167" t="s">
        <v>80</v>
      </c>
      <c r="AY267" s="17" t="s">
        <v>114</v>
      </c>
      <c r="BE267" s="168">
        <f>IF(N267="základní",J267,0)</f>
        <v>0</v>
      </c>
      <c r="BF267" s="168">
        <f>IF(N267="snížená",J267,0)</f>
        <v>0</v>
      </c>
      <c r="BG267" s="168">
        <f>IF(N267="zákl. přenesená",J267,0)</f>
        <v>0</v>
      </c>
      <c r="BH267" s="168">
        <f>IF(N267="sníž. přenesená",J267,0)</f>
        <v>0</v>
      </c>
      <c r="BI267" s="168">
        <f>IF(N267="nulová",J267,0)</f>
        <v>0</v>
      </c>
      <c r="BJ267" s="17" t="s">
        <v>78</v>
      </c>
      <c r="BK267" s="168">
        <f>ROUND(I267*H267,2)</f>
        <v>0</v>
      </c>
      <c r="BL267" s="17" t="s">
        <v>122</v>
      </c>
      <c r="BM267" s="167" t="s">
        <v>336</v>
      </c>
    </row>
    <row r="268" spans="1:65" s="2" customFormat="1" ht="29.25">
      <c r="A268" s="32"/>
      <c r="B268" s="33"/>
      <c r="C268" s="32"/>
      <c r="D268" s="169" t="s">
        <v>124</v>
      </c>
      <c r="E268" s="32"/>
      <c r="F268" s="170" t="s">
        <v>337</v>
      </c>
      <c r="G268" s="32"/>
      <c r="H268" s="32"/>
      <c r="I268" s="91"/>
      <c r="J268" s="32"/>
      <c r="K268" s="32"/>
      <c r="L268" s="33"/>
      <c r="M268" s="171"/>
      <c r="N268" s="172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124</v>
      </c>
      <c r="AU268" s="17" t="s">
        <v>80</v>
      </c>
    </row>
    <row r="269" spans="1:65" s="15" customFormat="1">
      <c r="B269" s="199"/>
      <c r="D269" s="169" t="s">
        <v>126</v>
      </c>
      <c r="E269" s="200" t="s">
        <v>1</v>
      </c>
      <c r="F269" s="201" t="s">
        <v>309</v>
      </c>
      <c r="H269" s="200" t="s">
        <v>1</v>
      </c>
      <c r="I269" s="202"/>
      <c r="L269" s="199"/>
      <c r="M269" s="203"/>
      <c r="N269" s="204"/>
      <c r="O269" s="204"/>
      <c r="P269" s="204"/>
      <c r="Q269" s="204"/>
      <c r="R269" s="204"/>
      <c r="S269" s="204"/>
      <c r="T269" s="205"/>
      <c r="AT269" s="200" t="s">
        <v>126</v>
      </c>
      <c r="AU269" s="200" t="s">
        <v>80</v>
      </c>
      <c r="AV269" s="15" t="s">
        <v>78</v>
      </c>
      <c r="AW269" s="15" t="s">
        <v>29</v>
      </c>
      <c r="AX269" s="15" t="s">
        <v>73</v>
      </c>
      <c r="AY269" s="200" t="s">
        <v>114</v>
      </c>
    </row>
    <row r="270" spans="1:65" s="13" customFormat="1">
      <c r="B270" s="173"/>
      <c r="D270" s="169" t="s">
        <v>126</v>
      </c>
      <c r="E270" s="174" t="s">
        <v>1</v>
      </c>
      <c r="F270" s="175" t="s">
        <v>277</v>
      </c>
      <c r="H270" s="176">
        <v>40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126</v>
      </c>
      <c r="AU270" s="174" t="s">
        <v>80</v>
      </c>
      <c r="AV270" s="13" t="s">
        <v>80</v>
      </c>
      <c r="AW270" s="13" t="s">
        <v>29</v>
      </c>
      <c r="AX270" s="13" t="s">
        <v>73</v>
      </c>
      <c r="AY270" s="174" t="s">
        <v>114</v>
      </c>
    </row>
    <row r="271" spans="1:65" s="14" customFormat="1">
      <c r="B271" s="181"/>
      <c r="D271" s="169" t="s">
        <v>126</v>
      </c>
      <c r="E271" s="182" t="s">
        <v>1</v>
      </c>
      <c r="F271" s="183" t="s">
        <v>128</v>
      </c>
      <c r="H271" s="184">
        <v>40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126</v>
      </c>
      <c r="AU271" s="182" t="s">
        <v>80</v>
      </c>
      <c r="AV271" s="14" t="s">
        <v>122</v>
      </c>
      <c r="AW271" s="14" t="s">
        <v>29</v>
      </c>
      <c r="AX271" s="14" t="s">
        <v>78</v>
      </c>
      <c r="AY271" s="182" t="s">
        <v>114</v>
      </c>
    </row>
    <row r="272" spans="1:65" s="2" customFormat="1" ht="21.75" customHeight="1">
      <c r="A272" s="32"/>
      <c r="B272" s="155"/>
      <c r="C272" s="156" t="s">
        <v>338</v>
      </c>
      <c r="D272" s="156" t="s">
        <v>117</v>
      </c>
      <c r="E272" s="157" t="s">
        <v>339</v>
      </c>
      <c r="F272" s="158" t="s">
        <v>340</v>
      </c>
      <c r="G272" s="159" t="s">
        <v>159</v>
      </c>
      <c r="H272" s="160">
        <v>110</v>
      </c>
      <c r="I272" s="161"/>
      <c r="J272" s="162">
        <f>ROUND(I272*H272,2)</f>
        <v>0</v>
      </c>
      <c r="K272" s="158" t="s">
        <v>121</v>
      </c>
      <c r="L272" s="33"/>
      <c r="M272" s="163" t="s">
        <v>1</v>
      </c>
      <c r="N272" s="164" t="s">
        <v>38</v>
      </c>
      <c r="O272" s="58"/>
      <c r="P272" s="165">
        <f>O272*H272</f>
        <v>0</v>
      </c>
      <c r="Q272" s="165">
        <v>8.4250000000000005E-2</v>
      </c>
      <c r="R272" s="165">
        <f>Q272*H272</f>
        <v>9.2675000000000001</v>
      </c>
      <c r="S272" s="165">
        <v>0</v>
      </c>
      <c r="T272" s="166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7" t="s">
        <v>122</v>
      </c>
      <c r="AT272" s="167" t="s">
        <v>117</v>
      </c>
      <c r="AU272" s="167" t="s">
        <v>80</v>
      </c>
      <c r="AY272" s="17" t="s">
        <v>114</v>
      </c>
      <c r="BE272" s="168">
        <f>IF(N272="základní",J272,0)</f>
        <v>0</v>
      </c>
      <c r="BF272" s="168">
        <f>IF(N272="snížená",J272,0)</f>
        <v>0</v>
      </c>
      <c r="BG272" s="168">
        <f>IF(N272="zákl. přenesená",J272,0)</f>
        <v>0</v>
      </c>
      <c r="BH272" s="168">
        <f>IF(N272="sníž. přenesená",J272,0)</f>
        <v>0</v>
      </c>
      <c r="BI272" s="168">
        <f>IF(N272="nulová",J272,0)</f>
        <v>0</v>
      </c>
      <c r="BJ272" s="17" t="s">
        <v>78</v>
      </c>
      <c r="BK272" s="168">
        <f>ROUND(I272*H272,2)</f>
        <v>0</v>
      </c>
      <c r="BL272" s="17" t="s">
        <v>122</v>
      </c>
      <c r="BM272" s="167" t="s">
        <v>341</v>
      </c>
    </row>
    <row r="273" spans="1:65" s="2" customFormat="1" ht="48.75">
      <c r="A273" s="32"/>
      <c r="B273" s="33"/>
      <c r="C273" s="32"/>
      <c r="D273" s="169" t="s">
        <v>124</v>
      </c>
      <c r="E273" s="32"/>
      <c r="F273" s="170" t="s">
        <v>342</v>
      </c>
      <c r="G273" s="32"/>
      <c r="H273" s="32"/>
      <c r="I273" s="91"/>
      <c r="J273" s="32"/>
      <c r="K273" s="32"/>
      <c r="L273" s="33"/>
      <c r="M273" s="171"/>
      <c r="N273" s="172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124</v>
      </c>
      <c r="AU273" s="17" t="s">
        <v>80</v>
      </c>
    </row>
    <row r="274" spans="1:65" s="15" customFormat="1">
      <c r="B274" s="199"/>
      <c r="D274" s="169" t="s">
        <v>126</v>
      </c>
      <c r="E274" s="200" t="s">
        <v>1</v>
      </c>
      <c r="F274" s="201" t="s">
        <v>343</v>
      </c>
      <c r="H274" s="200" t="s">
        <v>1</v>
      </c>
      <c r="I274" s="202"/>
      <c r="L274" s="199"/>
      <c r="M274" s="203"/>
      <c r="N274" s="204"/>
      <c r="O274" s="204"/>
      <c r="P274" s="204"/>
      <c r="Q274" s="204"/>
      <c r="R274" s="204"/>
      <c r="S274" s="204"/>
      <c r="T274" s="205"/>
      <c r="AT274" s="200" t="s">
        <v>126</v>
      </c>
      <c r="AU274" s="200" t="s">
        <v>80</v>
      </c>
      <c r="AV274" s="15" t="s">
        <v>78</v>
      </c>
      <c r="AW274" s="15" t="s">
        <v>29</v>
      </c>
      <c r="AX274" s="15" t="s">
        <v>73</v>
      </c>
      <c r="AY274" s="200" t="s">
        <v>114</v>
      </c>
    </row>
    <row r="275" spans="1:65" s="15" customFormat="1">
      <c r="B275" s="199"/>
      <c r="D275" s="169" t="s">
        <v>126</v>
      </c>
      <c r="E275" s="200" t="s">
        <v>1</v>
      </c>
      <c r="F275" s="201" t="s">
        <v>344</v>
      </c>
      <c r="H275" s="200" t="s">
        <v>1</v>
      </c>
      <c r="I275" s="202"/>
      <c r="L275" s="199"/>
      <c r="M275" s="203"/>
      <c r="N275" s="204"/>
      <c r="O275" s="204"/>
      <c r="P275" s="204"/>
      <c r="Q275" s="204"/>
      <c r="R275" s="204"/>
      <c r="S275" s="204"/>
      <c r="T275" s="205"/>
      <c r="AT275" s="200" t="s">
        <v>126</v>
      </c>
      <c r="AU275" s="200" t="s">
        <v>80</v>
      </c>
      <c r="AV275" s="15" t="s">
        <v>78</v>
      </c>
      <c r="AW275" s="15" t="s">
        <v>29</v>
      </c>
      <c r="AX275" s="15" t="s">
        <v>73</v>
      </c>
      <c r="AY275" s="200" t="s">
        <v>114</v>
      </c>
    </row>
    <row r="276" spans="1:65" s="13" customFormat="1">
      <c r="B276" s="173"/>
      <c r="D276" s="169" t="s">
        <v>126</v>
      </c>
      <c r="E276" s="174" t="s">
        <v>1</v>
      </c>
      <c r="F276" s="175" t="s">
        <v>345</v>
      </c>
      <c r="H276" s="176">
        <v>98.5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126</v>
      </c>
      <c r="AU276" s="174" t="s">
        <v>80</v>
      </c>
      <c r="AV276" s="13" t="s">
        <v>80</v>
      </c>
      <c r="AW276" s="13" t="s">
        <v>29</v>
      </c>
      <c r="AX276" s="13" t="s">
        <v>73</v>
      </c>
      <c r="AY276" s="174" t="s">
        <v>114</v>
      </c>
    </row>
    <row r="277" spans="1:65" s="15" customFormat="1">
      <c r="B277" s="199"/>
      <c r="D277" s="169" t="s">
        <v>126</v>
      </c>
      <c r="E277" s="200" t="s">
        <v>1</v>
      </c>
      <c r="F277" s="201" t="s">
        <v>346</v>
      </c>
      <c r="H277" s="200" t="s">
        <v>1</v>
      </c>
      <c r="I277" s="202"/>
      <c r="L277" s="199"/>
      <c r="M277" s="203"/>
      <c r="N277" s="204"/>
      <c r="O277" s="204"/>
      <c r="P277" s="204"/>
      <c r="Q277" s="204"/>
      <c r="R277" s="204"/>
      <c r="S277" s="204"/>
      <c r="T277" s="205"/>
      <c r="AT277" s="200" t="s">
        <v>126</v>
      </c>
      <c r="AU277" s="200" t="s">
        <v>80</v>
      </c>
      <c r="AV277" s="15" t="s">
        <v>78</v>
      </c>
      <c r="AW277" s="15" t="s">
        <v>29</v>
      </c>
      <c r="AX277" s="15" t="s">
        <v>73</v>
      </c>
      <c r="AY277" s="200" t="s">
        <v>114</v>
      </c>
    </row>
    <row r="278" spans="1:65" s="13" customFormat="1">
      <c r="B278" s="173"/>
      <c r="D278" s="169" t="s">
        <v>126</v>
      </c>
      <c r="E278" s="174" t="s">
        <v>1</v>
      </c>
      <c r="F278" s="175" t="s">
        <v>347</v>
      </c>
      <c r="H278" s="176">
        <v>4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126</v>
      </c>
      <c r="AU278" s="174" t="s">
        <v>80</v>
      </c>
      <c r="AV278" s="13" t="s">
        <v>80</v>
      </c>
      <c r="AW278" s="13" t="s">
        <v>29</v>
      </c>
      <c r="AX278" s="13" t="s">
        <v>73</v>
      </c>
      <c r="AY278" s="174" t="s">
        <v>114</v>
      </c>
    </row>
    <row r="279" spans="1:65" s="15" customFormat="1">
      <c r="B279" s="199"/>
      <c r="D279" s="169" t="s">
        <v>126</v>
      </c>
      <c r="E279" s="200" t="s">
        <v>1</v>
      </c>
      <c r="F279" s="201" t="s">
        <v>348</v>
      </c>
      <c r="H279" s="200" t="s">
        <v>1</v>
      </c>
      <c r="I279" s="202"/>
      <c r="L279" s="199"/>
      <c r="M279" s="203"/>
      <c r="N279" s="204"/>
      <c r="O279" s="204"/>
      <c r="P279" s="204"/>
      <c r="Q279" s="204"/>
      <c r="R279" s="204"/>
      <c r="S279" s="204"/>
      <c r="T279" s="205"/>
      <c r="AT279" s="200" t="s">
        <v>126</v>
      </c>
      <c r="AU279" s="200" t="s">
        <v>80</v>
      </c>
      <c r="AV279" s="15" t="s">
        <v>78</v>
      </c>
      <c r="AW279" s="15" t="s">
        <v>29</v>
      </c>
      <c r="AX279" s="15" t="s">
        <v>73</v>
      </c>
      <c r="AY279" s="200" t="s">
        <v>114</v>
      </c>
    </row>
    <row r="280" spans="1:65" s="13" customFormat="1">
      <c r="B280" s="173"/>
      <c r="D280" s="169" t="s">
        <v>126</v>
      </c>
      <c r="E280" s="174" t="s">
        <v>1</v>
      </c>
      <c r="F280" s="175" t="s">
        <v>349</v>
      </c>
      <c r="H280" s="176">
        <v>7.5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126</v>
      </c>
      <c r="AU280" s="174" t="s">
        <v>80</v>
      </c>
      <c r="AV280" s="13" t="s">
        <v>80</v>
      </c>
      <c r="AW280" s="13" t="s">
        <v>29</v>
      </c>
      <c r="AX280" s="13" t="s">
        <v>73</v>
      </c>
      <c r="AY280" s="174" t="s">
        <v>114</v>
      </c>
    </row>
    <row r="281" spans="1:65" s="14" customFormat="1">
      <c r="B281" s="181"/>
      <c r="D281" s="169" t="s">
        <v>126</v>
      </c>
      <c r="E281" s="182" t="s">
        <v>1</v>
      </c>
      <c r="F281" s="183" t="s">
        <v>128</v>
      </c>
      <c r="H281" s="184">
        <v>110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126</v>
      </c>
      <c r="AU281" s="182" t="s">
        <v>80</v>
      </c>
      <c r="AV281" s="14" t="s">
        <v>122</v>
      </c>
      <c r="AW281" s="14" t="s">
        <v>29</v>
      </c>
      <c r="AX281" s="14" t="s">
        <v>78</v>
      </c>
      <c r="AY281" s="182" t="s">
        <v>114</v>
      </c>
    </row>
    <row r="282" spans="1:65" s="2" customFormat="1" ht="24" customHeight="1">
      <c r="A282" s="32"/>
      <c r="B282" s="155"/>
      <c r="C282" s="189" t="s">
        <v>350</v>
      </c>
      <c r="D282" s="189" t="s">
        <v>138</v>
      </c>
      <c r="E282" s="190" t="s">
        <v>509</v>
      </c>
      <c r="F282" s="191" t="s">
        <v>508</v>
      </c>
      <c r="G282" s="192" t="s">
        <v>159</v>
      </c>
      <c r="H282" s="193">
        <v>98.5</v>
      </c>
      <c r="I282" s="194"/>
      <c r="J282" s="195">
        <f>ROUND(I282*H282,2)</f>
        <v>0</v>
      </c>
      <c r="K282" s="191" t="s">
        <v>121</v>
      </c>
      <c r="L282" s="196"/>
      <c r="M282" s="197" t="s">
        <v>1</v>
      </c>
      <c r="N282" s="198" t="s">
        <v>38</v>
      </c>
      <c r="O282" s="58"/>
      <c r="P282" s="165">
        <f>O282*H282</f>
        <v>0</v>
      </c>
      <c r="Q282" s="165">
        <v>0.13100000000000001</v>
      </c>
      <c r="R282" s="165">
        <f>Q282*H282</f>
        <v>12.903500000000001</v>
      </c>
      <c r="S282" s="165">
        <v>0</v>
      </c>
      <c r="T282" s="166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7" t="s">
        <v>142</v>
      </c>
      <c r="AT282" s="167" t="s">
        <v>138</v>
      </c>
      <c r="AU282" s="167" t="s">
        <v>80</v>
      </c>
      <c r="AY282" s="17" t="s">
        <v>114</v>
      </c>
      <c r="BE282" s="168">
        <f>IF(N282="základní",J282,0)</f>
        <v>0</v>
      </c>
      <c r="BF282" s="168">
        <f>IF(N282="snížená",J282,0)</f>
        <v>0</v>
      </c>
      <c r="BG282" s="168">
        <f>IF(N282="zákl. přenesená",J282,0)</f>
        <v>0</v>
      </c>
      <c r="BH282" s="168">
        <f>IF(N282="sníž. přenesená",J282,0)</f>
        <v>0</v>
      </c>
      <c r="BI282" s="168">
        <f>IF(N282="nulová",J282,0)</f>
        <v>0</v>
      </c>
      <c r="BJ282" s="17" t="s">
        <v>78</v>
      </c>
      <c r="BK282" s="168">
        <f>ROUND(I282*H282,2)</f>
        <v>0</v>
      </c>
      <c r="BL282" s="17" t="s">
        <v>122</v>
      </c>
      <c r="BM282" s="167" t="s">
        <v>351</v>
      </c>
    </row>
    <row r="283" spans="1:65" s="2" customFormat="1">
      <c r="A283" s="32"/>
      <c r="B283" s="33"/>
      <c r="C283" s="32"/>
      <c r="D283" s="169" t="s">
        <v>124</v>
      </c>
      <c r="E283" s="32"/>
      <c r="F283" s="170" t="s">
        <v>510</v>
      </c>
      <c r="G283" s="32"/>
      <c r="H283" s="32"/>
      <c r="I283" s="91"/>
      <c r="J283" s="32"/>
      <c r="K283" s="32"/>
      <c r="L283" s="33"/>
      <c r="M283" s="171"/>
      <c r="N283" s="172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124</v>
      </c>
      <c r="AU283" s="17" t="s">
        <v>80</v>
      </c>
    </row>
    <row r="284" spans="1:65" s="2" customFormat="1" ht="21.75" customHeight="1">
      <c r="A284" s="32"/>
      <c r="B284" s="155"/>
      <c r="C284" s="189" t="s">
        <v>352</v>
      </c>
      <c r="D284" s="189" t="s">
        <v>138</v>
      </c>
      <c r="E284" s="190" t="s">
        <v>512</v>
      </c>
      <c r="F284" s="191" t="s">
        <v>511</v>
      </c>
      <c r="G284" s="192" t="s">
        <v>159</v>
      </c>
      <c r="H284" s="193">
        <v>4</v>
      </c>
      <c r="I284" s="194"/>
      <c r="J284" s="195">
        <f>ROUND(I284*H284,2)</f>
        <v>0</v>
      </c>
      <c r="K284" s="191" t="s">
        <v>121</v>
      </c>
      <c r="L284" s="196"/>
      <c r="M284" s="197" t="s">
        <v>1</v>
      </c>
      <c r="N284" s="198" t="s">
        <v>38</v>
      </c>
      <c r="O284" s="58"/>
      <c r="P284" s="165">
        <f>O284*H284</f>
        <v>0</v>
      </c>
      <c r="Q284" s="165">
        <v>0.13100000000000001</v>
      </c>
      <c r="R284" s="165">
        <f>Q284*H284</f>
        <v>0.52400000000000002</v>
      </c>
      <c r="S284" s="165">
        <v>0</v>
      </c>
      <c r="T284" s="166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7" t="s">
        <v>142</v>
      </c>
      <c r="AT284" s="167" t="s">
        <v>138</v>
      </c>
      <c r="AU284" s="167" t="s">
        <v>80</v>
      </c>
      <c r="AY284" s="17" t="s">
        <v>114</v>
      </c>
      <c r="BE284" s="168">
        <f>IF(N284="základní",J284,0)</f>
        <v>0</v>
      </c>
      <c r="BF284" s="168">
        <f>IF(N284="snížená",J284,0)</f>
        <v>0</v>
      </c>
      <c r="BG284" s="168">
        <f>IF(N284="zákl. přenesená",J284,0)</f>
        <v>0</v>
      </c>
      <c r="BH284" s="168">
        <f>IF(N284="sníž. přenesená",J284,0)</f>
        <v>0</v>
      </c>
      <c r="BI284" s="168">
        <f>IF(N284="nulová",J284,0)</f>
        <v>0</v>
      </c>
      <c r="BJ284" s="17" t="s">
        <v>78</v>
      </c>
      <c r="BK284" s="168">
        <f>ROUND(I284*H284,2)</f>
        <v>0</v>
      </c>
      <c r="BL284" s="17" t="s">
        <v>122</v>
      </c>
      <c r="BM284" s="167" t="s">
        <v>353</v>
      </c>
    </row>
    <row r="285" spans="1:65" s="2" customFormat="1" ht="19.5">
      <c r="A285" s="32"/>
      <c r="B285" s="33"/>
      <c r="C285" s="32"/>
      <c r="D285" s="169" t="s">
        <v>124</v>
      </c>
      <c r="E285" s="32"/>
      <c r="F285" s="170" t="s">
        <v>516</v>
      </c>
      <c r="G285" s="32"/>
      <c r="H285" s="32"/>
      <c r="I285" s="91"/>
      <c r="J285" s="32"/>
      <c r="K285" s="32"/>
      <c r="L285" s="33"/>
      <c r="M285" s="171"/>
      <c r="N285" s="172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124</v>
      </c>
      <c r="AU285" s="17" t="s">
        <v>80</v>
      </c>
    </row>
    <row r="286" spans="1:65" s="2" customFormat="1" ht="21.75" customHeight="1">
      <c r="A286" s="32"/>
      <c r="B286" s="155"/>
      <c r="C286" s="189" t="s">
        <v>354</v>
      </c>
      <c r="D286" s="189" t="s">
        <v>138</v>
      </c>
      <c r="E286" s="190" t="s">
        <v>513</v>
      </c>
      <c r="F286" s="191" t="s">
        <v>514</v>
      </c>
      <c r="G286" s="192" t="s">
        <v>159</v>
      </c>
      <c r="H286" s="193">
        <v>7.5</v>
      </c>
      <c r="I286" s="194"/>
      <c r="J286" s="195">
        <f>ROUND(I286*H286,2)</f>
        <v>0</v>
      </c>
      <c r="K286" s="191" t="s">
        <v>121</v>
      </c>
      <c r="L286" s="196"/>
      <c r="M286" s="197" t="s">
        <v>1</v>
      </c>
      <c r="N286" s="198" t="s">
        <v>38</v>
      </c>
      <c r="O286" s="58"/>
      <c r="P286" s="165">
        <f>O286*H286</f>
        <v>0</v>
      </c>
      <c r="Q286" s="165">
        <v>0.13100000000000001</v>
      </c>
      <c r="R286" s="165">
        <f>Q286*H286</f>
        <v>0.98250000000000004</v>
      </c>
      <c r="S286" s="165">
        <v>0</v>
      </c>
      <c r="T286" s="16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7" t="s">
        <v>142</v>
      </c>
      <c r="AT286" s="167" t="s">
        <v>138</v>
      </c>
      <c r="AU286" s="167" t="s">
        <v>80</v>
      </c>
      <c r="AY286" s="17" t="s">
        <v>114</v>
      </c>
      <c r="BE286" s="168">
        <f>IF(N286="základní",J286,0)</f>
        <v>0</v>
      </c>
      <c r="BF286" s="168">
        <f>IF(N286="snížená",J286,0)</f>
        <v>0</v>
      </c>
      <c r="BG286" s="168">
        <f>IF(N286="zákl. přenesená",J286,0)</f>
        <v>0</v>
      </c>
      <c r="BH286" s="168">
        <f>IF(N286="sníž. přenesená",J286,0)</f>
        <v>0</v>
      </c>
      <c r="BI286" s="168">
        <f>IF(N286="nulová",J286,0)</f>
        <v>0</v>
      </c>
      <c r="BJ286" s="17" t="s">
        <v>78</v>
      </c>
      <c r="BK286" s="168">
        <f>ROUND(I286*H286,2)</f>
        <v>0</v>
      </c>
      <c r="BL286" s="17" t="s">
        <v>122</v>
      </c>
      <c r="BM286" s="167" t="s">
        <v>355</v>
      </c>
    </row>
    <row r="287" spans="1:65" s="2" customFormat="1">
      <c r="A287" s="32"/>
      <c r="B287" s="33"/>
      <c r="C287" s="32"/>
      <c r="D287" s="169" t="s">
        <v>124</v>
      </c>
      <c r="E287" s="32"/>
      <c r="F287" s="170" t="s">
        <v>515</v>
      </c>
      <c r="G287" s="32"/>
      <c r="H287" s="32"/>
      <c r="I287" s="91"/>
      <c r="J287" s="32"/>
      <c r="K287" s="32"/>
      <c r="L287" s="33"/>
      <c r="M287" s="171"/>
      <c r="N287" s="172"/>
      <c r="O287" s="58"/>
      <c r="P287" s="58"/>
      <c r="Q287" s="58"/>
      <c r="R287" s="58"/>
      <c r="S287" s="58"/>
      <c r="T287" s="59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7" t="s">
        <v>124</v>
      </c>
      <c r="AU287" s="17" t="s">
        <v>80</v>
      </c>
    </row>
    <row r="288" spans="1:65" s="12" customFormat="1" ht="22.9" customHeight="1">
      <c r="B288" s="142"/>
      <c r="D288" s="143" t="s">
        <v>72</v>
      </c>
      <c r="E288" s="153" t="s">
        <v>142</v>
      </c>
      <c r="F288" s="153" t="s">
        <v>356</v>
      </c>
      <c r="I288" s="145"/>
      <c r="J288" s="154">
        <f>BK288</f>
        <v>0</v>
      </c>
      <c r="L288" s="142"/>
      <c r="M288" s="147"/>
      <c r="N288" s="148"/>
      <c r="O288" s="148"/>
      <c r="P288" s="149">
        <f>SUM(P289:P293)</f>
        <v>0</v>
      </c>
      <c r="Q288" s="148"/>
      <c r="R288" s="149">
        <f>SUM(R289:R293)</f>
        <v>0.3</v>
      </c>
      <c r="S288" s="148"/>
      <c r="T288" s="150">
        <f>SUM(T289:T293)</f>
        <v>0</v>
      </c>
      <c r="AR288" s="143" t="s">
        <v>78</v>
      </c>
      <c r="AT288" s="151" t="s">
        <v>72</v>
      </c>
      <c r="AU288" s="151" t="s">
        <v>78</v>
      </c>
      <c r="AY288" s="143" t="s">
        <v>114</v>
      </c>
      <c r="BK288" s="152">
        <f>SUM(BK289:BK293)</f>
        <v>0</v>
      </c>
    </row>
    <row r="289" spans="1:65" s="2" customFormat="1" ht="16.5" customHeight="1">
      <c r="A289" s="32"/>
      <c r="B289" s="155"/>
      <c r="C289" s="156" t="s">
        <v>357</v>
      </c>
      <c r="D289" s="156" t="s">
        <v>117</v>
      </c>
      <c r="E289" s="157" t="s">
        <v>358</v>
      </c>
      <c r="F289" s="158" t="s">
        <v>359</v>
      </c>
      <c r="G289" s="159" t="s">
        <v>360</v>
      </c>
      <c r="H289" s="160">
        <v>1</v>
      </c>
      <c r="I289" s="161"/>
      <c r="J289" s="162">
        <f>ROUND(I289*H289,2)</f>
        <v>0</v>
      </c>
      <c r="K289" s="158" t="s">
        <v>121</v>
      </c>
      <c r="L289" s="33"/>
      <c r="M289" s="163" t="s">
        <v>1</v>
      </c>
      <c r="N289" s="164" t="s">
        <v>38</v>
      </c>
      <c r="O289" s="58"/>
      <c r="P289" s="165">
        <f>O289*H289</f>
        <v>0</v>
      </c>
      <c r="Q289" s="165">
        <v>0.3</v>
      </c>
      <c r="R289" s="165">
        <f>Q289*H289</f>
        <v>0.3</v>
      </c>
      <c r="S289" s="165">
        <v>0</v>
      </c>
      <c r="T289" s="166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7" t="s">
        <v>122</v>
      </c>
      <c r="AT289" s="167" t="s">
        <v>117</v>
      </c>
      <c r="AU289" s="167" t="s">
        <v>80</v>
      </c>
      <c r="AY289" s="17" t="s">
        <v>114</v>
      </c>
      <c r="BE289" s="168">
        <f>IF(N289="základní",J289,0)</f>
        <v>0</v>
      </c>
      <c r="BF289" s="168">
        <f>IF(N289="snížená",J289,0)</f>
        <v>0</v>
      </c>
      <c r="BG289" s="168">
        <f>IF(N289="zákl. přenesená",J289,0)</f>
        <v>0</v>
      </c>
      <c r="BH289" s="168">
        <f>IF(N289="sníž. přenesená",J289,0)</f>
        <v>0</v>
      </c>
      <c r="BI289" s="168">
        <f>IF(N289="nulová",J289,0)</f>
        <v>0</v>
      </c>
      <c r="BJ289" s="17" t="s">
        <v>78</v>
      </c>
      <c r="BK289" s="168">
        <f>ROUND(I289*H289,2)</f>
        <v>0</v>
      </c>
      <c r="BL289" s="17" t="s">
        <v>122</v>
      </c>
      <c r="BM289" s="167" t="s">
        <v>361</v>
      </c>
    </row>
    <row r="290" spans="1:65" s="2" customFormat="1">
      <c r="A290" s="32"/>
      <c r="B290" s="33"/>
      <c r="C290" s="32"/>
      <c r="D290" s="169" t="s">
        <v>124</v>
      </c>
      <c r="E290" s="32"/>
      <c r="F290" s="170" t="s">
        <v>359</v>
      </c>
      <c r="G290" s="32"/>
      <c r="H290" s="32"/>
      <c r="I290" s="91"/>
      <c r="J290" s="32"/>
      <c r="K290" s="32"/>
      <c r="L290" s="33"/>
      <c r="M290" s="171"/>
      <c r="N290" s="172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124</v>
      </c>
      <c r="AU290" s="17" t="s">
        <v>80</v>
      </c>
    </row>
    <row r="291" spans="1:65" s="15" customFormat="1" ht="22.5">
      <c r="B291" s="199"/>
      <c r="D291" s="169" t="s">
        <v>126</v>
      </c>
      <c r="E291" s="200" t="s">
        <v>1</v>
      </c>
      <c r="F291" s="201" t="s">
        <v>362</v>
      </c>
      <c r="H291" s="200" t="s">
        <v>1</v>
      </c>
      <c r="I291" s="202"/>
      <c r="L291" s="199"/>
      <c r="M291" s="203"/>
      <c r="N291" s="204"/>
      <c r="O291" s="204"/>
      <c r="P291" s="204"/>
      <c r="Q291" s="204"/>
      <c r="R291" s="204"/>
      <c r="S291" s="204"/>
      <c r="T291" s="205"/>
      <c r="AT291" s="200" t="s">
        <v>126</v>
      </c>
      <c r="AU291" s="200" t="s">
        <v>80</v>
      </c>
      <c r="AV291" s="15" t="s">
        <v>78</v>
      </c>
      <c r="AW291" s="15" t="s">
        <v>29</v>
      </c>
      <c r="AX291" s="15" t="s">
        <v>73</v>
      </c>
      <c r="AY291" s="200" t="s">
        <v>114</v>
      </c>
    </row>
    <row r="292" spans="1:65" s="13" customFormat="1">
      <c r="B292" s="173"/>
      <c r="D292" s="169" t="s">
        <v>126</v>
      </c>
      <c r="E292" s="174" t="s">
        <v>1</v>
      </c>
      <c r="F292" s="175" t="s">
        <v>78</v>
      </c>
      <c r="H292" s="176">
        <v>1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126</v>
      </c>
      <c r="AU292" s="174" t="s">
        <v>80</v>
      </c>
      <c r="AV292" s="13" t="s">
        <v>80</v>
      </c>
      <c r="AW292" s="13" t="s">
        <v>29</v>
      </c>
      <c r="AX292" s="13" t="s">
        <v>73</v>
      </c>
      <c r="AY292" s="174" t="s">
        <v>114</v>
      </c>
    </row>
    <row r="293" spans="1:65" s="14" customFormat="1">
      <c r="B293" s="181"/>
      <c r="D293" s="169" t="s">
        <v>126</v>
      </c>
      <c r="E293" s="182" t="s">
        <v>1</v>
      </c>
      <c r="F293" s="183" t="s">
        <v>128</v>
      </c>
      <c r="H293" s="184">
        <v>1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126</v>
      </c>
      <c r="AU293" s="182" t="s">
        <v>80</v>
      </c>
      <c r="AV293" s="14" t="s">
        <v>122</v>
      </c>
      <c r="AW293" s="14" t="s">
        <v>29</v>
      </c>
      <c r="AX293" s="14" t="s">
        <v>78</v>
      </c>
      <c r="AY293" s="182" t="s">
        <v>114</v>
      </c>
    </row>
    <row r="294" spans="1:65" s="12" customFormat="1" ht="22.9" customHeight="1">
      <c r="B294" s="142"/>
      <c r="D294" s="143" t="s">
        <v>72</v>
      </c>
      <c r="E294" s="153" t="s">
        <v>169</v>
      </c>
      <c r="F294" s="153" t="s">
        <v>363</v>
      </c>
      <c r="I294" s="145"/>
      <c r="J294" s="154">
        <f>BK294</f>
        <v>0</v>
      </c>
      <c r="L294" s="142"/>
      <c r="M294" s="147"/>
      <c r="N294" s="148"/>
      <c r="O294" s="148"/>
      <c r="P294" s="149">
        <f>SUM(P295:P346)</f>
        <v>0</v>
      </c>
      <c r="Q294" s="148"/>
      <c r="R294" s="149">
        <f>SUM(R295:R346)</f>
        <v>15.042562499999999</v>
      </c>
      <c r="S294" s="148"/>
      <c r="T294" s="150">
        <f>SUM(T295:T346)</f>
        <v>8.8999999999999996E-2</v>
      </c>
      <c r="AR294" s="143" t="s">
        <v>78</v>
      </c>
      <c r="AT294" s="151" t="s">
        <v>72</v>
      </c>
      <c r="AU294" s="151" t="s">
        <v>78</v>
      </c>
      <c r="AY294" s="143" t="s">
        <v>114</v>
      </c>
      <c r="BK294" s="152">
        <f>SUM(BK295:BK346)</f>
        <v>0</v>
      </c>
    </row>
    <row r="295" spans="1:65" s="2" customFormat="1" ht="27.75" customHeight="1">
      <c r="A295" s="32"/>
      <c r="B295" s="155"/>
      <c r="C295" s="156" t="s">
        <v>364</v>
      </c>
      <c r="D295" s="156" t="s">
        <v>117</v>
      </c>
      <c r="E295" s="157" t="s">
        <v>365</v>
      </c>
      <c r="F295" s="210" t="s">
        <v>492</v>
      </c>
      <c r="G295" s="159" t="s">
        <v>360</v>
      </c>
      <c r="H295" s="160">
        <v>1</v>
      </c>
      <c r="I295" s="161"/>
      <c r="J295" s="162">
        <f>ROUND(I295*H295,2)</f>
        <v>0</v>
      </c>
      <c r="K295" s="158" t="s">
        <v>121</v>
      </c>
      <c r="L295" s="33"/>
      <c r="M295" s="163" t="s">
        <v>1</v>
      </c>
      <c r="N295" s="164" t="s">
        <v>38</v>
      </c>
      <c r="O295" s="58"/>
      <c r="P295" s="165">
        <f>O295*H295</f>
        <v>0</v>
      </c>
      <c r="Q295" s="165">
        <v>0</v>
      </c>
      <c r="R295" s="165">
        <f>Q295*H295</f>
        <v>0</v>
      </c>
      <c r="S295" s="165">
        <v>0</v>
      </c>
      <c r="T295" s="166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7" t="s">
        <v>122</v>
      </c>
      <c r="AT295" s="167" t="s">
        <v>117</v>
      </c>
      <c r="AU295" s="167" t="s">
        <v>80</v>
      </c>
      <c r="AY295" s="17" t="s">
        <v>114</v>
      </c>
      <c r="BE295" s="168">
        <f>IF(N295="základní",J295,0)</f>
        <v>0</v>
      </c>
      <c r="BF295" s="168">
        <f>IF(N295="snížená",J295,0)</f>
        <v>0</v>
      </c>
      <c r="BG295" s="168">
        <f>IF(N295="zákl. přenesená",J295,0)</f>
        <v>0</v>
      </c>
      <c r="BH295" s="168">
        <f>IF(N295="sníž. přenesená",J295,0)</f>
        <v>0</v>
      </c>
      <c r="BI295" s="168">
        <f>IF(N295="nulová",J295,0)</f>
        <v>0</v>
      </c>
      <c r="BJ295" s="17" t="s">
        <v>78</v>
      </c>
      <c r="BK295" s="168">
        <f>ROUND(I295*H295,2)</f>
        <v>0</v>
      </c>
      <c r="BL295" s="17" t="s">
        <v>122</v>
      </c>
      <c r="BM295" s="167" t="s">
        <v>366</v>
      </c>
    </row>
    <row r="296" spans="1:65" s="2" customFormat="1" ht="43.5">
      <c r="A296" s="32"/>
      <c r="B296" s="33"/>
      <c r="C296" s="32"/>
      <c r="D296" s="169" t="s">
        <v>124</v>
      </c>
      <c r="E296" s="32"/>
      <c r="F296" s="212" t="s">
        <v>499</v>
      </c>
      <c r="G296" s="32"/>
      <c r="H296" s="32"/>
      <c r="I296" s="91"/>
      <c r="J296" s="32"/>
      <c r="K296" s="32"/>
      <c r="L296" s="33"/>
      <c r="M296" s="171"/>
      <c r="N296" s="172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124</v>
      </c>
      <c r="AU296" s="17" t="s">
        <v>80</v>
      </c>
    </row>
    <row r="297" spans="1:65" s="2" customFormat="1" ht="21.75" customHeight="1">
      <c r="A297" s="32"/>
      <c r="B297" s="155"/>
      <c r="C297" s="156" t="s">
        <v>367</v>
      </c>
      <c r="D297" s="156" t="s">
        <v>117</v>
      </c>
      <c r="E297" s="157" t="s">
        <v>368</v>
      </c>
      <c r="F297" s="158" t="s">
        <v>369</v>
      </c>
      <c r="G297" s="159" t="s">
        <v>360</v>
      </c>
      <c r="H297" s="160">
        <v>1</v>
      </c>
      <c r="I297" s="161"/>
      <c r="J297" s="162">
        <f>ROUND(I297*H297,2)</f>
        <v>0</v>
      </c>
      <c r="K297" s="158" t="s">
        <v>121</v>
      </c>
      <c r="L297" s="33"/>
      <c r="M297" s="163" t="s">
        <v>1</v>
      </c>
      <c r="N297" s="164" t="s">
        <v>38</v>
      </c>
      <c r="O297" s="58"/>
      <c r="P297" s="165">
        <f>O297*H297</f>
        <v>0</v>
      </c>
      <c r="Q297" s="165">
        <v>0</v>
      </c>
      <c r="R297" s="165">
        <f>Q297*H297</f>
        <v>0</v>
      </c>
      <c r="S297" s="165">
        <v>0</v>
      </c>
      <c r="T297" s="166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7" t="s">
        <v>122</v>
      </c>
      <c r="AT297" s="167" t="s">
        <v>117</v>
      </c>
      <c r="AU297" s="167" t="s">
        <v>80</v>
      </c>
      <c r="AY297" s="17" t="s">
        <v>114</v>
      </c>
      <c r="BE297" s="168">
        <f>IF(N297="základní",J297,0)</f>
        <v>0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7" t="s">
        <v>78</v>
      </c>
      <c r="BK297" s="168">
        <f>ROUND(I297*H297,2)</f>
        <v>0</v>
      </c>
      <c r="BL297" s="17" t="s">
        <v>122</v>
      </c>
      <c r="BM297" s="167" t="s">
        <v>370</v>
      </c>
    </row>
    <row r="298" spans="1:65" s="2" customFormat="1" ht="21">
      <c r="A298" s="32"/>
      <c r="B298" s="33"/>
      <c r="C298" s="32"/>
      <c r="D298" s="169" t="s">
        <v>124</v>
      </c>
      <c r="E298" s="32"/>
      <c r="F298" s="212" t="s">
        <v>493</v>
      </c>
      <c r="G298" s="32"/>
      <c r="H298" s="32"/>
      <c r="I298" s="91"/>
      <c r="J298" s="32"/>
      <c r="K298" s="32"/>
      <c r="L298" s="33"/>
      <c r="M298" s="171"/>
      <c r="N298" s="172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124</v>
      </c>
      <c r="AU298" s="17" t="s">
        <v>80</v>
      </c>
    </row>
    <row r="299" spans="1:65" s="2" customFormat="1" ht="21.75" customHeight="1">
      <c r="A299" s="32"/>
      <c r="B299" s="155"/>
      <c r="C299" s="156" t="s">
        <v>371</v>
      </c>
      <c r="D299" s="156" t="s">
        <v>117</v>
      </c>
      <c r="E299" s="157" t="s">
        <v>372</v>
      </c>
      <c r="F299" s="158" t="s">
        <v>373</v>
      </c>
      <c r="G299" s="159" t="s">
        <v>159</v>
      </c>
      <c r="H299" s="160">
        <v>32</v>
      </c>
      <c r="I299" s="161"/>
      <c r="J299" s="162">
        <f>ROUND(I299*H299,2)</f>
        <v>0</v>
      </c>
      <c r="K299" s="158" t="s">
        <v>121</v>
      </c>
      <c r="L299" s="33"/>
      <c r="M299" s="163" t="s">
        <v>1</v>
      </c>
      <c r="N299" s="164" t="s">
        <v>38</v>
      </c>
      <c r="O299" s="58"/>
      <c r="P299" s="165">
        <f>O299*H299</f>
        <v>0</v>
      </c>
      <c r="Q299" s="165">
        <v>8.4999999999999995E-4</v>
      </c>
      <c r="R299" s="165">
        <f>Q299*H299</f>
        <v>2.7199999999999998E-2</v>
      </c>
      <c r="S299" s="165">
        <v>0</v>
      </c>
      <c r="T299" s="166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7" t="s">
        <v>122</v>
      </c>
      <c r="AT299" s="167" t="s">
        <v>117</v>
      </c>
      <c r="AU299" s="167" t="s">
        <v>80</v>
      </c>
      <c r="AY299" s="17" t="s">
        <v>114</v>
      </c>
      <c r="BE299" s="168">
        <f>IF(N299="základní",J299,0)</f>
        <v>0</v>
      </c>
      <c r="BF299" s="168">
        <f>IF(N299="snížená",J299,0)</f>
        <v>0</v>
      </c>
      <c r="BG299" s="168">
        <f>IF(N299="zákl. přenesená",J299,0)</f>
        <v>0</v>
      </c>
      <c r="BH299" s="168">
        <f>IF(N299="sníž. přenesená",J299,0)</f>
        <v>0</v>
      </c>
      <c r="BI299" s="168">
        <f>IF(N299="nulová",J299,0)</f>
        <v>0</v>
      </c>
      <c r="BJ299" s="17" t="s">
        <v>78</v>
      </c>
      <c r="BK299" s="168">
        <f>ROUND(I299*H299,2)</f>
        <v>0</v>
      </c>
      <c r="BL299" s="17" t="s">
        <v>122</v>
      </c>
      <c r="BM299" s="167" t="s">
        <v>374</v>
      </c>
    </row>
    <row r="300" spans="1:65" s="2" customFormat="1" ht="19.5">
      <c r="A300" s="32"/>
      <c r="B300" s="33"/>
      <c r="C300" s="32"/>
      <c r="D300" s="169" t="s">
        <v>124</v>
      </c>
      <c r="E300" s="32"/>
      <c r="F300" s="170" t="s">
        <v>375</v>
      </c>
      <c r="G300" s="32"/>
      <c r="H300" s="32"/>
      <c r="I300" s="91"/>
      <c r="J300" s="32"/>
      <c r="K300" s="32"/>
      <c r="L300" s="33"/>
      <c r="M300" s="171"/>
      <c r="N300" s="172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124</v>
      </c>
      <c r="AU300" s="17" t="s">
        <v>80</v>
      </c>
    </row>
    <row r="301" spans="1:65" s="15" customFormat="1">
      <c r="B301" s="199"/>
      <c r="D301" s="169" t="s">
        <v>126</v>
      </c>
      <c r="E301" s="200" t="s">
        <v>1</v>
      </c>
      <c r="F301" s="201" t="s">
        <v>376</v>
      </c>
      <c r="H301" s="200" t="s">
        <v>1</v>
      </c>
      <c r="I301" s="202"/>
      <c r="L301" s="199"/>
      <c r="M301" s="203"/>
      <c r="N301" s="204"/>
      <c r="O301" s="204"/>
      <c r="P301" s="204"/>
      <c r="Q301" s="204"/>
      <c r="R301" s="204"/>
      <c r="S301" s="204"/>
      <c r="T301" s="205"/>
      <c r="AT301" s="200" t="s">
        <v>126</v>
      </c>
      <c r="AU301" s="200" t="s">
        <v>80</v>
      </c>
      <c r="AV301" s="15" t="s">
        <v>78</v>
      </c>
      <c r="AW301" s="15" t="s">
        <v>29</v>
      </c>
      <c r="AX301" s="15" t="s">
        <v>73</v>
      </c>
      <c r="AY301" s="200" t="s">
        <v>114</v>
      </c>
    </row>
    <row r="302" spans="1:65" s="13" customFormat="1">
      <c r="B302" s="173"/>
      <c r="D302" s="169" t="s">
        <v>126</v>
      </c>
      <c r="E302" s="174" t="s">
        <v>1</v>
      </c>
      <c r="F302" s="175" t="s">
        <v>377</v>
      </c>
      <c r="H302" s="176">
        <v>32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126</v>
      </c>
      <c r="AU302" s="174" t="s">
        <v>80</v>
      </c>
      <c r="AV302" s="13" t="s">
        <v>80</v>
      </c>
      <c r="AW302" s="13" t="s">
        <v>29</v>
      </c>
      <c r="AX302" s="13" t="s">
        <v>73</v>
      </c>
      <c r="AY302" s="174" t="s">
        <v>114</v>
      </c>
    </row>
    <row r="303" spans="1:65" s="14" customFormat="1">
      <c r="B303" s="181"/>
      <c r="D303" s="169" t="s">
        <v>126</v>
      </c>
      <c r="E303" s="182" t="s">
        <v>1</v>
      </c>
      <c r="F303" s="183" t="s">
        <v>128</v>
      </c>
      <c r="H303" s="184">
        <v>32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2" t="s">
        <v>126</v>
      </c>
      <c r="AU303" s="182" t="s">
        <v>80</v>
      </c>
      <c r="AV303" s="14" t="s">
        <v>122</v>
      </c>
      <c r="AW303" s="14" t="s">
        <v>29</v>
      </c>
      <c r="AX303" s="14" t="s">
        <v>78</v>
      </c>
      <c r="AY303" s="182" t="s">
        <v>114</v>
      </c>
    </row>
    <row r="304" spans="1:65" s="2" customFormat="1" ht="16.5" customHeight="1">
      <c r="A304" s="32"/>
      <c r="B304" s="155"/>
      <c r="C304" s="156" t="s">
        <v>378</v>
      </c>
      <c r="D304" s="156" t="s">
        <v>117</v>
      </c>
      <c r="E304" s="157" t="s">
        <v>379</v>
      </c>
      <c r="F304" s="158" t="s">
        <v>380</v>
      </c>
      <c r="G304" s="159" t="s">
        <v>159</v>
      </c>
      <c r="H304" s="160">
        <v>32</v>
      </c>
      <c r="I304" s="161"/>
      <c r="J304" s="162">
        <f>ROUND(I304*H304,2)</f>
        <v>0</v>
      </c>
      <c r="K304" s="158" t="s">
        <v>121</v>
      </c>
      <c r="L304" s="33"/>
      <c r="M304" s="163" t="s">
        <v>1</v>
      </c>
      <c r="N304" s="164" t="s">
        <v>38</v>
      </c>
      <c r="O304" s="58"/>
      <c r="P304" s="165">
        <f>O304*H304</f>
        <v>0</v>
      </c>
      <c r="Q304" s="165">
        <v>1.0000000000000001E-5</v>
      </c>
      <c r="R304" s="165">
        <f>Q304*H304</f>
        <v>3.2000000000000003E-4</v>
      </c>
      <c r="S304" s="165">
        <v>0</v>
      </c>
      <c r="T304" s="16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7" t="s">
        <v>122</v>
      </c>
      <c r="AT304" s="167" t="s">
        <v>117</v>
      </c>
      <c r="AU304" s="167" t="s">
        <v>80</v>
      </c>
      <c r="AY304" s="17" t="s">
        <v>114</v>
      </c>
      <c r="BE304" s="168">
        <f>IF(N304="základní",J304,0)</f>
        <v>0</v>
      </c>
      <c r="BF304" s="168">
        <f>IF(N304="snížená",J304,0)</f>
        <v>0</v>
      </c>
      <c r="BG304" s="168">
        <f>IF(N304="zákl. přenesená",J304,0)</f>
        <v>0</v>
      </c>
      <c r="BH304" s="168">
        <f>IF(N304="sníž. přenesená",J304,0)</f>
        <v>0</v>
      </c>
      <c r="BI304" s="168">
        <f>IF(N304="nulová",J304,0)</f>
        <v>0</v>
      </c>
      <c r="BJ304" s="17" t="s">
        <v>78</v>
      </c>
      <c r="BK304" s="168">
        <f>ROUND(I304*H304,2)</f>
        <v>0</v>
      </c>
      <c r="BL304" s="17" t="s">
        <v>122</v>
      </c>
      <c r="BM304" s="167" t="s">
        <v>381</v>
      </c>
    </row>
    <row r="305" spans="1:65" s="2" customFormat="1" ht="19.5">
      <c r="A305" s="32"/>
      <c r="B305" s="33"/>
      <c r="C305" s="32"/>
      <c r="D305" s="169" t="s">
        <v>124</v>
      </c>
      <c r="E305" s="32"/>
      <c r="F305" s="170" t="s">
        <v>382</v>
      </c>
      <c r="G305" s="32"/>
      <c r="H305" s="32"/>
      <c r="I305" s="91"/>
      <c r="J305" s="32"/>
      <c r="K305" s="32"/>
      <c r="L305" s="33"/>
      <c r="M305" s="171"/>
      <c r="N305" s="172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124</v>
      </c>
      <c r="AU305" s="17" t="s">
        <v>80</v>
      </c>
    </row>
    <row r="306" spans="1:65" s="2" customFormat="1" ht="21.75" customHeight="1">
      <c r="A306" s="32"/>
      <c r="B306" s="155"/>
      <c r="C306" s="156" t="s">
        <v>383</v>
      </c>
      <c r="D306" s="156" t="s">
        <v>117</v>
      </c>
      <c r="E306" s="157" t="s">
        <v>384</v>
      </c>
      <c r="F306" s="158" t="s">
        <v>385</v>
      </c>
      <c r="G306" s="159" t="s">
        <v>189</v>
      </c>
      <c r="H306" s="160">
        <v>18</v>
      </c>
      <c r="I306" s="161"/>
      <c r="J306" s="162">
        <f>ROUND(I306*H306,2)</f>
        <v>0</v>
      </c>
      <c r="K306" s="158" t="s">
        <v>121</v>
      </c>
      <c r="L306" s="33"/>
      <c r="M306" s="163" t="s">
        <v>1</v>
      </c>
      <c r="N306" s="164" t="s">
        <v>38</v>
      </c>
      <c r="O306" s="58"/>
      <c r="P306" s="165">
        <f>O306*H306</f>
        <v>0</v>
      </c>
      <c r="Q306" s="165">
        <v>0.15540000000000001</v>
      </c>
      <c r="R306" s="165">
        <f>Q306*H306</f>
        <v>2.7972000000000001</v>
      </c>
      <c r="S306" s="165">
        <v>0</v>
      </c>
      <c r="T306" s="16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7" t="s">
        <v>122</v>
      </c>
      <c r="AT306" s="167" t="s">
        <v>117</v>
      </c>
      <c r="AU306" s="167" t="s">
        <v>80</v>
      </c>
      <c r="AY306" s="17" t="s">
        <v>114</v>
      </c>
      <c r="BE306" s="168">
        <f>IF(N306="základní",J306,0)</f>
        <v>0</v>
      </c>
      <c r="BF306" s="168">
        <f>IF(N306="snížená",J306,0)</f>
        <v>0</v>
      </c>
      <c r="BG306" s="168">
        <f>IF(N306="zákl. přenesená",J306,0)</f>
        <v>0</v>
      </c>
      <c r="BH306" s="168">
        <f>IF(N306="sníž. přenesená",J306,0)</f>
        <v>0</v>
      </c>
      <c r="BI306" s="168">
        <f>IF(N306="nulová",J306,0)</f>
        <v>0</v>
      </c>
      <c r="BJ306" s="17" t="s">
        <v>78</v>
      </c>
      <c r="BK306" s="168">
        <f>ROUND(I306*H306,2)</f>
        <v>0</v>
      </c>
      <c r="BL306" s="17" t="s">
        <v>122</v>
      </c>
      <c r="BM306" s="167" t="s">
        <v>386</v>
      </c>
    </row>
    <row r="307" spans="1:65" s="2" customFormat="1" ht="29.25">
      <c r="A307" s="32"/>
      <c r="B307" s="33"/>
      <c r="C307" s="32"/>
      <c r="D307" s="169" t="s">
        <v>124</v>
      </c>
      <c r="E307" s="32"/>
      <c r="F307" s="170" t="s">
        <v>387</v>
      </c>
      <c r="G307" s="32"/>
      <c r="H307" s="32"/>
      <c r="I307" s="91"/>
      <c r="J307" s="32"/>
      <c r="K307" s="32"/>
      <c r="L307" s="33"/>
      <c r="M307" s="171"/>
      <c r="N307" s="172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124</v>
      </c>
      <c r="AU307" s="17" t="s">
        <v>80</v>
      </c>
    </row>
    <row r="308" spans="1:65" s="15" customFormat="1">
      <c r="B308" s="199"/>
      <c r="D308" s="169" t="s">
        <v>126</v>
      </c>
      <c r="E308" s="200" t="s">
        <v>1</v>
      </c>
      <c r="F308" s="201" t="s">
        <v>388</v>
      </c>
      <c r="H308" s="200" t="s">
        <v>1</v>
      </c>
      <c r="I308" s="202"/>
      <c r="L308" s="199"/>
      <c r="M308" s="203"/>
      <c r="N308" s="204"/>
      <c r="O308" s="204"/>
      <c r="P308" s="204"/>
      <c r="Q308" s="204"/>
      <c r="R308" s="204"/>
      <c r="S308" s="204"/>
      <c r="T308" s="205"/>
      <c r="AT308" s="200" t="s">
        <v>126</v>
      </c>
      <c r="AU308" s="200" t="s">
        <v>80</v>
      </c>
      <c r="AV308" s="15" t="s">
        <v>78</v>
      </c>
      <c r="AW308" s="15" t="s">
        <v>29</v>
      </c>
      <c r="AX308" s="15" t="s">
        <v>73</v>
      </c>
      <c r="AY308" s="200" t="s">
        <v>114</v>
      </c>
    </row>
    <row r="309" spans="1:65" s="13" customFormat="1">
      <c r="B309" s="173"/>
      <c r="D309" s="169" t="s">
        <v>126</v>
      </c>
      <c r="E309" s="174" t="s">
        <v>1</v>
      </c>
      <c r="F309" s="175" t="s">
        <v>197</v>
      </c>
      <c r="H309" s="176">
        <v>18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126</v>
      </c>
      <c r="AU309" s="174" t="s">
        <v>80</v>
      </c>
      <c r="AV309" s="13" t="s">
        <v>80</v>
      </c>
      <c r="AW309" s="13" t="s">
        <v>29</v>
      </c>
      <c r="AX309" s="13" t="s">
        <v>73</v>
      </c>
      <c r="AY309" s="174" t="s">
        <v>114</v>
      </c>
    </row>
    <row r="310" spans="1:65" s="14" customFormat="1">
      <c r="B310" s="181"/>
      <c r="D310" s="169" t="s">
        <v>126</v>
      </c>
      <c r="E310" s="182" t="s">
        <v>1</v>
      </c>
      <c r="F310" s="183" t="s">
        <v>128</v>
      </c>
      <c r="H310" s="184">
        <v>18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126</v>
      </c>
      <c r="AU310" s="182" t="s">
        <v>80</v>
      </c>
      <c r="AV310" s="14" t="s">
        <v>122</v>
      </c>
      <c r="AW310" s="14" t="s">
        <v>29</v>
      </c>
      <c r="AX310" s="14" t="s">
        <v>78</v>
      </c>
      <c r="AY310" s="182" t="s">
        <v>114</v>
      </c>
    </row>
    <row r="311" spans="1:65" s="2" customFormat="1" ht="16.5" customHeight="1">
      <c r="A311" s="32"/>
      <c r="B311" s="155"/>
      <c r="C311" s="189" t="s">
        <v>389</v>
      </c>
      <c r="D311" s="189" t="s">
        <v>138</v>
      </c>
      <c r="E311" s="190" t="s">
        <v>390</v>
      </c>
      <c r="F311" s="191" t="s">
        <v>391</v>
      </c>
      <c r="G311" s="192" t="s">
        <v>189</v>
      </c>
      <c r="H311" s="193">
        <v>18</v>
      </c>
      <c r="I311" s="194"/>
      <c r="J311" s="195">
        <f>ROUND(I311*H311,2)</f>
        <v>0</v>
      </c>
      <c r="K311" s="191" t="s">
        <v>121</v>
      </c>
      <c r="L311" s="196"/>
      <c r="M311" s="197" t="s">
        <v>1</v>
      </c>
      <c r="N311" s="198" t="s">
        <v>38</v>
      </c>
      <c r="O311" s="58"/>
      <c r="P311" s="165">
        <f>O311*H311</f>
        <v>0</v>
      </c>
      <c r="Q311" s="165">
        <v>8.5000000000000006E-2</v>
      </c>
      <c r="R311" s="165">
        <f>Q311*H311</f>
        <v>1.53</v>
      </c>
      <c r="S311" s="165">
        <v>0</v>
      </c>
      <c r="T311" s="166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7" t="s">
        <v>142</v>
      </c>
      <c r="AT311" s="167" t="s">
        <v>138</v>
      </c>
      <c r="AU311" s="167" t="s">
        <v>80</v>
      </c>
      <c r="AY311" s="17" t="s">
        <v>114</v>
      </c>
      <c r="BE311" s="168">
        <f>IF(N311="základní",J311,0)</f>
        <v>0</v>
      </c>
      <c r="BF311" s="168">
        <f>IF(N311="snížená",J311,0)</f>
        <v>0</v>
      </c>
      <c r="BG311" s="168">
        <f>IF(N311="zákl. přenesená",J311,0)</f>
        <v>0</v>
      </c>
      <c r="BH311" s="168">
        <f>IF(N311="sníž. přenesená",J311,0)</f>
        <v>0</v>
      </c>
      <c r="BI311" s="168">
        <f>IF(N311="nulová",J311,0)</f>
        <v>0</v>
      </c>
      <c r="BJ311" s="17" t="s">
        <v>78</v>
      </c>
      <c r="BK311" s="168">
        <f>ROUND(I311*H311,2)</f>
        <v>0</v>
      </c>
      <c r="BL311" s="17" t="s">
        <v>122</v>
      </c>
      <c r="BM311" s="167" t="s">
        <v>392</v>
      </c>
    </row>
    <row r="312" spans="1:65" s="2" customFormat="1">
      <c r="A312" s="32"/>
      <c r="B312" s="33"/>
      <c r="C312" s="32"/>
      <c r="D312" s="169" t="s">
        <v>124</v>
      </c>
      <c r="E312" s="32"/>
      <c r="F312" s="170" t="s">
        <v>391</v>
      </c>
      <c r="G312" s="32"/>
      <c r="H312" s="32"/>
      <c r="I312" s="91"/>
      <c r="J312" s="32"/>
      <c r="K312" s="32"/>
      <c r="L312" s="33"/>
      <c r="M312" s="171"/>
      <c r="N312" s="172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124</v>
      </c>
      <c r="AU312" s="17" t="s">
        <v>80</v>
      </c>
    </row>
    <row r="313" spans="1:65" s="2" customFormat="1" ht="21.75" customHeight="1">
      <c r="A313" s="32"/>
      <c r="B313" s="155"/>
      <c r="C313" s="156" t="s">
        <v>393</v>
      </c>
      <c r="D313" s="156" t="s">
        <v>117</v>
      </c>
      <c r="E313" s="157" t="s">
        <v>394</v>
      </c>
      <c r="F313" s="158" t="s">
        <v>395</v>
      </c>
      <c r="G313" s="159" t="s">
        <v>189</v>
      </c>
      <c r="H313" s="160">
        <v>32</v>
      </c>
      <c r="I313" s="161"/>
      <c r="J313" s="162">
        <f>ROUND(I313*H313,2)</f>
        <v>0</v>
      </c>
      <c r="K313" s="158" t="s">
        <v>121</v>
      </c>
      <c r="L313" s="33"/>
      <c r="M313" s="163" t="s">
        <v>1</v>
      </c>
      <c r="N313" s="164" t="s">
        <v>38</v>
      </c>
      <c r="O313" s="58"/>
      <c r="P313" s="165">
        <f>O313*H313</f>
        <v>0</v>
      </c>
      <c r="Q313" s="165">
        <v>0.1295</v>
      </c>
      <c r="R313" s="165">
        <f>Q313*H313</f>
        <v>4.1440000000000001</v>
      </c>
      <c r="S313" s="165">
        <v>0</v>
      </c>
      <c r="T313" s="16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7" t="s">
        <v>122</v>
      </c>
      <c r="AT313" s="167" t="s">
        <v>117</v>
      </c>
      <c r="AU313" s="167" t="s">
        <v>80</v>
      </c>
      <c r="AY313" s="17" t="s">
        <v>114</v>
      </c>
      <c r="BE313" s="168">
        <f>IF(N313="základní",J313,0)</f>
        <v>0</v>
      </c>
      <c r="BF313" s="168">
        <f>IF(N313="snížená",J313,0)</f>
        <v>0</v>
      </c>
      <c r="BG313" s="168">
        <f>IF(N313="zákl. přenesená",J313,0)</f>
        <v>0</v>
      </c>
      <c r="BH313" s="168">
        <f>IF(N313="sníž. přenesená",J313,0)</f>
        <v>0</v>
      </c>
      <c r="BI313" s="168">
        <f>IF(N313="nulová",J313,0)</f>
        <v>0</v>
      </c>
      <c r="BJ313" s="17" t="s">
        <v>78</v>
      </c>
      <c r="BK313" s="168">
        <f>ROUND(I313*H313,2)</f>
        <v>0</v>
      </c>
      <c r="BL313" s="17" t="s">
        <v>122</v>
      </c>
      <c r="BM313" s="167" t="s">
        <v>396</v>
      </c>
    </row>
    <row r="314" spans="1:65" s="2" customFormat="1" ht="29.25">
      <c r="A314" s="32"/>
      <c r="B314" s="33"/>
      <c r="C314" s="32"/>
      <c r="D314" s="169" t="s">
        <v>124</v>
      </c>
      <c r="E314" s="32"/>
      <c r="F314" s="170" t="s">
        <v>397</v>
      </c>
      <c r="G314" s="32"/>
      <c r="H314" s="32"/>
      <c r="I314" s="91"/>
      <c r="J314" s="32"/>
      <c r="K314" s="32"/>
      <c r="L314" s="33"/>
      <c r="M314" s="171"/>
      <c r="N314" s="172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124</v>
      </c>
      <c r="AU314" s="17" t="s">
        <v>80</v>
      </c>
    </row>
    <row r="315" spans="1:65" s="15" customFormat="1">
      <c r="B315" s="199"/>
      <c r="D315" s="169" t="s">
        <v>126</v>
      </c>
      <c r="E315" s="200" t="s">
        <v>1</v>
      </c>
      <c r="F315" s="201" t="s">
        <v>398</v>
      </c>
      <c r="H315" s="200" t="s">
        <v>1</v>
      </c>
      <c r="I315" s="202"/>
      <c r="L315" s="199"/>
      <c r="M315" s="203"/>
      <c r="N315" s="204"/>
      <c r="O315" s="204"/>
      <c r="P315" s="204"/>
      <c r="Q315" s="204"/>
      <c r="R315" s="204"/>
      <c r="S315" s="204"/>
      <c r="T315" s="205"/>
      <c r="AT315" s="200" t="s">
        <v>126</v>
      </c>
      <c r="AU315" s="200" t="s">
        <v>80</v>
      </c>
      <c r="AV315" s="15" t="s">
        <v>78</v>
      </c>
      <c r="AW315" s="15" t="s">
        <v>29</v>
      </c>
      <c r="AX315" s="15" t="s">
        <v>73</v>
      </c>
      <c r="AY315" s="200" t="s">
        <v>114</v>
      </c>
    </row>
    <row r="316" spans="1:65" s="13" customFormat="1">
      <c r="B316" s="173"/>
      <c r="D316" s="169" t="s">
        <v>126</v>
      </c>
      <c r="E316" s="174" t="s">
        <v>1</v>
      </c>
      <c r="F316" s="175" t="s">
        <v>377</v>
      </c>
      <c r="H316" s="176">
        <v>32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126</v>
      </c>
      <c r="AU316" s="174" t="s">
        <v>80</v>
      </c>
      <c r="AV316" s="13" t="s">
        <v>80</v>
      </c>
      <c r="AW316" s="13" t="s">
        <v>29</v>
      </c>
      <c r="AX316" s="13" t="s">
        <v>73</v>
      </c>
      <c r="AY316" s="174" t="s">
        <v>114</v>
      </c>
    </row>
    <row r="317" spans="1:65" s="14" customFormat="1">
      <c r="B317" s="181"/>
      <c r="D317" s="169" t="s">
        <v>126</v>
      </c>
      <c r="E317" s="182" t="s">
        <v>1</v>
      </c>
      <c r="F317" s="183" t="s">
        <v>128</v>
      </c>
      <c r="H317" s="184">
        <v>32</v>
      </c>
      <c r="I317" s="185"/>
      <c r="L317" s="181"/>
      <c r="M317" s="186"/>
      <c r="N317" s="187"/>
      <c r="O317" s="187"/>
      <c r="P317" s="187"/>
      <c r="Q317" s="187"/>
      <c r="R317" s="187"/>
      <c r="S317" s="187"/>
      <c r="T317" s="188"/>
      <c r="AT317" s="182" t="s">
        <v>126</v>
      </c>
      <c r="AU317" s="182" t="s">
        <v>80</v>
      </c>
      <c r="AV317" s="14" t="s">
        <v>122</v>
      </c>
      <c r="AW317" s="14" t="s">
        <v>29</v>
      </c>
      <c r="AX317" s="14" t="s">
        <v>78</v>
      </c>
      <c r="AY317" s="182" t="s">
        <v>114</v>
      </c>
    </row>
    <row r="318" spans="1:65" s="2" customFormat="1" ht="16.5" customHeight="1">
      <c r="A318" s="32"/>
      <c r="B318" s="155"/>
      <c r="C318" s="189" t="s">
        <v>399</v>
      </c>
      <c r="D318" s="189" t="s">
        <v>138</v>
      </c>
      <c r="E318" s="190" t="s">
        <v>400</v>
      </c>
      <c r="F318" s="191" t="s">
        <v>401</v>
      </c>
      <c r="G318" s="192" t="s">
        <v>189</v>
      </c>
      <c r="H318" s="193">
        <v>64</v>
      </c>
      <c r="I318" s="194"/>
      <c r="J318" s="195">
        <f>ROUND(I318*H318,2)</f>
        <v>0</v>
      </c>
      <c r="K318" s="191" t="s">
        <v>121</v>
      </c>
      <c r="L318" s="196"/>
      <c r="M318" s="197" t="s">
        <v>1</v>
      </c>
      <c r="N318" s="198" t="s">
        <v>38</v>
      </c>
      <c r="O318" s="58"/>
      <c r="P318" s="165">
        <f>O318*H318</f>
        <v>0</v>
      </c>
      <c r="Q318" s="165">
        <v>2.8000000000000001E-2</v>
      </c>
      <c r="R318" s="165">
        <f>Q318*H318</f>
        <v>1.792</v>
      </c>
      <c r="S318" s="165">
        <v>0</v>
      </c>
      <c r="T318" s="16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7" t="s">
        <v>142</v>
      </c>
      <c r="AT318" s="167" t="s">
        <v>138</v>
      </c>
      <c r="AU318" s="167" t="s">
        <v>80</v>
      </c>
      <c r="AY318" s="17" t="s">
        <v>114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17" t="s">
        <v>78</v>
      </c>
      <c r="BK318" s="168">
        <f>ROUND(I318*H318,2)</f>
        <v>0</v>
      </c>
      <c r="BL318" s="17" t="s">
        <v>122</v>
      </c>
      <c r="BM318" s="167" t="s">
        <v>402</v>
      </c>
    </row>
    <row r="319" spans="1:65" s="2" customFormat="1">
      <c r="A319" s="32"/>
      <c r="B319" s="33"/>
      <c r="C319" s="32"/>
      <c r="D319" s="169" t="s">
        <v>124</v>
      </c>
      <c r="E319" s="32"/>
      <c r="F319" s="170" t="s">
        <v>401</v>
      </c>
      <c r="G319" s="32"/>
      <c r="H319" s="32"/>
      <c r="I319" s="91"/>
      <c r="J319" s="32"/>
      <c r="K319" s="32"/>
      <c r="L319" s="33"/>
      <c r="M319" s="171"/>
      <c r="N319" s="172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124</v>
      </c>
      <c r="AU319" s="17" t="s">
        <v>80</v>
      </c>
    </row>
    <row r="320" spans="1:65" s="13" customFormat="1">
      <c r="B320" s="173"/>
      <c r="D320" s="169" t="s">
        <v>126</v>
      </c>
      <c r="E320" s="174" t="s">
        <v>1</v>
      </c>
      <c r="F320" s="175" t="s">
        <v>403</v>
      </c>
      <c r="H320" s="176">
        <v>64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126</v>
      </c>
      <c r="AU320" s="174" t="s">
        <v>80</v>
      </c>
      <c r="AV320" s="13" t="s">
        <v>80</v>
      </c>
      <c r="AW320" s="13" t="s">
        <v>29</v>
      </c>
      <c r="AX320" s="13" t="s">
        <v>73</v>
      </c>
      <c r="AY320" s="174" t="s">
        <v>114</v>
      </c>
    </row>
    <row r="321" spans="1:65" s="14" customFormat="1">
      <c r="B321" s="181"/>
      <c r="D321" s="169" t="s">
        <v>126</v>
      </c>
      <c r="E321" s="182" t="s">
        <v>1</v>
      </c>
      <c r="F321" s="183" t="s">
        <v>128</v>
      </c>
      <c r="H321" s="184">
        <v>64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126</v>
      </c>
      <c r="AU321" s="182" t="s">
        <v>80</v>
      </c>
      <c r="AV321" s="14" t="s">
        <v>122</v>
      </c>
      <c r="AW321" s="14" t="s">
        <v>29</v>
      </c>
      <c r="AX321" s="14" t="s">
        <v>78</v>
      </c>
      <c r="AY321" s="182" t="s">
        <v>114</v>
      </c>
    </row>
    <row r="322" spans="1:65" s="2" customFormat="1" ht="21.75" customHeight="1">
      <c r="A322" s="32"/>
      <c r="B322" s="155"/>
      <c r="C322" s="156" t="s">
        <v>404</v>
      </c>
      <c r="D322" s="156" t="s">
        <v>117</v>
      </c>
      <c r="E322" s="157" t="s">
        <v>405</v>
      </c>
      <c r="F322" s="158" t="s">
        <v>406</v>
      </c>
      <c r="G322" s="159" t="s">
        <v>189</v>
      </c>
      <c r="H322" s="160">
        <v>17.75</v>
      </c>
      <c r="I322" s="161"/>
      <c r="J322" s="162">
        <f>ROUND(I322*H322,2)</f>
        <v>0</v>
      </c>
      <c r="K322" s="158" t="s">
        <v>121</v>
      </c>
      <c r="L322" s="33"/>
      <c r="M322" s="163" t="s">
        <v>1</v>
      </c>
      <c r="N322" s="164" t="s">
        <v>38</v>
      </c>
      <c r="O322" s="58"/>
      <c r="P322" s="165">
        <f>O322*H322</f>
        <v>0</v>
      </c>
      <c r="Q322" s="165">
        <v>0.14066999999999999</v>
      </c>
      <c r="R322" s="165">
        <f>Q322*H322</f>
        <v>2.4968925</v>
      </c>
      <c r="S322" s="165">
        <v>0</v>
      </c>
      <c r="T322" s="16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7" t="s">
        <v>122</v>
      </c>
      <c r="AT322" s="167" t="s">
        <v>117</v>
      </c>
      <c r="AU322" s="167" t="s">
        <v>80</v>
      </c>
      <c r="AY322" s="17" t="s">
        <v>114</v>
      </c>
      <c r="BE322" s="168">
        <f>IF(N322="základní",J322,0)</f>
        <v>0</v>
      </c>
      <c r="BF322" s="168">
        <f>IF(N322="snížená",J322,0)</f>
        <v>0</v>
      </c>
      <c r="BG322" s="168">
        <f>IF(N322="zákl. přenesená",J322,0)</f>
        <v>0</v>
      </c>
      <c r="BH322" s="168">
        <f>IF(N322="sníž. přenesená",J322,0)</f>
        <v>0</v>
      </c>
      <c r="BI322" s="168">
        <f>IF(N322="nulová",J322,0)</f>
        <v>0</v>
      </c>
      <c r="BJ322" s="17" t="s">
        <v>78</v>
      </c>
      <c r="BK322" s="168">
        <f>ROUND(I322*H322,2)</f>
        <v>0</v>
      </c>
      <c r="BL322" s="17" t="s">
        <v>122</v>
      </c>
      <c r="BM322" s="167" t="s">
        <v>407</v>
      </c>
    </row>
    <row r="323" spans="1:65" s="2" customFormat="1" ht="29.25">
      <c r="A323" s="32"/>
      <c r="B323" s="33"/>
      <c r="C323" s="32"/>
      <c r="D323" s="169" t="s">
        <v>124</v>
      </c>
      <c r="E323" s="32"/>
      <c r="F323" s="170" t="s">
        <v>408</v>
      </c>
      <c r="G323" s="32"/>
      <c r="H323" s="32"/>
      <c r="I323" s="91"/>
      <c r="J323" s="32"/>
      <c r="K323" s="32"/>
      <c r="L323" s="33"/>
      <c r="M323" s="171"/>
      <c r="N323" s="172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124</v>
      </c>
      <c r="AU323" s="17" t="s">
        <v>80</v>
      </c>
    </row>
    <row r="324" spans="1:65" s="15" customFormat="1">
      <c r="B324" s="199"/>
      <c r="D324" s="169" t="s">
        <v>126</v>
      </c>
      <c r="E324" s="200" t="s">
        <v>1</v>
      </c>
      <c r="F324" s="201" t="s">
        <v>409</v>
      </c>
      <c r="H324" s="200" t="s">
        <v>1</v>
      </c>
      <c r="I324" s="202"/>
      <c r="L324" s="199"/>
      <c r="M324" s="203"/>
      <c r="N324" s="204"/>
      <c r="O324" s="204"/>
      <c r="P324" s="204"/>
      <c r="Q324" s="204"/>
      <c r="R324" s="204"/>
      <c r="S324" s="204"/>
      <c r="T324" s="205"/>
      <c r="AT324" s="200" t="s">
        <v>126</v>
      </c>
      <c r="AU324" s="200" t="s">
        <v>80</v>
      </c>
      <c r="AV324" s="15" t="s">
        <v>78</v>
      </c>
      <c r="AW324" s="15" t="s">
        <v>29</v>
      </c>
      <c r="AX324" s="15" t="s">
        <v>73</v>
      </c>
      <c r="AY324" s="200" t="s">
        <v>114</v>
      </c>
    </row>
    <row r="325" spans="1:65" s="13" customFormat="1">
      <c r="B325" s="173"/>
      <c r="D325" s="169" t="s">
        <v>126</v>
      </c>
      <c r="E325" s="174" t="s">
        <v>1</v>
      </c>
      <c r="F325" s="175" t="s">
        <v>410</v>
      </c>
      <c r="H325" s="176">
        <v>17.75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126</v>
      </c>
      <c r="AU325" s="174" t="s">
        <v>80</v>
      </c>
      <c r="AV325" s="13" t="s">
        <v>80</v>
      </c>
      <c r="AW325" s="13" t="s">
        <v>29</v>
      </c>
      <c r="AX325" s="13" t="s">
        <v>73</v>
      </c>
      <c r="AY325" s="174" t="s">
        <v>114</v>
      </c>
    </row>
    <row r="326" spans="1:65" s="14" customFormat="1">
      <c r="B326" s="181"/>
      <c r="D326" s="169" t="s">
        <v>126</v>
      </c>
      <c r="E326" s="182" t="s">
        <v>1</v>
      </c>
      <c r="F326" s="183" t="s">
        <v>128</v>
      </c>
      <c r="H326" s="184">
        <v>17.75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126</v>
      </c>
      <c r="AU326" s="182" t="s">
        <v>80</v>
      </c>
      <c r="AV326" s="14" t="s">
        <v>122</v>
      </c>
      <c r="AW326" s="14" t="s">
        <v>29</v>
      </c>
      <c r="AX326" s="14" t="s">
        <v>78</v>
      </c>
      <c r="AY326" s="182" t="s">
        <v>114</v>
      </c>
    </row>
    <row r="327" spans="1:65" s="2" customFormat="1" ht="16.5" customHeight="1">
      <c r="A327" s="32"/>
      <c r="B327" s="155"/>
      <c r="C327" s="189" t="s">
        <v>411</v>
      </c>
      <c r="D327" s="189" t="s">
        <v>138</v>
      </c>
      <c r="E327" s="190" t="s">
        <v>412</v>
      </c>
      <c r="F327" s="191" t="s">
        <v>413</v>
      </c>
      <c r="G327" s="192" t="s">
        <v>189</v>
      </c>
      <c r="H327" s="193">
        <v>18</v>
      </c>
      <c r="I327" s="194"/>
      <c r="J327" s="195">
        <f>ROUND(I327*H327,2)</f>
        <v>0</v>
      </c>
      <c r="K327" s="191" t="s">
        <v>121</v>
      </c>
      <c r="L327" s="196"/>
      <c r="M327" s="197" t="s">
        <v>1</v>
      </c>
      <c r="N327" s="198" t="s">
        <v>38</v>
      </c>
      <c r="O327" s="58"/>
      <c r="P327" s="165">
        <f>O327*H327</f>
        <v>0</v>
      </c>
      <c r="Q327" s="165">
        <v>0.125</v>
      </c>
      <c r="R327" s="165">
        <f>Q327*H327</f>
        <v>2.25</v>
      </c>
      <c r="S327" s="165">
        <v>0</v>
      </c>
      <c r="T327" s="166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7" t="s">
        <v>142</v>
      </c>
      <c r="AT327" s="167" t="s">
        <v>138</v>
      </c>
      <c r="AU327" s="167" t="s">
        <v>80</v>
      </c>
      <c r="AY327" s="17" t="s">
        <v>114</v>
      </c>
      <c r="BE327" s="168">
        <f>IF(N327="základní",J327,0)</f>
        <v>0</v>
      </c>
      <c r="BF327" s="168">
        <f>IF(N327="snížená",J327,0)</f>
        <v>0</v>
      </c>
      <c r="BG327" s="168">
        <f>IF(N327="zákl. přenesená",J327,0)</f>
        <v>0</v>
      </c>
      <c r="BH327" s="168">
        <f>IF(N327="sníž. přenesená",J327,0)</f>
        <v>0</v>
      </c>
      <c r="BI327" s="168">
        <f>IF(N327="nulová",J327,0)</f>
        <v>0</v>
      </c>
      <c r="BJ327" s="17" t="s">
        <v>78</v>
      </c>
      <c r="BK327" s="168">
        <f>ROUND(I327*H327,2)</f>
        <v>0</v>
      </c>
      <c r="BL327" s="17" t="s">
        <v>122</v>
      </c>
      <c r="BM327" s="167" t="s">
        <v>414</v>
      </c>
    </row>
    <row r="328" spans="1:65" s="2" customFormat="1">
      <c r="A328" s="32"/>
      <c r="B328" s="33"/>
      <c r="C328" s="32"/>
      <c r="D328" s="169" t="s">
        <v>124</v>
      </c>
      <c r="E328" s="32"/>
      <c r="F328" s="170" t="s">
        <v>413</v>
      </c>
      <c r="G328" s="32"/>
      <c r="H328" s="32"/>
      <c r="I328" s="91"/>
      <c r="J328" s="32"/>
      <c r="K328" s="32"/>
      <c r="L328" s="33"/>
      <c r="M328" s="171"/>
      <c r="N328" s="172"/>
      <c r="O328" s="58"/>
      <c r="P328" s="58"/>
      <c r="Q328" s="58"/>
      <c r="R328" s="58"/>
      <c r="S328" s="58"/>
      <c r="T328" s="59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7" t="s">
        <v>124</v>
      </c>
      <c r="AU328" s="17" t="s">
        <v>80</v>
      </c>
    </row>
    <row r="329" spans="1:65" s="2" customFormat="1" ht="21.75" customHeight="1">
      <c r="A329" s="32"/>
      <c r="B329" s="155"/>
      <c r="C329" s="156" t="s">
        <v>415</v>
      </c>
      <c r="D329" s="156" t="s">
        <v>117</v>
      </c>
      <c r="E329" s="157" t="s">
        <v>416</v>
      </c>
      <c r="F329" s="158" t="s">
        <v>417</v>
      </c>
      <c r="G329" s="159" t="s">
        <v>189</v>
      </c>
      <c r="H329" s="160">
        <v>35</v>
      </c>
      <c r="I329" s="161"/>
      <c r="J329" s="162">
        <f>ROUND(I329*H329,2)</f>
        <v>0</v>
      </c>
      <c r="K329" s="158" t="s">
        <v>121</v>
      </c>
      <c r="L329" s="33"/>
      <c r="M329" s="163" t="s">
        <v>1</v>
      </c>
      <c r="N329" s="164" t="s">
        <v>38</v>
      </c>
      <c r="O329" s="58"/>
      <c r="P329" s="165">
        <f>O329*H329</f>
        <v>0</v>
      </c>
      <c r="Q329" s="165">
        <v>9.0000000000000006E-5</v>
      </c>
      <c r="R329" s="165">
        <f>Q329*H329</f>
        <v>3.15E-3</v>
      </c>
      <c r="S329" s="165">
        <v>0</v>
      </c>
      <c r="T329" s="166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7" t="s">
        <v>122</v>
      </c>
      <c r="AT329" s="167" t="s">
        <v>117</v>
      </c>
      <c r="AU329" s="167" t="s">
        <v>80</v>
      </c>
      <c r="AY329" s="17" t="s">
        <v>114</v>
      </c>
      <c r="BE329" s="168">
        <f>IF(N329="základní",J329,0)</f>
        <v>0</v>
      </c>
      <c r="BF329" s="168">
        <f>IF(N329="snížená",J329,0)</f>
        <v>0</v>
      </c>
      <c r="BG329" s="168">
        <f>IF(N329="zákl. přenesená",J329,0)</f>
        <v>0</v>
      </c>
      <c r="BH329" s="168">
        <f>IF(N329="sníž. přenesená",J329,0)</f>
        <v>0</v>
      </c>
      <c r="BI329" s="168">
        <f>IF(N329="nulová",J329,0)</f>
        <v>0</v>
      </c>
      <c r="BJ329" s="17" t="s">
        <v>78</v>
      </c>
      <c r="BK329" s="168">
        <f>ROUND(I329*H329,2)</f>
        <v>0</v>
      </c>
      <c r="BL329" s="17" t="s">
        <v>122</v>
      </c>
      <c r="BM329" s="167" t="s">
        <v>418</v>
      </c>
    </row>
    <row r="330" spans="1:65" s="2" customFormat="1" ht="39">
      <c r="A330" s="32"/>
      <c r="B330" s="33"/>
      <c r="C330" s="32"/>
      <c r="D330" s="169" t="s">
        <v>124</v>
      </c>
      <c r="E330" s="32"/>
      <c r="F330" s="170" t="s">
        <v>419</v>
      </c>
      <c r="G330" s="32"/>
      <c r="H330" s="32"/>
      <c r="I330" s="91"/>
      <c r="J330" s="32"/>
      <c r="K330" s="32"/>
      <c r="L330" s="33"/>
      <c r="M330" s="171"/>
      <c r="N330" s="172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124</v>
      </c>
      <c r="AU330" s="17" t="s">
        <v>80</v>
      </c>
    </row>
    <row r="331" spans="1:65" s="2" customFormat="1" ht="16.5" customHeight="1">
      <c r="A331" s="32"/>
      <c r="B331" s="155"/>
      <c r="C331" s="156" t="s">
        <v>420</v>
      </c>
      <c r="D331" s="156" t="s">
        <v>117</v>
      </c>
      <c r="E331" s="157" t="s">
        <v>421</v>
      </c>
      <c r="F331" s="158" t="s">
        <v>422</v>
      </c>
      <c r="G331" s="159" t="s">
        <v>189</v>
      </c>
      <c r="H331" s="160">
        <v>35</v>
      </c>
      <c r="I331" s="161"/>
      <c r="J331" s="162">
        <f>ROUND(I331*H331,2)</f>
        <v>0</v>
      </c>
      <c r="K331" s="158" t="s">
        <v>121</v>
      </c>
      <c r="L331" s="33"/>
      <c r="M331" s="163" t="s">
        <v>1</v>
      </c>
      <c r="N331" s="164" t="s">
        <v>38</v>
      </c>
      <c r="O331" s="58"/>
      <c r="P331" s="165">
        <f>O331*H331</f>
        <v>0</v>
      </c>
      <c r="Q331" s="165">
        <v>0</v>
      </c>
      <c r="R331" s="165">
        <f>Q331*H331</f>
        <v>0</v>
      </c>
      <c r="S331" s="165">
        <v>0</v>
      </c>
      <c r="T331" s="166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7" t="s">
        <v>122</v>
      </c>
      <c r="AT331" s="167" t="s">
        <v>117</v>
      </c>
      <c r="AU331" s="167" t="s">
        <v>80</v>
      </c>
      <c r="AY331" s="17" t="s">
        <v>114</v>
      </c>
      <c r="BE331" s="168">
        <f>IF(N331="základní",J331,0)</f>
        <v>0</v>
      </c>
      <c r="BF331" s="168">
        <f>IF(N331="snížená",J331,0)</f>
        <v>0</v>
      </c>
      <c r="BG331" s="168">
        <f>IF(N331="zákl. přenesená",J331,0)</f>
        <v>0</v>
      </c>
      <c r="BH331" s="168">
        <f>IF(N331="sníž. přenesená",J331,0)</f>
        <v>0</v>
      </c>
      <c r="BI331" s="168">
        <f>IF(N331="nulová",J331,0)</f>
        <v>0</v>
      </c>
      <c r="BJ331" s="17" t="s">
        <v>78</v>
      </c>
      <c r="BK331" s="168">
        <f>ROUND(I331*H331,2)</f>
        <v>0</v>
      </c>
      <c r="BL331" s="17" t="s">
        <v>122</v>
      </c>
      <c r="BM331" s="167" t="s">
        <v>423</v>
      </c>
    </row>
    <row r="332" spans="1:65" s="2" customFormat="1" ht="19.5">
      <c r="A332" s="32"/>
      <c r="B332" s="33"/>
      <c r="C332" s="32"/>
      <c r="D332" s="169" t="s">
        <v>124</v>
      </c>
      <c r="E332" s="32"/>
      <c r="F332" s="170" t="s">
        <v>424</v>
      </c>
      <c r="G332" s="32"/>
      <c r="H332" s="32"/>
      <c r="I332" s="91"/>
      <c r="J332" s="32"/>
      <c r="K332" s="32"/>
      <c r="L332" s="33"/>
      <c r="M332" s="171"/>
      <c r="N332" s="172"/>
      <c r="O332" s="58"/>
      <c r="P332" s="58"/>
      <c r="Q332" s="58"/>
      <c r="R332" s="58"/>
      <c r="S332" s="58"/>
      <c r="T332" s="59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7" t="s">
        <v>124</v>
      </c>
      <c r="AU332" s="17" t="s">
        <v>80</v>
      </c>
    </row>
    <row r="333" spans="1:65" s="2" customFormat="1" ht="21.75" customHeight="1">
      <c r="A333" s="32"/>
      <c r="B333" s="155"/>
      <c r="C333" s="156" t="s">
        <v>425</v>
      </c>
      <c r="D333" s="156" t="s">
        <v>117</v>
      </c>
      <c r="E333" s="213" t="s">
        <v>496</v>
      </c>
      <c r="F333" s="158" t="s">
        <v>426</v>
      </c>
      <c r="G333" s="159" t="s">
        <v>269</v>
      </c>
      <c r="H333" s="160">
        <v>1</v>
      </c>
      <c r="I333" s="161"/>
      <c r="J333" s="162">
        <f>ROUND(I333*H333,2)</f>
        <v>0</v>
      </c>
      <c r="K333" s="158" t="s">
        <v>121</v>
      </c>
      <c r="L333" s="33"/>
      <c r="M333" s="163" t="s">
        <v>1</v>
      </c>
      <c r="N333" s="164" t="s">
        <v>38</v>
      </c>
      <c r="O333" s="58"/>
      <c r="P333" s="165">
        <f>O333*H333</f>
        <v>0</v>
      </c>
      <c r="Q333" s="165">
        <v>8.0000000000000004E-4</v>
      </c>
      <c r="R333" s="165">
        <f>Q333*H333</f>
        <v>8.0000000000000004E-4</v>
      </c>
      <c r="S333" s="165">
        <v>0</v>
      </c>
      <c r="T333" s="166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7" t="s">
        <v>122</v>
      </c>
      <c r="AT333" s="167" t="s">
        <v>117</v>
      </c>
      <c r="AU333" s="167" t="s">
        <v>80</v>
      </c>
      <c r="AY333" s="17" t="s">
        <v>114</v>
      </c>
      <c r="BE333" s="168">
        <f>IF(N333="základní",J333,0)</f>
        <v>0</v>
      </c>
      <c r="BF333" s="168">
        <f>IF(N333="snížená",J333,0)</f>
        <v>0</v>
      </c>
      <c r="BG333" s="168">
        <f>IF(N333="zákl. přenesená",J333,0)</f>
        <v>0</v>
      </c>
      <c r="BH333" s="168">
        <f>IF(N333="sníž. přenesená",J333,0)</f>
        <v>0</v>
      </c>
      <c r="BI333" s="168">
        <f>IF(N333="nulová",J333,0)</f>
        <v>0</v>
      </c>
      <c r="BJ333" s="17" t="s">
        <v>78</v>
      </c>
      <c r="BK333" s="168">
        <f>ROUND(I333*H333,2)</f>
        <v>0</v>
      </c>
      <c r="BL333" s="17" t="s">
        <v>122</v>
      </c>
      <c r="BM333" s="167" t="s">
        <v>427</v>
      </c>
    </row>
    <row r="334" spans="1:65" s="2" customFormat="1">
      <c r="A334" s="32"/>
      <c r="B334" s="33"/>
      <c r="C334" s="32"/>
      <c r="D334" s="169" t="s">
        <v>124</v>
      </c>
      <c r="E334" s="32"/>
      <c r="F334" s="170" t="s">
        <v>428</v>
      </c>
      <c r="G334" s="32"/>
      <c r="H334" s="32"/>
      <c r="I334" s="91"/>
      <c r="J334" s="32"/>
      <c r="K334" s="32"/>
      <c r="L334" s="33"/>
      <c r="M334" s="171"/>
      <c r="N334" s="172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124</v>
      </c>
      <c r="AU334" s="17" t="s">
        <v>80</v>
      </c>
    </row>
    <row r="335" spans="1:65" s="15" customFormat="1" ht="22.5">
      <c r="B335" s="199"/>
      <c r="D335" s="169" t="s">
        <v>126</v>
      </c>
      <c r="E335" s="200" t="s">
        <v>1</v>
      </c>
      <c r="F335" s="214" t="s">
        <v>498</v>
      </c>
      <c r="H335" s="200" t="s">
        <v>1</v>
      </c>
      <c r="I335" s="202"/>
      <c r="L335" s="199"/>
      <c r="M335" s="203"/>
      <c r="N335" s="204"/>
      <c r="O335" s="204"/>
      <c r="P335" s="204"/>
      <c r="Q335" s="204"/>
      <c r="R335" s="204"/>
      <c r="S335" s="204"/>
      <c r="T335" s="205"/>
      <c r="AT335" s="200" t="s">
        <v>126</v>
      </c>
      <c r="AU335" s="200" t="s">
        <v>80</v>
      </c>
      <c r="AV335" s="15" t="s">
        <v>78</v>
      </c>
      <c r="AW335" s="15" t="s">
        <v>29</v>
      </c>
      <c r="AX335" s="15" t="s">
        <v>73</v>
      </c>
      <c r="AY335" s="200" t="s">
        <v>114</v>
      </c>
    </row>
    <row r="336" spans="1:65" s="13" customFormat="1">
      <c r="B336" s="173"/>
      <c r="D336" s="169" t="s">
        <v>126</v>
      </c>
      <c r="E336" s="174" t="s">
        <v>1</v>
      </c>
      <c r="F336" s="175" t="s">
        <v>429</v>
      </c>
      <c r="H336" s="176">
        <v>1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126</v>
      </c>
      <c r="AU336" s="174" t="s">
        <v>80</v>
      </c>
      <c r="AV336" s="13" t="s">
        <v>80</v>
      </c>
      <c r="AW336" s="13" t="s">
        <v>29</v>
      </c>
      <c r="AX336" s="13" t="s">
        <v>73</v>
      </c>
      <c r="AY336" s="174" t="s">
        <v>114</v>
      </c>
    </row>
    <row r="337" spans="1:65" s="14" customFormat="1">
      <c r="B337" s="181"/>
      <c r="D337" s="169" t="s">
        <v>126</v>
      </c>
      <c r="E337" s="182" t="s">
        <v>1</v>
      </c>
      <c r="F337" s="183" t="s">
        <v>128</v>
      </c>
      <c r="H337" s="184">
        <v>1</v>
      </c>
      <c r="I337" s="185"/>
      <c r="L337" s="181"/>
      <c r="M337" s="186"/>
      <c r="N337" s="187"/>
      <c r="O337" s="187"/>
      <c r="P337" s="187"/>
      <c r="Q337" s="187"/>
      <c r="R337" s="187"/>
      <c r="S337" s="187"/>
      <c r="T337" s="188"/>
      <c r="AT337" s="182" t="s">
        <v>126</v>
      </c>
      <c r="AU337" s="182" t="s">
        <v>80</v>
      </c>
      <c r="AV337" s="14" t="s">
        <v>122</v>
      </c>
      <c r="AW337" s="14" t="s">
        <v>29</v>
      </c>
      <c r="AX337" s="14" t="s">
        <v>78</v>
      </c>
      <c r="AY337" s="182" t="s">
        <v>114</v>
      </c>
    </row>
    <row r="338" spans="1:65" s="2" customFormat="1" ht="21.75" customHeight="1">
      <c r="A338" s="32"/>
      <c r="B338" s="155"/>
      <c r="C338" s="156" t="s">
        <v>430</v>
      </c>
      <c r="D338" s="156" t="s">
        <v>117</v>
      </c>
      <c r="E338" s="213" t="s">
        <v>501</v>
      </c>
      <c r="F338" s="158" t="s">
        <v>491</v>
      </c>
      <c r="G338" s="159" t="s">
        <v>269</v>
      </c>
      <c r="H338" s="160">
        <v>1</v>
      </c>
      <c r="I338" s="161"/>
      <c r="J338" s="162">
        <f>ROUND(I338*H338,2)</f>
        <v>0</v>
      </c>
      <c r="K338" s="158" t="s">
        <v>121</v>
      </c>
      <c r="L338" s="33"/>
      <c r="M338" s="163" t="s">
        <v>1</v>
      </c>
      <c r="N338" s="164" t="s">
        <v>38</v>
      </c>
      <c r="O338" s="58"/>
      <c r="P338" s="165">
        <f>O338*H338</f>
        <v>0</v>
      </c>
      <c r="Q338" s="165">
        <v>1E-3</v>
      </c>
      <c r="R338" s="165">
        <f>Q338*H338</f>
        <v>1E-3</v>
      </c>
      <c r="S338" s="165">
        <v>0</v>
      </c>
      <c r="T338" s="16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7" t="s">
        <v>122</v>
      </c>
      <c r="AT338" s="167" t="s">
        <v>117</v>
      </c>
      <c r="AU338" s="167" t="s">
        <v>80</v>
      </c>
      <c r="AY338" s="17" t="s">
        <v>114</v>
      </c>
      <c r="BE338" s="168">
        <f>IF(N338="základní",J338,0)</f>
        <v>0</v>
      </c>
      <c r="BF338" s="168">
        <f>IF(N338="snížená",J338,0)</f>
        <v>0</v>
      </c>
      <c r="BG338" s="168">
        <f>IF(N338="zákl. přenesená",J338,0)</f>
        <v>0</v>
      </c>
      <c r="BH338" s="168">
        <f>IF(N338="sníž. přenesená",J338,0)</f>
        <v>0</v>
      </c>
      <c r="BI338" s="168">
        <f>IF(N338="nulová",J338,0)</f>
        <v>0</v>
      </c>
      <c r="BJ338" s="17" t="s">
        <v>78</v>
      </c>
      <c r="BK338" s="168">
        <f>ROUND(I338*H338,2)</f>
        <v>0</v>
      </c>
      <c r="BL338" s="17" t="s">
        <v>122</v>
      </c>
      <c r="BM338" s="167" t="s">
        <v>431</v>
      </c>
    </row>
    <row r="339" spans="1:65" s="2" customFormat="1">
      <c r="A339" s="32"/>
      <c r="B339" s="33"/>
      <c r="C339" s="32"/>
      <c r="D339" s="169" t="s">
        <v>124</v>
      </c>
      <c r="E339" s="32"/>
      <c r="F339" s="170" t="s">
        <v>432</v>
      </c>
      <c r="G339" s="32"/>
      <c r="H339" s="32"/>
      <c r="I339" s="91"/>
      <c r="J339" s="32"/>
      <c r="K339" s="32"/>
      <c r="L339" s="33"/>
      <c r="M339" s="171"/>
      <c r="N339" s="172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124</v>
      </c>
      <c r="AU339" s="17" t="s">
        <v>80</v>
      </c>
    </row>
    <row r="340" spans="1:65" s="15" customFormat="1" ht="22.5">
      <c r="B340" s="199"/>
      <c r="D340" s="169" t="s">
        <v>126</v>
      </c>
      <c r="E340" s="200" t="s">
        <v>1</v>
      </c>
      <c r="F340" s="214" t="s">
        <v>497</v>
      </c>
      <c r="H340" s="200" t="s">
        <v>1</v>
      </c>
      <c r="I340" s="202"/>
      <c r="L340" s="199"/>
      <c r="M340" s="203"/>
      <c r="N340" s="204"/>
      <c r="O340" s="204"/>
      <c r="P340" s="204"/>
      <c r="Q340" s="204"/>
      <c r="R340" s="204"/>
      <c r="S340" s="204"/>
      <c r="T340" s="205"/>
      <c r="AT340" s="200" t="s">
        <v>126</v>
      </c>
      <c r="AU340" s="200" t="s">
        <v>80</v>
      </c>
      <c r="AV340" s="15" t="s">
        <v>78</v>
      </c>
      <c r="AW340" s="15" t="s">
        <v>29</v>
      </c>
      <c r="AX340" s="15" t="s">
        <v>73</v>
      </c>
      <c r="AY340" s="200" t="s">
        <v>114</v>
      </c>
    </row>
    <row r="341" spans="1:65" s="13" customFormat="1">
      <c r="B341" s="173"/>
      <c r="D341" s="169" t="s">
        <v>126</v>
      </c>
      <c r="E341" s="174" t="s">
        <v>1</v>
      </c>
      <c r="F341" s="175" t="s">
        <v>78</v>
      </c>
      <c r="H341" s="176">
        <v>1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126</v>
      </c>
      <c r="AU341" s="174" t="s">
        <v>80</v>
      </c>
      <c r="AV341" s="13" t="s">
        <v>80</v>
      </c>
      <c r="AW341" s="13" t="s">
        <v>29</v>
      </c>
      <c r="AX341" s="13" t="s">
        <v>73</v>
      </c>
      <c r="AY341" s="174" t="s">
        <v>114</v>
      </c>
    </row>
    <row r="342" spans="1:65" s="14" customFormat="1">
      <c r="B342" s="181"/>
      <c r="D342" s="169" t="s">
        <v>126</v>
      </c>
      <c r="E342" s="182" t="s">
        <v>1</v>
      </c>
      <c r="F342" s="183" t="s">
        <v>128</v>
      </c>
      <c r="H342" s="184">
        <v>1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126</v>
      </c>
      <c r="AU342" s="182" t="s">
        <v>80</v>
      </c>
      <c r="AV342" s="14" t="s">
        <v>122</v>
      </c>
      <c r="AW342" s="14" t="s">
        <v>29</v>
      </c>
      <c r="AX342" s="14" t="s">
        <v>78</v>
      </c>
      <c r="AY342" s="182" t="s">
        <v>114</v>
      </c>
    </row>
    <row r="343" spans="1:65" s="2" customFormat="1" ht="21.75" customHeight="1">
      <c r="A343" s="32"/>
      <c r="B343" s="155"/>
      <c r="C343" s="156" t="s">
        <v>433</v>
      </c>
      <c r="D343" s="156" t="s">
        <v>117</v>
      </c>
      <c r="E343" s="213" t="s">
        <v>502</v>
      </c>
      <c r="F343" s="210" t="s">
        <v>494</v>
      </c>
      <c r="G343" s="159" t="s">
        <v>269</v>
      </c>
      <c r="H343" s="160">
        <v>1</v>
      </c>
      <c r="I343" s="161"/>
      <c r="J343" s="162">
        <f>ROUND(I343*H343,2)</f>
        <v>0</v>
      </c>
      <c r="K343" s="158" t="s">
        <v>121</v>
      </c>
      <c r="L343" s="33"/>
      <c r="M343" s="163" t="s">
        <v>1</v>
      </c>
      <c r="N343" s="164" t="s">
        <v>38</v>
      </c>
      <c r="O343" s="58"/>
      <c r="P343" s="165">
        <f>O343*H343</f>
        <v>0</v>
      </c>
      <c r="Q343" s="165">
        <v>0</v>
      </c>
      <c r="R343" s="165">
        <f>Q343*H343</f>
        <v>0</v>
      </c>
      <c r="S343" s="165">
        <v>7.4999999999999997E-2</v>
      </c>
      <c r="T343" s="166">
        <f>S343*H343</f>
        <v>7.4999999999999997E-2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67" t="s">
        <v>122</v>
      </c>
      <c r="AT343" s="167" t="s">
        <v>117</v>
      </c>
      <c r="AU343" s="167" t="s">
        <v>80</v>
      </c>
      <c r="AY343" s="17" t="s">
        <v>114</v>
      </c>
      <c r="BE343" s="168">
        <f>IF(N343="základní",J343,0)</f>
        <v>0</v>
      </c>
      <c r="BF343" s="168">
        <f>IF(N343="snížená",J343,0)</f>
        <v>0</v>
      </c>
      <c r="BG343" s="168">
        <f>IF(N343="zákl. přenesená",J343,0)</f>
        <v>0</v>
      </c>
      <c r="BH343" s="168">
        <f>IF(N343="sníž. přenesená",J343,0)</f>
        <v>0</v>
      </c>
      <c r="BI343" s="168">
        <f>IF(N343="nulová",J343,0)</f>
        <v>0</v>
      </c>
      <c r="BJ343" s="17" t="s">
        <v>78</v>
      </c>
      <c r="BK343" s="168">
        <f>ROUND(I343*H343,2)</f>
        <v>0</v>
      </c>
      <c r="BL343" s="17" t="s">
        <v>122</v>
      </c>
      <c r="BM343" s="167" t="s">
        <v>434</v>
      </c>
    </row>
    <row r="344" spans="1:65" s="2" customFormat="1" ht="34.5" customHeight="1">
      <c r="A344" s="32"/>
      <c r="B344" s="33"/>
      <c r="C344" s="32"/>
      <c r="D344" s="169" t="s">
        <v>124</v>
      </c>
      <c r="E344" s="32"/>
      <c r="F344" s="212" t="s">
        <v>495</v>
      </c>
      <c r="G344" s="32"/>
      <c r="H344" s="32"/>
      <c r="I344" s="91"/>
      <c r="J344" s="32"/>
      <c r="K344" s="32"/>
      <c r="L344" s="33"/>
      <c r="M344" s="171"/>
      <c r="N344" s="172"/>
      <c r="O344" s="58"/>
      <c r="P344" s="58"/>
      <c r="Q344" s="58"/>
      <c r="R344" s="58"/>
      <c r="S344" s="58"/>
      <c r="T344" s="59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7" t="s">
        <v>124</v>
      </c>
      <c r="AU344" s="17" t="s">
        <v>80</v>
      </c>
    </row>
    <row r="345" spans="1:65" s="2" customFormat="1" ht="21.75" customHeight="1">
      <c r="A345" s="32"/>
      <c r="B345" s="155"/>
      <c r="C345" s="156" t="s">
        <v>435</v>
      </c>
      <c r="D345" s="156" t="s">
        <v>117</v>
      </c>
      <c r="E345" s="213" t="s">
        <v>503</v>
      </c>
      <c r="F345" s="210" t="s">
        <v>500</v>
      </c>
      <c r="G345" s="159" t="s">
        <v>269</v>
      </c>
      <c r="H345" s="160">
        <v>1</v>
      </c>
      <c r="I345" s="161"/>
      <c r="J345" s="162">
        <f>ROUND(I345*H345,2)</f>
        <v>0</v>
      </c>
      <c r="K345" s="158" t="s">
        <v>121</v>
      </c>
      <c r="L345" s="33"/>
      <c r="M345" s="163" t="s">
        <v>1</v>
      </c>
      <c r="N345" s="164" t="s">
        <v>38</v>
      </c>
      <c r="O345" s="58"/>
      <c r="P345" s="165">
        <f>O345*H345</f>
        <v>0</v>
      </c>
      <c r="Q345" s="165">
        <v>0</v>
      </c>
      <c r="R345" s="165">
        <f>Q345*H345</f>
        <v>0</v>
      </c>
      <c r="S345" s="165">
        <v>1.4E-2</v>
      </c>
      <c r="T345" s="166">
        <f>S345*H345</f>
        <v>1.4E-2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67" t="s">
        <v>122</v>
      </c>
      <c r="AT345" s="167" t="s">
        <v>117</v>
      </c>
      <c r="AU345" s="167" t="s">
        <v>80</v>
      </c>
      <c r="AY345" s="17" t="s">
        <v>114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7" t="s">
        <v>78</v>
      </c>
      <c r="BK345" s="168">
        <f>ROUND(I345*H345,2)</f>
        <v>0</v>
      </c>
      <c r="BL345" s="17" t="s">
        <v>122</v>
      </c>
      <c r="BM345" s="167" t="s">
        <v>436</v>
      </c>
    </row>
    <row r="346" spans="1:65" s="2" customFormat="1" ht="32.25">
      <c r="A346" s="32"/>
      <c r="B346" s="33"/>
      <c r="C346" s="32"/>
      <c r="D346" s="169" t="s">
        <v>124</v>
      </c>
      <c r="E346" s="32"/>
      <c r="F346" s="212" t="s">
        <v>504</v>
      </c>
      <c r="G346" s="32"/>
      <c r="H346" s="32"/>
      <c r="I346" s="91"/>
      <c r="J346" s="32"/>
      <c r="K346" s="32"/>
      <c r="L346" s="33"/>
      <c r="M346" s="171"/>
      <c r="N346" s="172"/>
      <c r="O346" s="58"/>
      <c r="P346" s="58"/>
      <c r="Q346" s="58"/>
      <c r="R346" s="58"/>
      <c r="S346" s="58"/>
      <c r="T346" s="59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7" t="s">
        <v>124</v>
      </c>
      <c r="AU346" s="17" t="s">
        <v>80</v>
      </c>
    </row>
    <row r="347" spans="1:65" s="12" customFormat="1" ht="22.9" customHeight="1">
      <c r="B347" s="142"/>
      <c r="D347" s="143" t="s">
        <v>72</v>
      </c>
      <c r="E347" s="153" t="s">
        <v>437</v>
      </c>
      <c r="F347" s="153" t="s">
        <v>438</v>
      </c>
      <c r="I347" s="145"/>
      <c r="J347" s="154">
        <f>BK347</f>
        <v>0</v>
      </c>
      <c r="L347" s="142"/>
      <c r="M347" s="147"/>
      <c r="N347" s="148"/>
      <c r="O347" s="148"/>
      <c r="P347" s="149">
        <f>SUM(P348:P361)</f>
        <v>0</v>
      </c>
      <c r="Q347" s="148"/>
      <c r="R347" s="149">
        <f>SUM(R348:R361)</f>
        <v>0</v>
      </c>
      <c r="S347" s="148"/>
      <c r="T347" s="150">
        <f>SUM(T348:T361)</f>
        <v>0</v>
      </c>
      <c r="AR347" s="143" t="s">
        <v>78</v>
      </c>
      <c r="AT347" s="151" t="s">
        <v>72</v>
      </c>
      <c r="AU347" s="151" t="s">
        <v>78</v>
      </c>
      <c r="AY347" s="143" t="s">
        <v>114</v>
      </c>
      <c r="BK347" s="152">
        <f>SUM(BK348:BK361)</f>
        <v>0</v>
      </c>
    </row>
    <row r="348" spans="1:65" s="2" customFormat="1" ht="16.5" customHeight="1">
      <c r="A348" s="32"/>
      <c r="B348" s="155"/>
      <c r="C348" s="156" t="s">
        <v>439</v>
      </c>
      <c r="D348" s="156" t="s">
        <v>117</v>
      </c>
      <c r="E348" s="157" t="s">
        <v>440</v>
      </c>
      <c r="F348" s="158" t="s">
        <v>441</v>
      </c>
      <c r="G348" s="159" t="s">
        <v>141</v>
      </c>
      <c r="H348" s="160">
        <v>89.844999999999999</v>
      </c>
      <c r="I348" s="161"/>
      <c r="J348" s="162">
        <f>ROUND(I348*H348,2)</f>
        <v>0</v>
      </c>
      <c r="K348" s="158" t="s">
        <v>121</v>
      </c>
      <c r="L348" s="33"/>
      <c r="M348" s="163" t="s">
        <v>1</v>
      </c>
      <c r="N348" s="164" t="s">
        <v>38</v>
      </c>
      <c r="O348" s="58"/>
      <c r="P348" s="165">
        <f>O348*H348</f>
        <v>0</v>
      </c>
      <c r="Q348" s="165">
        <v>0</v>
      </c>
      <c r="R348" s="165">
        <f>Q348*H348</f>
        <v>0</v>
      </c>
      <c r="S348" s="165">
        <v>0</v>
      </c>
      <c r="T348" s="166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67" t="s">
        <v>122</v>
      </c>
      <c r="AT348" s="167" t="s">
        <v>117</v>
      </c>
      <c r="AU348" s="167" t="s">
        <v>80</v>
      </c>
      <c r="AY348" s="17" t="s">
        <v>114</v>
      </c>
      <c r="BE348" s="168">
        <f>IF(N348="základní",J348,0)</f>
        <v>0</v>
      </c>
      <c r="BF348" s="168">
        <f>IF(N348="snížená",J348,0)</f>
        <v>0</v>
      </c>
      <c r="BG348" s="168">
        <f>IF(N348="zákl. přenesená",J348,0)</f>
        <v>0</v>
      </c>
      <c r="BH348" s="168">
        <f>IF(N348="sníž. přenesená",J348,0)</f>
        <v>0</v>
      </c>
      <c r="BI348" s="168">
        <f>IF(N348="nulová",J348,0)</f>
        <v>0</v>
      </c>
      <c r="BJ348" s="17" t="s">
        <v>78</v>
      </c>
      <c r="BK348" s="168">
        <f>ROUND(I348*H348,2)</f>
        <v>0</v>
      </c>
      <c r="BL348" s="17" t="s">
        <v>122</v>
      </c>
      <c r="BM348" s="167" t="s">
        <v>442</v>
      </c>
    </row>
    <row r="349" spans="1:65" s="2" customFormat="1" ht="19.5">
      <c r="A349" s="32"/>
      <c r="B349" s="33"/>
      <c r="C349" s="32"/>
      <c r="D349" s="169" t="s">
        <v>124</v>
      </c>
      <c r="E349" s="32"/>
      <c r="F349" s="170" t="s">
        <v>443</v>
      </c>
      <c r="G349" s="32"/>
      <c r="H349" s="32"/>
      <c r="I349" s="91"/>
      <c r="J349" s="32"/>
      <c r="K349" s="32"/>
      <c r="L349" s="33"/>
      <c r="M349" s="171"/>
      <c r="N349" s="172"/>
      <c r="O349" s="58"/>
      <c r="P349" s="58"/>
      <c r="Q349" s="58"/>
      <c r="R349" s="58"/>
      <c r="S349" s="58"/>
      <c r="T349" s="59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124</v>
      </c>
      <c r="AU349" s="17" t="s">
        <v>80</v>
      </c>
    </row>
    <row r="350" spans="1:65" s="2" customFormat="1" ht="21.75" customHeight="1">
      <c r="A350" s="32"/>
      <c r="B350" s="155"/>
      <c r="C350" s="156" t="s">
        <v>444</v>
      </c>
      <c r="D350" s="156" t="s">
        <v>117</v>
      </c>
      <c r="E350" s="157" t="s">
        <v>445</v>
      </c>
      <c r="F350" s="158" t="s">
        <v>446</v>
      </c>
      <c r="G350" s="159" t="s">
        <v>141</v>
      </c>
      <c r="H350" s="160">
        <v>808.60500000000002</v>
      </c>
      <c r="I350" s="161"/>
      <c r="J350" s="162">
        <f>ROUND(I350*H350,2)</f>
        <v>0</v>
      </c>
      <c r="K350" s="158" t="s">
        <v>121</v>
      </c>
      <c r="L350" s="33"/>
      <c r="M350" s="163" t="s">
        <v>1</v>
      </c>
      <c r="N350" s="164" t="s">
        <v>38</v>
      </c>
      <c r="O350" s="58"/>
      <c r="P350" s="165">
        <f>O350*H350</f>
        <v>0</v>
      </c>
      <c r="Q350" s="165">
        <v>0</v>
      </c>
      <c r="R350" s="165">
        <f>Q350*H350</f>
        <v>0</v>
      </c>
      <c r="S350" s="165">
        <v>0</v>
      </c>
      <c r="T350" s="16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7" t="s">
        <v>122</v>
      </c>
      <c r="AT350" s="167" t="s">
        <v>117</v>
      </c>
      <c r="AU350" s="167" t="s">
        <v>80</v>
      </c>
      <c r="AY350" s="17" t="s">
        <v>114</v>
      </c>
      <c r="BE350" s="168">
        <f>IF(N350="základní",J350,0)</f>
        <v>0</v>
      </c>
      <c r="BF350" s="168">
        <f>IF(N350="snížená",J350,0)</f>
        <v>0</v>
      </c>
      <c r="BG350" s="168">
        <f>IF(N350="zákl. přenesená",J350,0)</f>
        <v>0</v>
      </c>
      <c r="BH350" s="168">
        <f>IF(N350="sníž. přenesená",J350,0)</f>
        <v>0</v>
      </c>
      <c r="BI350" s="168">
        <f>IF(N350="nulová",J350,0)</f>
        <v>0</v>
      </c>
      <c r="BJ350" s="17" t="s">
        <v>78</v>
      </c>
      <c r="BK350" s="168">
        <f>ROUND(I350*H350,2)</f>
        <v>0</v>
      </c>
      <c r="BL350" s="17" t="s">
        <v>122</v>
      </c>
      <c r="BM350" s="167" t="s">
        <v>447</v>
      </c>
    </row>
    <row r="351" spans="1:65" s="2" customFormat="1" ht="29.25">
      <c r="A351" s="32"/>
      <c r="B351" s="33"/>
      <c r="C351" s="32"/>
      <c r="D351" s="169" t="s">
        <v>124</v>
      </c>
      <c r="E351" s="32"/>
      <c r="F351" s="170" t="s">
        <v>448</v>
      </c>
      <c r="G351" s="32"/>
      <c r="H351" s="32"/>
      <c r="I351" s="91"/>
      <c r="J351" s="32"/>
      <c r="K351" s="32"/>
      <c r="L351" s="33"/>
      <c r="M351" s="171"/>
      <c r="N351" s="172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124</v>
      </c>
      <c r="AU351" s="17" t="s">
        <v>80</v>
      </c>
    </row>
    <row r="352" spans="1:65" s="13" customFormat="1">
      <c r="B352" s="173"/>
      <c r="D352" s="169" t="s">
        <v>126</v>
      </c>
      <c r="E352" s="174" t="s">
        <v>1</v>
      </c>
      <c r="F352" s="175" t="s">
        <v>449</v>
      </c>
      <c r="H352" s="176">
        <v>808.60500000000002</v>
      </c>
      <c r="I352" s="177"/>
      <c r="L352" s="173"/>
      <c r="M352" s="178"/>
      <c r="N352" s="179"/>
      <c r="O352" s="179"/>
      <c r="P352" s="179"/>
      <c r="Q352" s="179"/>
      <c r="R352" s="179"/>
      <c r="S352" s="179"/>
      <c r="T352" s="180"/>
      <c r="AT352" s="174" t="s">
        <v>126</v>
      </c>
      <c r="AU352" s="174" t="s">
        <v>80</v>
      </c>
      <c r="AV352" s="13" t="s">
        <v>80</v>
      </c>
      <c r="AW352" s="13" t="s">
        <v>29</v>
      </c>
      <c r="AX352" s="13" t="s">
        <v>73</v>
      </c>
      <c r="AY352" s="174" t="s">
        <v>114</v>
      </c>
    </row>
    <row r="353" spans="1:65" s="14" customFormat="1">
      <c r="B353" s="181"/>
      <c r="D353" s="169" t="s">
        <v>126</v>
      </c>
      <c r="E353" s="182" t="s">
        <v>1</v>
      </c>
      <c r="F353" s="183" t="s">
        <v>128</v>
      </c>
      <c r="H353" s="184">
        <v>808.60500000000002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126</v>
      </c>
      <c r="AU353" s="182" t="s">
        <v>80</v>
      </c>
      <c r="AV353" s="14" t="s">
        <v>122</v>
      </c>
      <c r="AW353" s="14" t="s">
        <v>29</v>
      </c>
      <c r="AX353" s="14" t="s">
        <v>78</v>
      </c>
      <c r="AY353" s="182" t="s">
        <v>114</v>
      </c>
    </row>
    <row r="354" spans="1:65" s="2" customFormat="1" ht="21.75" customHeight="1">
      <c r="A354" s="32"/>
      <c r="B354" s="155"/>
      <c r="C354" s="156" t="s">
        <v>450</v>
      </c>
      <c r="D354" s="156" t="s">
        <v>117</v>
      </c>
      <c r="E354" s="157" t="s">
        <v>451</v>
      </c>
      <c r="F354" s="158" t="s">
        <v>452</v>
      </c>
      <c r="G354" s="159" t="s">
        <v>141</v>
      </c>
      <c r="H354" s="160">
        <v>89.844999999999999</v>
      </c>
      <c r="I354" s="161"/>
      <c r="J354" s="162">
        <f>ROUND(I354*H354,2)</f>
        <v>0</v>
      </c>
      <c r="K354" s="158" t="s">
        <v>121</v>
      </c>
      <c r="L354" s="33"/>
      <c r="M354" s="163" t="s">
        <v>1</v>
      </c>
      <c r="N354" s="164" t="s">
        <v>38</v>
      </c>
      <c r="O354" s="58"/>
      <c r="P354" s="165">
        <f>O354*H354</f>
        <v>0</v>
      </c>
      <c r="Q354" s="165">
        <v>0</v>
      </c>
      <c r="R354" s="165">
        <f>Q354*H354</f>
        <v>0</v>
      </c>
      <c r="S354" s="165">
        <v>0</v>
      </c>
      <c r="T354" s="166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67" t="s">
        <v>122</v>
      </c>
      <c r="AT354" s="167" t="s">
        <v>117</v>
      </c>
      <c r="AU354" s="167" t="s">
        <v>80</v>
      </c>
      <c r="AY354" s="17" t="s">
        <v>114</v>
      </c>
      <c r="BE354" s="168">
        <f>IF(N354="základní",J354,0)</f>
        <v>0</v>
      </c>
      <c r="BF354" s="168">
        <f>IF(N354="snížená",J354,0)</f>
        <v>0</v>
      </c>
      <c r="BG354" s="168">
        <f>IF(N354="zákl. přenesená",J354,0)</f>
        <v>0</v>
      </c>
      <c r="BH354" s="168">
        <f>IF(N354="sníž. přenesená",J354,0)</f>
        <v>0</v>
      </c>
      <c r="BI354" s="168">
        <f>IF(N354="nulová",J354,0)</f>
        <v>0</v>
      </c>
      <c r="BJ354" s="17" t="s">
        <v>78</v>
      </c>
      <c r="BK354" s="168">
        <f>ROUND(I354*H354,2)</f>
        <v>0</v>
      </c>
      <c r="BL354" s="17" t="s">
        <v>122</v>
      </c>
      <c r="BM354" s="167" t="s">
        <v>453</v>
      </c>
    </row>
    <row r="355" spans="1:65" s="2" customFormat="1">
      <c r="A355" s="32"/>
      <c r="B355" s="33"/>
      <c r="C355" s="32"/>
      <c r="D355" s="169" t="s">
        <v>124</v>
      </c>
      <c r="E355" s="32"/>
      <c r="F355" s="170" t="s">
        <v>454</v>
      </c>
      <c r="G355" s="32"/>
      <c r="H355" s="32"/>
      <c r="I355" s="91"/>
      <c r="J355" s="32"/>
      <c r="K355" s="32"/>
      <c r="L355" s="33"/>
      <c r="M355" s="171"/>
      <c r="N355" s="172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124</v>
      </c>
      <c r="AU355" s="17" t="s">
        <v>80</v>
      </c>
    </row>
    <row r="356" spans="1:65" s="2" customFormat="1" ht="33" customHeight="1">
      <c r="A356" s="32"/>
      <c r="B356" s="155"/>
      <c r="C356" s="156" t="s">
        <v>455</v>
      </c>
      <c r="D356" s="156" t="s">
        <v>117</v>
      </c>
      <c r="E356" s="157" t="s">
        <v>456</v>
      </c>
      <c r="F356" s="158" t="s">
        <v>457</v>
      </c>
      <c r="G356" s="159" t="s">
        <v>141</v>
      </c>
      <c r="H356" s="160">
        <v>45.325000000000003</v>
      </c>
      <c r="I356" s="161"/>
      <c r="J356" s="162">
        <f>ROUND(I356*H356,2)</f>
        <v>0</v>
      </c>
      <c r="K356" s="158" t="s">
        <v>121</v>
      </c>
      <c r="L356" s="33"/>
      <c r="M356" s="163" t="s">
        <v>1</v>
      </c>
      <c r="N356" s="164" t="s">
        <v>38</v>
      </c>
      <c r="O356" s="58"/>
      <c r="P356" s="165">
        <f>O356*H356</f>
        <v>0</v>
      </c>
      <c r="Q356" s="165">
        <v>0</v>
      </c>
      <c r="R356" s="165">
        <f>Q356*H356</f>
        <v>0</v>
      </c>
      <c r="S356" s="165">
        <v>0</v>
      </c>
      <c r="T356" s="16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67" t="s">
        <v>122</v>
      </c>
      <c r="AT356" s="167" t="s">
        <v>117</v>
      </c>
      <c r="AU356" s="167" t="s">
        <v>80</v>
      </c>
      <c r="AY356" s="17" t="s">
        <v>114</v>
      </c>
      <c r="BE356" s="168">
        <f>IF(N356="základní",J356,0)</f>
        <v>0</v>
      </c>
      <c r="BF356" s="168">
        <f>IF(N356="snížená",J356,0)</f>
        <v>0</v>
      </c>
      <c r="BG356" s="168">
        <f>IF(N356="zákl. přenesená",J356,0)</f>
        <v>0</v>
      </c>
      <c r="BH356" s="168">
        <f>IF(N356="sníž. přenesená",J356,0)</f>
        <v>0</v>
      </c>
      <c r="BI356" s="168">
        <f>IF(N356="nulová",J356,0)</f>
        <v>0</v>
      </c>
      <c r="BJ356" s="17" t="s">
        <v>78</v>
      </c>
      <c r="BK356" s="168">
        <f>ROUND(I356*H356,2)</f>
        <v>0</v>
      </c>
      <c r="BL356" s="17" t="s">
        <v>122</v>
      </c>
      <c r="BM356" s="167" t="s">
        <v>458</v>
      </c>
    </row>
    <row r="357" spans="1:65" s="2" customFormat="1" ht="29.25">
      <c r="A357" s="32"/>
      <c r="B357" s="33"/>
      <c r="C357" s="32"/>
      <c r="D357" s="169" t="s">
        <v>124</v>
      </c>
      <c r="E357" s="32"/>
      <c r="F357" s="170" t="s">
        <v>459</v>
      </c>
      <c r="G357" s="32"/>
      <c r="H357" s="32"/>
      <c r="I357" s="91"/>
      <c r="J357" s="32"/>
      <c r="K357" s="32"/>
      <c r="L357" s="33"/>
      <c r="M357" s="171"/>
      <c r="N357" s="172"/>
      <c r="O357" s="58"/>
      <c r="P357" s="58"/>
      <c r="Q357" s="58"/>
      <c r="R357" s="58"/>
      <c r="S357" s="58"/>
      <c r="T357" s="59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124</v>
      </c>
      <c r="AU357" s="17" t="s">
        <v>80</v>
      </c>
    </row>
    <row r="358" spans="1:65" s="2" customFormat="1" ht="33" customHeight="1">
      <c r="A358" s="32"/>
      <c r="B358" s="155"/>
      <c r="C358" s="156" t="s">
        <v>460</v>
      </c>
      <c r="D358" s="156" t="s">
        <v>117</v>
      </c>
      <c r="E358" s="157" t="s">
        <v>461</v>
      </c>
      <c r="F358" s="158" t="s">
        <v>149</v>
      </c>
      <c r="G358" s="159" t="s">
        <v>141</v>
      </c>
      <c r="H358" s="160">
        <v>30.45</v>
      </c>
      <c r="I358" s="161"/>
      <c r="J358" s="162">
        <f>ROUND(I358*H358,2)</f>
        <v>0</v>
      </c>
      <c r="K358" s="158" t="s">
        <v>121</v>
      </c>
      <c r="L358" s="33"/>
      <c r="M358" s="163" t="s">
        <v>1</v>
      </c>
      <c r="N358" s="164" t="s">
        <v>38</v>
      </c>
      <c r="O358" s="58"/>
      <c r="P358" s="165">
        <f>O358*H358</f>
        <v>0</v>
      </c>
      <c r="Q358" s="165">
        <v>0</v>
      </c>
      <c r="R358" s="165">
        <f>Q358*H358</f>
        <v>0</v>
      </c>
      <c r="S358" s="165">
        <v>0</v>
      </c>
      <c r="T358" s="166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67" t="s">
        <v>122</v>
      </c>
      <c r="AT358" s="167" t="s">
        <v>117</v>
      </c>
      <c r="AU358" s="167" t="s">
        <v>80</v>
      </c>
      <c r="AY358" s="17" t="s">
        <v>114</v>
      </c>
      <c r="BE358" s="168">
        <f>IF(N358="základní",J358,0)</f>
        <v>0</v>
      </c>
      <c r="BF358" s="168">
        <f>IF(N358="snížená",J358,0)</f>
        <v>0</v>
      </c>
      <c r="BG358" s="168">
        <f>IF(N358="zákl. přenesená",J358,0)</f>
        <v>0</v>
      </c>
      <c r="BH358" s="168">
        <f>IF(N358="sníž. přenesená",J358,0)</f>
        <v>0</v>
      </c>
      <c r="BI358" s="168">
        <f>IF(N358="nulová",J358,0)</f>
        <v>0</v>
      </c>
      <c r="BJ358" s="17" t="s">
        <v>78</v>
      </c>
      <c r="BK358" s="168">
        <f>ROUND(I358*H358,2)</f>
        <v>0</v>
      </c>
      <c r="BL358" s="17" t="s">
        <v>122</v>
      </c>
      <c r="BM358" s="167" t="s">
        <v>462</v>
      </c>
    </row>
    <row r="359" spans="1:65" s="2" customFormat="1" ht="29.25">
      <c r="A359" s="32"/>
      <c r="B359" s="33"/>
      <c r="C359" s="32"/>
      <c r="D359" s="169" t="s">
        <v>124</v>
      </c>
      <c r="E359" s="32"/>
      <c r="F359" s="170" t="s">
        <v>149</v>
      </c>
      <c r="G359" s="32"/>
      <c r="H359" s="32"/>
      <c r="I359" s="91"/>
      <c r="J359" s="32"/>
      <c r="K359" s="32"/>
      <c r="L359" s="33"/>
      <c r="M359" s="171"/>
      <c r="N359" s="172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124</v>
      </c>
      <c r="AU359" s="17" t="s">
        <v>80</v>
      </c>
    </row>
    <row r="360" spans="1:65" s="2" customFormat="1" ht="33" customHeight="1">
      <c r="A360" s="32"/>
      <c r="B360" s="155"/>
      <c r="C360" s="156" t="s">
        <v>463</v>
      </c>
      <c r="D360" s="156" t="s">
        <v>117</v>
      </c>
      <c r="E360" s="157" t="s">
        <v>464</v>
      </c>
      <c r="F360" s="158" t="s">
        <v>465</v>
      </c>
      <c r="G360" s="159" t="s">
        <v>141</v>
      </c>
      <c r="H360" s="160">
        <v>14.07</v>
      </c>
      <c r="I360" s="161"/>
      <c r="J360" s="162">
        <f>ROUND(I360*H360,2)</f>
        <v>0</v>
      </c>
      <c r="K360" s="158" t="s">
        <v>121</v>
      </c>
      <c r="L360" s="33"/>
      <c r="M360" s="163" t="s">
        <v>1</v>
      </c>
      <c r="N360" s="164" t="s">
        <v>38</v>
      </c>
      <c r="O360" s="58"/>
      <c r="P360" s="165">
        <f>O360*H360</f>
        <v>0</v>
      </c>
      <c r="Q360" s="165">
        <v>0</v>
      </c>
      <c r="R360" s="165">
        <f>Q360*H360</f>
        <v>0</v>
      </c>
      <c r="S360" s="165">
        <v>0</v>
      </c>
      <c r="T360" s="166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7" t="s">
        <v>122</v>
      </c>
      <c r="AT360" s="167" t="s">
        <v>117</v>
      </c>
      <c r="AU360" s="167" t="s">
        <v>80</v>
      </c>
      <c r="AY360" s="17" t="s">
        <v>114</v>
      </c>
      <c r="BE360" s="168">
        <f>IF(N360="základní",J360,0)</f>
        <v>0</v>
      </c>
      <c r="BF360" s="168">
        <f>IF(N360="snížená",J360,0)</f>
        <v>0</v>
      </c>
      <c r="BG360" s="168">
        <f>IF(N360="zákl. přenesená",J360,0)</f>
        <v>0</v>
      </c>
      <c r="BH360" s="168">
        <f>IF(N360="sníž. přenesená",J360,0)</f>
        <v>0</v>
      </c>
      <c r="BI360" s="168">
        <f>IF(N360="nulová",J360,0)</f>
        <v>0</v>
      </c>
      <c r="BJ360" s="17" t="s">
        <v>78</v>
      </c>
      <c r="BK360" s="168">
        <f>ROUND(I360*H360,2)</f>
        <v>0</v>
      </c>
      <c r="BL360" s="17" t="s">
        <v>122</v>
      </c>
      <c r="BM360" s="167" t="s">
        <v>466</v>
      </c>
    </row>
    <row r="361" spans="1:65" s="2" customFormat="1" ht="29.25">
      <c r="A361" s="32"/>
      <c r="B361" s="33"/>
      <c r="C361" s="32"/>
      <c r="D361" s="169" t="s">
        <v>124</v>
      </c>
      <c r="E361" s="32"/>
      <c r="F361" s="170" t="s">
        <v>465</v>
      </c>
      <c r="G361" s="32"/>
      <c r="H361" s="32"/>
      <c r="I361" s="91"/>
      <c r="J361" s="32"/>
      <c r="K361" s="32"/>
      <c r="L361" s="33"/>
      <c r="M361" s="171"/>
      <c r="N361" s="172"/>
      <c r="O361" s="58"/>
      <c r="P361" s="58"/>
      <c r="Q361" s="58"/>
      <c r="R361" s="58"/>
      <c r="S361" s="58"/>
      <c r="T361" s="59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124</v>
      </c>
      <c r="AU361" s="17" t="s">
        <v>80</v>
      </c>
    </row>
    <row r="362" spans="1:65" s="12" customFormat="1" ht="22.9" customHeight="1">
      <c r="B362" s="142"/>
      <c r="D362" s="143" t="s">
        <v>72</v>
      </c>
      <c r="E362" s="153" t="s">
        <v>467</v>
      </c>
      <c r="F362" s="153" t="s">
        <v>468</v>
      </c>
      <c r="I362" s="145"/>
      <c r="J362" s="154">
        <f>BK362</f>
        <v>0</v>
      </c>
      <c r="L362" s="142"/>
      <c r="M362" s="147"/>
      <c r="N362" s="148"/>
      <c r="O362" s="148"/>
      <c r="P362" s="149">
        <f>SUM(P363:P364)</f>
        <v>0</v>
      </c>
      <c r="Q362" s="148"/>
      <c r="R362" s="149">
        <f>SUM(R363:R364)</f>
        <v>0</v>
      </c>
      <c r="S362" s="148"/>
      <c r="T362" s="150">
        <f>SUM(T363:T364)</f>
        <v>0</v>
      </c>
      <c r="AR362" s="143" t="s">
        <v>78</v>
      </c>
      <c r="AT362" s="151" t="s">
        <v>72</v>
      </c>
      <c r="AU362" s="151" t="s">
        <v>78</v>
      </c>
      <c r="AY362" s="143" t="s">
        <v>114</v>
      </c>
      <c r="BK362" s="152">
        <f>SUM(BK363:BK364)</f>
        <v>0</v>
      </c>
    </row>
    <row r="363" spans="1:65" s="2" customFormat="1" ht="21.75" customHeight="1">
      <c r="A363" s="32"/>
      <c r="B363" s="155"/>
      <c r="C363" s="156" t="s">
        <v>469</v>
      </c>
      <c r="D363" s="156" t="s">
        <v>117</v>
      </c>
      <c r="E363" s="157" t="s">
        <v>470</v>
      </c>
      <c r="F363" s="158" t="s">
        <v>471</v>
      </c>
      <c r="G363" s="159" t="s">
        <v>141</v>
      </c>
      <c r="H363" s="160">
        <v>104.23399999999999</v>
      </c>
      <c r="I363" s="161"/>
      <c r="J363" s="162">
        <f>ROUND(I363*H363,2)</f>
        <v>0</v>
      </c>
      <c r="K363" s="158" t="s">
        <v>121</v>
      </c>
      <c r="L363" s="33"/>
      <c r="M363" s="163" t="s">
        <v>1</v>
      </c>
      <c r="N363" s="164" t="s">
        <v>38</v>
      </c>
      <c r="O363" s="58"/>
      <c r="P363" s="165">
        <f>O363*H363</f>
        <v>0</v>
      </c>
      <c r="Q363" s="165">
        <v>0</v>
      </c>
      <c r="R363" s="165">
        <f>Q363*H363</f>
        <v>0</v>
      </c>
      <c r="S363" s="165">
        <v>0</v>
      </c>
      <c r="T363" s="16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7" t="s">
        <v>122</v>
      </c>
      <c r="AT363" s="167" t="s">
        <v>117</v>
      </c>
      <c r="AU363" s="167" t="s">
        <v>80</v>
      </c>
      <c r="AY363" s="17" t="s">
        <v>114</v>
      </c>
      <c r="BE363" s="168">
        <f>IF(N363="základní",J363,0)</f>
        <v>0</v>
      </c>
      <c r="BF363" s="168">
        <f>IF(N363="snížená",J363,0)</f>
        <v>0</v>
      </c>
      <c r="BG363" s="168">
        <f>IF(N363="zákl. přenesená",J363,0)</f>
        <v>0</v>
      </c>
      <c r="BH363" s="168">
        <f>IF(N363="sníž. přenesená",J363,0)</f>
        <v>0</v>
      </c>
      <c r="BI363" s="168">
        <f>IF(N363="nulová",J363,0)</f>
        <v>0</v>
      </c>
      <c r="BJ363" s="17" t="s">
        <v>78</v>
      </c>
      <c r="BK363" s="168">
        <f>ROUND(I363*H363,2)</f>
        <v>0</v>
      </c>
      <c r="BL363" s="17" t="s">
        <v>122</v>
      </c>
      <c r="BM363" s="167" t="s">
        <v>472</v>
      </c>
    </row>
    <row r="364" spans="1:65" s="2" customFormat="1" ht="19.5">
      <c r="A364" s="32"/>
      <c r="B364" s="33"/>
      <c r="C364" s="32"/>
      <c r="D364" s="169" t="s">
        <v>124</v>
      </c>
      <c r="E364" s="32"/>
      <c r="F364" s="170" t="s">
        <v>473</v>
      </c>
      <c r="G364" s="32"/>
      <c r="H364" s="32"/>
      <c r="I364" s="91"/>
      <c r="J364" s="32"/>
      <c r="K364" s="32"/>
      <c r="L364" s="33"/>
      <c r="M364" s="171"/>
      <c r="N364" s="172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124</v>
      </c>
      <c r="AU364" s="17" t="s">
        <v>80</v>
      </c>
    </row>
    <row r="365" spans="1:65" s="12" customFormat="1" ht="25.9" customHeight="1">
      <c r="B365" s="142"/>
      <c r="D365" s="143" t="s">
        <v>72</v>
      </c>
      <c r="E365" s="144" t="s">
        <v>474</v>
      </c>
      <c r="F365" s="144" t="s">
        <v>475</v>
      </c>
      <c r="I365" s="145"/>
      <c r="J365" s="146">
        <f>BK365</f>
        <v>0</v>
      </c>
      <c r="L365" s="142"/>
      <c r="M365" s="147"/>
      <c r="N365" s="148"/>
      <c r="O365" s="148"/>
      <c r="P365" s="149">
        <f>SUM(P366:P377)</f>
        <v>0</v>
      </c>
      <c r="Q365" s="148"/>
      <c r="R365" s="149">
        <f>SUM(R366:R377)</f>
        <v>0</v>
      </c>
      <c r="S365" s="148"/>
      <c r="T365" s="150">
        <f>SUM(T366:T377)</f>
        <v>0</v>
      </c>
      <c r="AR365" s="143" t="s">
        <v>145</v>
      </c>
      <c r="AT365" s="151" t="s">
        <v>72</v>
      </c>
      <c r="AU365" s="151" t="s">
        <v>73</v>
      </c>
      <c r="AY365" s="143" t="s">
        <v>114</v>
      </c>
      <c r="BK365" s="152">
        <f>SUM(BK366:BK377)</f>
        <v>0</v>
      </c>
    </row>
    <row r="366" spans="1:65" s="2" customFormat="1" ht="48.75" customHeight="1">
      <c r="A366" s="32"/>
      <c r="B366" s="155"/>
      <c r="C366" s="156" t="s">
        <v>476</v>
      </c>
      <c r="D366" s="156" t="s">
        <v>117</v>
      </c>
      <c r="E366" s="157" t="s">
        <v>78</v>
      </c>
      <c r="F366" s="158" t="s">
        <v>517</v>
      </c>
      <c r="G366" s="159" t="s">
        <v>477</v>
      </c>
      <c r="H366" s="160">
        <v>1</v>
      </c>
      <c r="I366" s="161"/>
      <c r="J366" s="162">
        <f>ROUND(I366*H366,2)</f>
        <v>0</v>
      </c>
      <c r="K366" s="158" t="s">
        <v>1</v>
      </c>
      <c r="L366" s="33"/>
      <c r="M366" s="163" t="s">
        <v>1</v>
      </c>
      <c r="N366" s="164" t="s">
        <v>38</v>
      </c>
      <c r="O366" s="58"/>
      <c r="P366" s="165">
        <f>O366*H366</f>
        <v>0</v>
      </c>
      <c r="Q366" s="165">
        <v>0</v>
      </c>
      <c r="R366" s="165">
        <f>Q366*H366</f>
        <v>0</v>
      </c>
      <c r="S366" s="165">
        <v>0</v>
      </c>
      <c r="T366" s="166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67" t="s">
        <v>122</v>
      </c>
      <c r="AT366" s="167" t="s">
        <v>117</v>
      </c>
      <c r="AU366" s="167" t="s">
        <v>78</v>
      </c>
      <c r="AY366" s="17" t="s">
        <v>114</v>
      </c>
      <c r="BE366" s="168">
        <f>IF(N366="základní",J366,0)</f>
        <v>0</v>
      </c>
      <c r="BF366" s="168">
        <f>IF(N366="snížená",J366,0)</f>
        <v>0</v>
      </c>
      <c r="BG366" s="168">
        <f>IF(N366="zákl. přenesená",J366,0)</f>
        <v>0</v>
      </c>
      <c r="BH366" s="168">
        <f>IF(N366="sníž. přenesená",J366,0)</f>
        <v>0</v>
      </c>
      <c r="BI366" s="168">
        <f>IF(N366="nulová",J366,0)</f>
        <v>0</v>
      </c>
      <c r="BJ366" s="17" t="s">
        <v>78</v>
      </c>
      <c r="BK366" s="168">
        <f>ROUND(I366*H366,2)</f>
        <v>0</v>
      </c>
      <c r="BL366" s="17" t="s">
        <v>122</v>
      </c>
      <c r="BM366" s="167" t="s">
        <v>478</v>
      </c>
    </row>
    <row r="367" spans="1:65" s="2" customFormat="1" ht="32.25" customHeight="1">
      <c r="A367" s="32"/>
      <c r="B367" s="33"/>
      <c r="C367" s="32"/>
      <c r="D367" s="169" t="s">
        <v>124</v>
      </c>
      <c r="E367" s="32"/>
      <c r="F367" s="211" t="s">
        <v>505</v>
      </c>
      <c r="G367" s="32"/>
      <c r="H367" s="32"/>
      <c r="I367" s="91"/>
      <c r="J367" s="32"/>
      <c r="K367" s="32"/>
      <c r="L367" s="33"/>
      <c r="M367" s="171"/>
      <c r="N367" s="172"/>
      <c r="O367" s="58"/>
      <c r="P367" s="58"/>
      <c r="Q367" s="58"/>
      <c r="R367" s="58"/>
      <c r="S367" s="58"/>
      <c r="T367" s="59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7" t="s">
        <v>124</v>
      </c>
      <c r="AU367" s="17" t="s">
        <v>78</v>
      </c>
    </row>
    <row r="368" spans="1:65" s="2" customFormat="1" ht="16.5" customHeight="1">
      <c r="A368" s="32"/>
      <c r="B368" s="155"/>
      <c r="C368" s="156" t="s">
        <v>479</v>
      </c>
      <c r="D368" s="156" t="s">
        <v>117</v>
      </c>
      <c r="E368" s="157" t="s">
        <v>80</v>
      </c>
      <c r="F368" s="158" t="s">
        <v>480</v>
      </c>
      <c r="G368" s="159" t="s">
        <v>477</v>
      </c>
      <c r="H368" s="160">
        <v>1</v>
      </c>
      <c r="I368" s="161"/>
      <c r="J368" s="162">
        <f>ROUND(I368*H368,2)</f>
        <v>0</v>
      </c>
      <c r="K368" s="158" t="s">
        <v>1</v>
      </c>
      <c r="L368" s="33"/>
      <c r="M368" s="163" t="s">
        <v>1</v>
      </c>
      <c r="N368" s="164" t="s">
        <v>38</v>
      </c>
      <c r="O368" s="58"/>
      <c r="P368" s="165">
        <f>O368*H368</f>
        <v>0</v>
      </c>
      <c r="Q368" s="165">
        <v>0</v>
      </c>
      <c r="R368" s="165">
        <f>Q368*H368</f>
        <v>0</v>
      </c>
      <c r="S368" s="165">
        <v>0</v>
      </c>
      <c r="T368" s="166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7" t="s">
        <v>122</v>
      </c>
      <c r="AT368" s="167" t="s">
        <v>117</v>
      </c>
      <c r="AU368" s="167" t="s">
        <v>78</v>
      </c>
      <c r="AY368" s="17" t="s">
        <v>114</v>
      </c>
      <c r="BE368" s="168">
        <f>IF(N368="základní",J368,0)</f>
        <v>0</v>
      </c>
      <c r="BF368" s="168">
        <f>IF(N368="snížená",J368,0)</f>
        <v>0</v>
      </c>
      <c r="BG368" s="168">
        <f>IF(N368="zákl. přenesená",J368,0)</f>
        <v>0</v>
      </c>
      <c r="BH368" s="168">
        <f>IF(N368="sníž. přenesená",J368,0)</f>
        <v>0</v>
      </c>
      <c r="BI368" s="168">
        <f>IF(N368="nulová",J368,0)</f>
        <v>0</v>
      </c>
      <c r="BJ368" s="17" t="s">
        <v>78</v>
      </c>
      <c r="BK368" s="168">
        <f>ROUND(I368*H368,2)</f>
        <v>0</v>
      </c>
      <c r="BL368" s="17" t="s">
        <v>122</v>
      </c>
      <c r="BM368" s="167" t="s">
        <v>481</v>
      </c>
    </row>
    <row r="369" spans="1:65" s="2" customFormat="1" ht="21">
      <c r="A369" s="32"/>
      <c r="B369" s="33"/>
      <c r="C369" s="32"/>
      <c r="D369" s="169" t="s">
        <v>124</v>
      </c>
      <c r="E369" s="32"/>
      <c r="F369" s="212" t="s">
        <v>506</v>
      </c>
      <c r="G369" s="32"/>
      <c r="H369" s="32"/>
      <c r="I369" s="91"/>
      <c r="J369" s="32"/>
      <c r="K369" s="32"/>
      <c r="L369" s="33"/>
      <c r="M369" s="171"/>
      <c r="N369" s="172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124</v>
      </c>
      <c r="AU369" s="17" t="s">
        <v>78</v>
      </c>
    </row>
    <row r="370" spans="1:65" s="2" customFormat="1" ht="16.5" customHeight="1">
      <c r="A370" s="32"/>
      <c r="B370" s="155"/>
      <c r="C370" s="156" t="s">
        <v>482</v>
      </c>
      <c r="D370" s="156" t="s">
        <v>117</v>
      </c>
      <c r="E370" s="157" t="s">
        <v>133</v>
      </c>
      <c r="F370" s="158" t="s">
        <v>483</v>
      </c>
      <c r="G370" s="159" t="s">
        <v>360</v>
      </c>
      <c r="H370" s="160">
        <v>4</v>
      </c>
      <c r="I370" s="161"/>
      <c r="J370" s="162">
        <f>ROUND(I370*H370,2)</f>
        <v>0</v>
      </c>
      <c r="K370" s="158" t="s">
        <v>1</v>
      </c>
      <c r="L370" s="33"/>
      <c r="M370" s="163" t="s">
        <v>1</v>
      </c>
      <c r="N370" s="164" t="s">
        <v>38</v>
      </c>
      <c r="O370" s="58"/>
      <c r="P370" s="165">
        <f>O370*H370</f>
        <v>0</v>
      </c>
      <c r="Q370" s="165">
        <v>0</v>
      </c>
      <c r="R370" s="165">
        <f>Q370*H370</f>
        <v>0</v>
      </c>
      <c r="S370" s="165">
        <v>0</v>
      </c>
      <c r="T370" s="166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7" t="s">
        <v>122</v>
      </c>
      <c r="AT370" s="167" t="s">
        <v>117</v>
      </c>
      <c r="AU370" s="167" t="s">
        <v>78</v>
      </c>
      <c r="AY370" s="17" t="s">
        <v>114</v>
      </c>
      <c r="BE370" s="168">
        <f>IF(N370="základní",J370,0)</f>
        <v>0</v>
      </c>
      <c r="BF370" s="168">
        <f>IF(N370="snížená",J370,0)</f>
        <v>0</v>
      </c>
      <c r="BG370" s="168">
        <f>IF(N370="zákl. přenesená",J370,0)</f>
        <v>0</v>
      </c>
      <c r="BH370" s="168">
        <f>IF(N370="sníž. přenesená",J370,0)</f>
        <v>0</v>
      </c>
      <c r="BI370" s="168">
        <f>IF(N370="nulová",J370,0)</f>
        <v>0</v>
      </c>
      <c r="BJ370" s="17" t="s">
        <v>78</v>
      </c>
      <c r="BK370" s="168">
        <f>ROUND(I370*H370,2)</f>
        <v>0</v>
      </c>
      <c r="BL370" s="17" t="s">
        <v>122</v>
      </c>
      <c r="BM370" s="167" t="s">
        <v>484</v>
      </c>
    </row>
    <row r="371" spans="1:65" s="2" customFormat="1">
      <c r="A371" s="32"/>
      <c r="B371" s="33"/>
      <c r="C371" s="32"/>
      <c r="D371" s="169" t="s">
        <v>124</v>
      </c>
      <c r="E371" s="32"/>
      <c r="F371" s="170" t="s">
        <v>483</v>
      </c>
      <c r="G371" s="32"/>
      <c r="H371" s="32"/>
      <c r="I371" s="91"/>
      <c r="J371" s="32"/>
      <c r="K371" s="32"/>
      <c r="L371" s="33"/>
      <c r="M371" s="171"/>
      <c r="N371" s="172"/>
      <c r="O371" s="58"/>
      <c r="P371" s="58"/>
      <c r="Q371" s="58"/>
      <c r="R371" s="58"/>
      <c r="S371" s="58"/>
      <c r="T371" s="59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124</v>
      </c>
      <c r="AU371" s="17" t="s">
        <v>78</v>
      </c>
    </row>
    <row r="372" spans="1:65" s="2" customFormat="1" ht="60" customHeight="1">
      <c r="A372" s="32"/>
      <c r="B372" s="155"/>
      <c r="C372" s="156" t="s">
        <v>485</v>
      </c>
      <c r="D372" s="156" t="s">
        <v>117</v>
      </c>
      <c r="E372" s="157" t="s">
        <v>122</v>
      </c>
      <c r="F372" s="158" t="s">
        <v>520</v>
      </c>
      <c r="G372" s="159" t="s">
        <v>477</v>
      </c>
      <c r="H372" s="160">
        <v>1</v>
      </c>
      <c r="I372" s="161"/>
      <c r="J372" s="162">
        <f>ROUND(I372*H372,2)</f>
        <v>0</v>
      </c>
      <c r="K372" s="158" t="s">
        <v>1</v>
      </c>
      <c r="L372" s="33"/>
      <c r="M372" s="163" t="s">
        <v>1</v>
      </c>
      <c r="N372" s="164" t="s">
        <v>38</v>
      </c>
      <c r="O372" s="58"/>
      <c r="P372" s="165">
        <f>O372*H372</f>
        <v>0</v>
      </c>
      <c r="Q372" s="165">
        <v>0</v>
      </c>
      <c r="R372" s="165">
        <f>Q372*H372</f>
        <v>0</v>
      </c>
      <c r="S372" s="165">
        <v>0</v>
      </c>
      <c r="T372" s="166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67" t="s">
        <v>122</v>
      </c>
      <c r="AT372" s="167" t="s">
        <v>117</v>
      </c>
      <c r="AU372" s="167" t="s">
        <v>78</v>
      </c>
      <c r="AY372" s="17" t="s">
        <v>114</v>
      </c>
      <c r="BE372" s="168">
        <f>IF(N372="základní",J372,0)</f>
        <v>0</v>
      </c>
      <c r="BF372" s="168">
        <f>IF(N372="snížená",J372,0)</f>
        <v>0</v>
      </c>
      <c r="BG372" s="168">
        <f>IF(N372="zákl. přenesená",J372,0)</f>
        <v>0</v>
      </c>
      <c r="BH372" s="168">
        <f>IF(N372="sníž. přenesená",J372,0)</f>
        <v>0</v>
      </c>
      <c r="BI372" s="168">
        <f>IF(N372="nulová",J372,0)</f>
        <v>0</v>
      </c>
      <c r="BJ372" s="17" t="s">
        <v>78</v>
      </c>
      <c r="BK372" s="168">
        <f>ROUND(I372*H372,2)</f>
        <v>0</v>
      </c>
      <c r="BL372" s="17" t="s">
        <v>122</v>
      </c>
      <c r="BM372" s="167" t="s">
        <v>486</v>
      </c>
    </row>
    <row r="373" spans="1:65" s="2" customFormat="1" ht="29.25">
      <c r="A373" s="32"/>
      <c r="B373" s="33"/>
      <c r="C373" s="32"/>
      <c r="D373" s="169" t="s">
        <v>124</v>
      </c>
      <c r="E373" s="32"/>
      <c r="F373" s="170" t="s">
        <v>521</v>
      </c>
      <c r="G373" s="32"/>
      <c r="H373" s="32"/>
      <c r="I373" s="91"/>
      <c r="J373" s="32"/>
      <c r="K373" s="32"/>
      <c r="L373" s="33"/>
      <c r="M373" s="171"/>
      <c r="N373" s="172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124</v>
      </c>
      <c r="AU373" s="17" t="s">
        <v>78</v>
      </c>
    </row>
    <row r="374" spans="1:65" s="2" customFormat="1" ht="35.25" customHeight="1">
      <c r="A374" s="32"/>
      <c r="B374" s="155"/>
      <c r="C374" s="156" t="s">
        <v>487</v>
      </c>
      <c r="D374" s="156" t="s">
        <v>117</v>
      </c>
      <c r="E374" s="157" t="s">
        <v>145</v>
      </c>
      <c r="F374" s="210" t="s">
        <v>507</v>
      </c>
      <c r="G374" s="159" t="s">
        <v>477</v>
      </c>
      <c r="H374" s="160">
        <v>1</v>
      </c>
      <c r="I374" s="161"/>
      <c r="J374" s="162">
        <f>ROUND(I374*H374,2)</f>
        <v>0</v>
      </c>
      <c r="K374" s="158" t="s">
        <v>1</v>
      </c>
      <c r="L374" s="33"/>
      <c r="M374" s="163" t="s">
        <v>1</v>
      </c>
      <c r="N374" s="164" t="s">
        <v>38</v>
      </c>
      <c r="O374" s="58"/>
      <c r="P374" s="165">
        <f>O374*H374</f>
        <v>0</v>
      </c>
      <c r="Q374" s="165">
        <v>0</v>
      </c>
      <c r="R374" s="165">
        <f>Q374*H374</f>
        <v>0</v>
      </c>
      <c r="S374" s="165">
        <v>0</v>
      </c>
      <c r="T374" s="166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7" t="s">
        <v>122</v>
      </c>
      <c r="AT374" s="167" t="s">
        <v>117</v>
      </c>
      <c r="AU374" s="167" t="s">
        <v>78</v>
      </c>
      <c r="AY374" s="17" t="s">
        <v>114</v>
      </c>
      <c r="BE374" s="168">
        <f>IF(N374="základní",J374,0)</f>
        <v>0</v>
      </c>
      <c r="BF374" s="168">
        <f>IF(N374="snížená",J374,0)</f>
        <v>0</v>
      </c>
      <c r="BG374" s="168">
        <f>IF(N374="zákl. přenesená",J374,0)</f>
        <v>0</v>
      </c>
      <c r="BH374" s="168">
        <f>IF(N374="sníž. přenesená",J374,0)</f>
        <v>0</v>
      </c>
      <c r="BI374" s="168">
        <f>IF(N374="nulová",J374,0)</f>
        <v>0</v>
      </c>
      <c r="BJ374" s="17" t="s">
        <v>78</v>
      </c>
      <c r="BK374" s="168">
        <f>ROUND(I374*H374,2)</f>
        <v>0</v>
      </c>
      <c r="BL374" s="17" t="s">
        <v>122</v>
      </c>
      <c r="BM374" s="167" t="s">
        <v>488</v>
      </c>
    </row>
    <row r="375" spans="1:65" s="2" customFormat="1" ht="19.5">
      <c r="A375" s="32"/>
      <c r="B375" s="33"/>
      <c r="C375" s="32"/>
      <c r="D375" s="169" t="s">
        <v>124</v>
      </c>
      <c r="E375" s="32"/>
      <c r="F375" s="212" t="s">
        <v>507</v>
      </c>
      <c r="G375" s="32"/>
      <c r="H375" s="32"/>
      <c r="I375" s="91"/>
      <c r="J375" s="32"/>
      <c r="K375" s="32"/>
      <c r="L375" s="33"/>
      <c r="M375" s="171"/>
      <c r="N375" s="172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124</v>
      </c>
      <c r="AU375" s="17" t="s">
        <v>78</v>
      </c>
    </row>
    <row r="376" spans="1:65" s="2" customFormat="1" ht="33.75" customHeight="1">
      <c r="A376" s="32"/>
      <c r="B376" s="155"/>
      <c r="C376" s="156" t="s">
        <v>489</v>
      </c>
      <c r="D376" s="156" t="s">
        <v>117</v>
      </c>
      <c r="E376" s="157" t="s">
        <v>151</v>
      </c>
      <c r="F376" s="158" t="s">
        <v>519</v>
      </c>
      <c r="G376" s="159" t="s">
        <v>477</v>
      </c>
      <c r="H376" s="160">
        <v>1</v>
      </c>
      <c r="I376" s="161"/>
      <c r="J376" s="162">
        <f>ROUND(I376*H376,2)</f>
        <v>0</v>
      </c>
      <c r="K376" s="158" t="s">
        <v>1</v>
      </c>
      <c r="L376" s="33"/>
      <c r="M376" s="163" t="s">
        <v>1</v>
      </c>
      <c r="N376" s="164" t="s">
        <v>38</v>
      </c>
      <c r="O376" s="58"/>
      <c r="P376" s="165">
        <f>O376*H376</f>
        <v>0</v>
      </c>
      <c r="Q376" s="165">
        <v>0</v>
      </c>
      <c r="R376" s="165">
        <f>Q376*H376</f>
        <v>0</v>
      </c>
      <c r="S376" s="165">
        <v>0</v>
      </c>
      <c r="T376" s="166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67" t="s">
        <v>122</v>
      </c>
      <c r="AT376" s="167" t="s">
        <v>117</v>
      </c>
      <c r="AU376" s="167" t="s">
        <v>78</v>
      </c>
      <c r="AY376" s="17" t="s">
        <v>114</v>
      </c>
      <c r="BE376" s="168">
        <f>IF(N376="základní",J376,0)</f>
        <v>0</v>
      </c>
      <c r="BF376" s="168">
        <f>IF(N376="snížená",J376,0)</f>
        <v>0</v>
      </c>
      <c r="BG376" s="168">
        <f>IF(N376="zákl. přenesená",J376,0)</f>
        <v>0</v>
      </c>
      <c r="BH376" s="168">
        <f>IF(N376="sníž. přenesená",J376,0)</f>
        <v>0</v>
      </c>
      <c r="BI376" s="168">
        <f>IF(N376="nulová",J376,0)</f>
        <v>0</v>
      </c>
      <c r="BJ376" s="17" t="s">
        <v>78</v>
      </c>
      <c r="BK376" s="168">
        <f>ROUND(I376*H376,2)</f>
        <v>0</v>
      </c>
      <c r="BL376" s="17" t="s">
        <v>122</v>
      </c>
      <c r="BM376" s="167" t="s">
        <v>490</v>
      </c>
    </row>
    <row r="377" spans="1:65" s="2" customFormat="1" ht="33" customHeight="1">
      <c r="A377" s="32"/>
      <c r="B377" s="33"/>
      <c r="C377" s="32"/>
      <c r="D377" s="169" t="s">
        <v>124</v>
      </c>
      <c r="E377" s="32"/>
      <c r="F377" s="170" t="s">
        <v>519</v>
      </c>
      <c r="G377" s="32"/>
      <c r="H377" s="32"/>
      <c r="I377" s="91"/>
      <c r="J377" s="32"/>
      <c r="K377" s="32"/>
      <c r="L377" s="33"/>
      <c r="M377" s="206"/>
      <c r="N377" s="207"/>
      <c r="O377" s="208"/>
      <c r="P377" s="208"/>
      <c r="Q377" s="208"/>
      <c r="R377" s="208"/>
      <c r="S377" s="208"/>
      <c r="T377" s="209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124</v>
      </c>
      <c r="AU377" s="17" t="s">
        <v>78</v>
      </c>
    </row>
    <row r="378" spans="1:65" s="2" customFormat="1" ht="6.95" customHeight="1">
      <c r="A378" s="32"/>
      <c r="B378" s="47"/>
      <c r="C378" s="48"/>
      <c r="D378" s="48"/>
      <c r="E378" s="48"/>
      <c r="F378" s="48"/>
      <c r="G378" s="48"/>
      <c r="H378" s="48"/>
      <c r="I378" s="115"/>
      <c r="J378" s="48"/>
      <c r="K378" s="48"/>
      <c r="L378" s="33"/>
      <c r="M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</row>
  </sheetData>
  <autoFilter ref="C123:K377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2020-0026 - Rekonstrukce ...</vt:lpstr>
      <vt:lpstr>'2020-0026 - Rekonstrukce ...'!Názvy_tisku</vt:lpstr>
      <vt:lpstr>'Rekapitulace stavby'!Názvy_tisku</vt:lpstr>
      <vt:lpstr>'2020-0026 - Rekonstrukce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pechovji</cp:lastModifiedBy>
  <dcterms:created xsi:type="dcterms:W3CDTF">2020-11-04T13:46:44Z</dcterms:created>
  <dcterms:modified xsi:type="dcterms:W3CDTF">2022-04-22T06:03:03Z</dcterms:modified>
</cp:coreProperties>
</file>