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7835" firstSheet="2" activeTab="7"/>
  </bookViews>
  <sheets>
    <sheet name="Rekapitulace stavby" sheetId="1" r:id="rId1"/>
    <sheet name="01 - 1.NP" sheetId="2" r:id="rId2"/>
    <sheet name="02 - 2.NP" sheetId="3" r:id="rId3"/>
    <sheet name="03 - 3.NP" sheetId="4" r:id="rId4"/>
    <sheet name="04 - Stavební úpravy kanc..." sheetId="5" r:id="rId5"/>
    <sheet name="05 - Stavební úpravy WC v..." sheetId="6" r:id="rId6"/>
    <sheet name="06 - Kuchyňka 3.NP" sheetId="7" r:id="rId7"/>
    <sheet name="07 - Třída v 3.NP" sheetId="8" r:id="rId8"/>
  </sheets>
  <definedNames>
    <definedName name="_xlnm._FilterDatabase" localSheetId="1" hidden="1">'01 - 1.NP'!$C$131:$K$248</definedName>
    <definedName name="_xlnm._FilterDatabase" localSheetId="2" hidden="1">'02 - 2.NP'!$C$130:$K$255</definedName>
    <definedName name="_xlnm._FilterDatabase" localSheetId="3" hidden="1">'03 - 3.NP'!$C$129:$K$238</definedName>
    <definedName name="_xlnm._FilterDatabase" localSheetId="4" hidden="1">'04 - Stavební úpravy kanc...'!$C$125:$K$184</definedName>
    <definedName name="_xlnm._FilterDatabase" localSheetId="5" hidden="1">'05 - Stavební úpravy WC v...'!$C$127:$K$207</definedName>
    <definedName name="_xlnm._FilterDatabase" localSheetId="6" hidden="1">'06 - Kuchyňka 3.NP'!$C$129:$K$207</definedName>
    <definedName name="_xlnm._FilterDatabase" localSheetId="7" hidden="1">'07 - Třída v 3.NP'!$C$126:$K$201</definedName>
    <definedName name="_xlnm.Print_Area" localSheetId="1">'01 - 1.NP'!$C$4:$J$76,'01 - 1.NP'!$C$82:$J$113,'01 - 1.NP'!$C$119:$K$248</definedName>
    <definedName name="_xlnm.Print_Area" localSheetId="2">'02 - 2.NP'!$C$4:$J$76,'02 - 2.NP'!$C$82:$J$112,'02 - 2.NP'!$C$118:$K$255</definedName>
    <definedName name="_xlnm.Print_Area" localSheetId="3">'03 - 3.NP'!$C$4:$J$76,'03 - 3.NP'!$C$82:$J$111,'03 - 3.NP'!$C$117:$K$238</definedName>
    <definedName name="_xlnm.Print_Area" localSheetId="4">'04 - Stavební úpravy kanc...'!$C$4:$J$76,'04 - Stavební úpravy kanc...'!$C$82:$J$107,'04 - Stavební úpravy kanc...'!$C$113:$K$184</definedName>
    <definedName name="_xlnm.Print_Area" localSheetId="5">'05 - Stavební úpravy WC v...'!$C$4:$J$76,'05 - Stavební úpravy WC v...'!$C$82:$J$109,'05 - Stavební úpravy WC v...'!$C$115:$K$207</definedName>
    <definedName name="_xlnm.Print_Area" localSheetId="6">'06 - Kuchyňka 3.NP'!$C$4:$J$76,'06 - Kuchyňka 3.NP'!$C$82:$J$111,'06 - Kuchyňka 3.NP'!$C$117:$K$207</definedName>
    <definedName name="_xlnm.Print_Area" localSheetId="7">'07 - Třída v 3.NP'!$C$4:$J$76,'07 - Třída v 3.NP'!$C$82:$J$108,'07 - Třída v 3.NP'!$C$114:$K$201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'01 - 1.NP'!$131:$131</definedName>
    <definedName name="_xlnm.Print_Titles" localSheetId="2">'02 - 2.NP'!$130:$130</definedName>
    <definedName name="_xlnm.Print_Titles" localSheetId="3">'03 - 3.NP'!$129:$129</definedName>
    <definedName name="_xlnm.Print_Titles" localSheetId="4">'04 - Stavební úpravy kanc...'!$125:$125</definedName>
    <definedName name="_xlnm.Print_Titles" localSheetId="5">'05 - Stavební úpravy WC v...'!$127:$127</definedName>
    <definedName name="_xlnm.Print_Titles" localSheetId="6">'06 - Kuchyňka 3.NP'!$129:$129</definedName>
    <definedName name="_xlnm.Print_Titles" localSheetId="7">'07 - Třída v 3.NP'!$126:$126</definedName>
  </definedNames>
  <calcPr calcId="152511"/>
</workbook>
</file>

<file path=xl/sharedStrings.xml><?xml version="1.0" encoding="utf-8"?>
<sst xmlns="http://schemas.openxmlformats.org/spreadsheetml/2006/main" count="8999" uniqueCount="1049">
  <si>
    <t>Export Komplet</t>
  </si>
  <si>
    <t/>
  </si>
  <si>
    <t>2.0</t>
  </si>
  <si>
    <t>ZAMOK</t>
  </si>
  <si>
    <t>False</t>
  </si>
  <si>
    <t>{cb3b6059-ac2a-4d85-a3b1-a7a8f44499bb}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</si>
  <si>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</si>
  <si>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</si>
  <si>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</si>
  <si>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</si>
  <si>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</si>
  <si>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</si>
  <si>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</si>
  <si>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</si>
  <si>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</si>
  <si>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</si>
  <si>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</si>
  <si>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chodeb v objektu MIS MUSIC</t>
  </si>
  <si>
    <t>KSO:</t>
  </si>
  <si>
    <t>CC-CZ:</t>
  </si>
  <si>
    <t>Místo:</t>
  </si>
  <si>
    <t xml:space="preserve"> </t>
  </si>
  <si>
    <t>Datum:</t>
  </si>
  <si>
    <t>1. 2. 2023</t>
  </si>
  <si>
    <t>Zadavatel:</t>
  </si>
  <si>
    <t>IČ:</t>
  </si>
  <si>
    <t>Město Kořivnice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</si>
  <si>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</si>
  <si>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</si>
  <si>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</si>
  <si>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</si>
  <si>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</si>
  <si>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</si>
  <si>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</si>
  <si>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</si>
  <si>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</si>
  <si>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</si>
  <si>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</si>
  <si>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</si>
  <si>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</si>
  <si>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</si>
  <si>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</si>
  <si>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</si>
  <si>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</si>
  <si>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</si>
  <si>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</si>
  <si>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</si>
  <si>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</si>
  <si>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</si>
  <si>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</si>
  <si>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</si>
  <si>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</si>
  <si>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</si>
  <si>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</si>
  <si>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</si>
  <si>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</si>
  <si>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</si>
  <si>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</si>
  <si>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</si>
  <si>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</si>
  <si>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</si>
  <si>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</si>
  <si>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</si>
  <si>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</si>
  <si>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</si>
  <si>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</si>
  <si>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</si>
  <si>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</si>
  <si>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</si>
  <si>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</si>
  <si>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</si>
  <si>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</si>
  <si>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</si>
  <si>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</si>
  <si>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</si>
  <si>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</si>
  <si>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</si>
  <si>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</si>
  <si>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</si>
  <si>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</si>
  <si>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1.NP</t>
  </si>
  <si>
    <t>STA</t>
  </si>
  <si>
    <t>1</t>
  </si>
  <si>
    <t>{88568254-3dd3-4f89-873b-d257695add97}</t>
  </si>
  <si>
    <t>2</t>
  </si>
  <si>
    <t>02</t>
  </si>
  <si>
    <t>2.NP</t>
  </si>
  <si>
    <t>{c649d3a0-a367-461d-8405-8fce489e6b08}</t>
  </si>
  <si>
    <t>03</t>
  </si>
  <si>
    <t>3.NP</t>
  </si>
  <si>
    <t>{60eb4f15-497c-4688-9a4c-a698de8cd453}</t>
  </si>
  <si>
    <t>04</t>
  </si>
  <si>
    <t>Stavební úpravy kanceláře</t>
  </si>
  <si>
    <t>{58630c1d-7781-427a-9777-790350e2fb75}</t>
  </si>
  <si>
    <t>05</t>
  </si>
  <si>
    <t>Stavební úpravy WC v 1.NP</t>
  </si>
  <si>
    <t>{86e0c6b0-ccb8-436f-a686-6db74e4f3ccd}</t>
  </si>
  <si>
    <t>06</t>
  </si>
  <si>
    <t>Kuchyňka 3.NP</t>
  </si>
  <si>
    <t>{d490019b-147a-44db-bd4a-dc8b0e102761}</t>
  </si>
  <si>
    <t>07</t>
  </si>
  <si>
    <t>Třída v 3.NP</t>
  </si>
  <si>
    <t>{269a3063-5c04-4f3d-874d-b6bec07a4d0a}</t>
  </si>
  <si>
    <t>KRYCÍ LIST SOUPISU PRACÍ</t>
  </si>
  <si>
    <t>Objekt:</t>
  </si>
  <si>
    <t>01 - 1.NP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</si>
  <si>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</si>
  <si>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</si>
  <si>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</si>
  <si>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</si>
  <si>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</si>
  <si>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</si>
  <si>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</si>
  <si>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</si>
  <si>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</si>
  <si>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</si>
  <si>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</si>
  <si>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</si>
  <si>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</si>
  <si>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</si>
  <si>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</si>
  <si>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</si>
  <si>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</si>
  <si>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</si>
  <si>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</si>
  <si>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</si>
  <si>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</si>
  <si>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</si>
  <si>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</si>
  <si>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</si>
  <si>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</si>
  <si>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</si>
  <si>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</si>
  <si>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</si>
  <si>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</si>
  <si>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</si>
  <si>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</si>
  <si>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</si>
  <si>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</si>
  <si>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</si>
  <si>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</si>
  <si>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</si>
  <si>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</si>
  <si>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</si>
  <si>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</si>
  <si>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7</t>
  </si>
  <si>
    <t>K</t>
  </si>
  <si>
    <t>611135000</t>
  </si>
  <si>
    <t>Vyrovnání podkladu vnitřních stropů maltou vápennou tl do 10 mm</t>
  </si>
  <si>
    <t>m2</t>
  </si>
  <si>
    <t>4</t>
  </si>
  <si>
    <t>711065994</t>
  </si>
  <si>
    <t>8</t>
  </si>
  <si>
    <t>611135095</t>
  </si>
  <si>
    <t>Příplatek k vyrovnání vnitřních stropů tmelem za každý dalších 1 mm tl</t>
  </si>
  <si>
    <t>1307920760</t>
  </si>
  <si>
    <t>11</t>
  </si>
  <si>
    <t>611142001</t>
  </si>
  <si>
    <t>Potažení vnitřních stropů sklovláknitým pletivem vtlačeným do tenkovrstvé hmoty</t>
  </si>
  <si>
    <t>1287594228</t>
  </si>
  <si>
    <t>13</t>
  </si>
  <si>
    <t>611311131</t>
  </si>
  <si>
    <t>Potažení vnitřních rovných stropů vápenným štukem tloušťky do 3 mm</t>
  </si>
  <si>
    <t>964802396</t>
  </si>
  <si>
    <t>9</t>
  </si>
  <si>
    <t>612135000</t>
  </si>
  <si>
    <t>Vyrovnání podkladu vnitřních stěn maltou vápennou tl do 10 mm</t>
  </si>
  <si>
    <t>-1523250480</t>
  </si>
  <si>
    <t>10</t>
  </si>
  <si>
    <t>612135095</t>
  </si>
  <si>
    <t>Příplatek k vyrovnání vnitřních stěn tmelem za každý dalších 1 mm tl</t>
  </si>
  <si>
    <t>584310768</t>
  </si>
  <si>
    <t>12</t>
  </si>
  <si>
    <t>612142001</t>
  </si>
  <si>
    <t>Potažení vnitřních stěn sklovláknitým pletivem vtlačeným do tenkovrstvé hmoty</t>
  </si>
  <si>
    <t>1465954310</t>
  </si>
  <si>
    <t>VV</t>
  </si>
  <si>
    <t>m.č. 102</t>
  </si>
  <si>
    <t>113</t>
  </si>
  <si>
    <t>m.č. 103</t>
  </si>
  <si>
    <t>14,33*2,2</t>
  </si>
  <si>
    <t>-0,8*1,97*2</t>
  </si>
  <si>
    <t>-1,2*0,6</t>
  </si>
  <si>
    <t>-1,2*2,3</t>
  </si>
  <si>
    <t>Součet</t>
  </si>
  <si>
    <t>14</t>
  </si>
  <si>
    <t>612311131</t>
  </si>
  <si>
    <t>Potažení vnitřních stěn vápenným štukem tloušťky do 3 mm</t>
  </si>
  <si>
    <t>-1779046664</t>
  </si>
  <si>
    <t>16</t>
  </si>
  <si>
    <t>619995001</t>
  </si>
  <si>
    <t>Začištění omítek kolem oken, dveří, podlah nebo obkladů</t>
  </si>
  <si>
    <t>m</t>
  </si>
  <si>
    <t>644299863</t>
  </si>
  <si>
    <t>Ostatní konstrukce a práce, bourání</t>
  </si>
  <si>
    <t>72</t>
  </si>
  <si>
    <t>949101111</t>
  </si>
  <si>
    <t>Lešení pomocné pro objekty pozemních staveb s lešeňovou podlahou v do 1,9 m zatížení do 150 kg/m2</t>
  </si>
  <si>
    <t>CS ÚRS 2023 01</t>
  </si>
  <si>
    <t>1058983287</t>
  </si>
  <si>
    <t>952901114</t>
  </si>
  <si>
    <t>Vyčištění budov bytové a občanské výstavby při výšce podlaží přes 4 m</t>
  </si>
  <si>
    <t>1384777857</t>
  </si>
  <si>
    <t>49</t>
  </si>
  <si>
    <t>968072455</t>
  </si>
  <si>
    <t>Vybourání kovových dveřních zárubní pl do 2 m2</t>
  </si>
  <si>
    <t>1570262414</t>
  </si>
  <si>
    <t>0,8*1,97*6</t>
  </si>
  <si>
    <t>0,6*1,97*1</t>
  </si>
  <si>
    <t>997</t>
  </si>
  <si>
    <t>Přesun sutě</t>
  </si>
  <si>
    <t>68</t>
  </si>
  <si>
    <t>997013212</t>
  </si>
  <si>
    <t>Vnitrostaveništní doprava suti a vybouraných hmot pro budovy v přes 6 do 9 m ručně</t>
  </si>
  <si>
    <t>t</t>
  </si>
  <si>
    <t>-2016442412</t>
  </si>
  <si>
    <t>69</t>
  </si>
  <si>
    <t>997013501</t>
  </si>
  <si>
    <t>Odvoz suti a vybouraných hmot na skládku nebo meziskládku do 1 km se složením</t>
  </si>
  <si>
    <t>997173115</t>
  </si>
  <si>
    <t>70</t>
  </si>
  <si>
    <t>997013509</t>
  </si>
  <si>
    <t>Příplatek k odvozu suti a vybouraných hmot na skládku ZKD 1 km přes 1 km</t>
  </si>
  <si>
    <t>-466451254</t>
  </si>
  <si>
    <t>7,582*15</t>
  </si>
  <si>
    <t>71</t>
  </si>
  <si>
    <t>997013631</t>
  </si>
  <si>
    <t>Poplatek za uložení na skládce (skládkovné) stavebního odpadu směsného kód odpadu 17 09 04</t>
  </si>
  <si>
    <t>382957072</t>
  </si>
  <si>
    <t>PSV</t>
  </si>
  <si>
    <t>Práce a dodávky PSV</t>
  </si>
  <si>
    <t>733</t>
  </si>
  <si>
    <t>Ústřední vytápění - rozvodné potrubí</t>
  </si>
  <si>
    <t>61</t>
  </si>
  <si>
    <t>733120815</t>
  </si>
  <si>
    <t>Demontáž potrubí ocelového hladkého D do 38</t>
  </si>
  <si>
    <t>-1397608546</t>
  </si>
  <si>
    <t>65</t>
  </si>
  <si>
    <t>733222302</t>
  </si>
  <si>
    <t>Potrubí měděné polotvrdé spojované lisováním D 15x1 mm</t>
  </si>
  <si>
    <t>-891109345</t>
  </si>
  <si>
    <t>734</t>
  </si>
  <si>
    <t>Ústřední vytápění - armatury</t>
  </si>
  <si>
    <t>64</t>
  </si>
  <si>
    <t>734172213</t>
  </si>
  <si>
    <t>Přechod z  Fe/CU dn 15</t>
  </si>
  <si>
    <t>ks</t>
  </si>
  <si>
    <t>430657478</t>
  </si>
  <si>
    <t>62</t>
  </si>
  <si>
    <t>734200811</t>
  </si>
  <si>
    <t>Demontáž armatury závitové s jedním závitem přes G 1/2 do G 1/2</t>
  </si>
  <si>
    <t>kus</t>
  </si>
  <si>
    <t>-1347750592</t>
  </si>
  <si>
    <t>63</t>
  </si>
  <si>
    <t>734430821</t>
  </si>
  <si>
    <t xml:space="preserve">Demontáž termostatu pro zpětnou montáž </t>
  </si>
  <si>
    <t>-1558925199</t>
  </si>
  <si>
    <t>735</t>
  </si>
  <si>
    <t>Ústřední vytápění - otopná tělesa</t>
  </si>
  <si>
    <t>58</t>
  </si>
  <si>
    <t>735111810</t>
  </si>
  <si>
    <t>Demontáž otopného tělesa litinového článkového</t>
  </si>
  <si>
    <t>1561710616</t>
  </si>
  <si>
    <t>0,66*5</t>
  </si>
  <si>
    <t>59</t>
  </si>
  <si>
    <t>735152499</t>
  </si>
  <si>
    <t>Otopné těleso panelové VK dvoudeskové 1 přídavná přestupní plocha výška/délka 900/1200 mm výkon 2105 W</t>
  </si>
  <si>
    <t>-1642753000</t>
  </si>
  <si>
    <t>60</t>
  </si>
  <si>
    <t>998735202</t>
  </si>
  <si>
    <t>Přesun hmot procentní pro otopná tělesa v objektech v přes 6 do 12 m</t>
  </si>
  <si>
    <t>%</t>
  </si>
  <si>
    <t>826244553</t>
  </si>
  <si>
    <t>66</t>
  </si>
  <si>
    <t>R01</t>
  </si>
  <si>
    <t xml:space="preserve">Vypoučtění a napouštění systému topení </t>
  </si>
  <si>
    <t>soub</t>
  </si>
  <si>
    <t>1783262222</t>
  </si>
  <si>
    <t>741</t>
  </si>
  <si>
    <t>Elektroinstalace - silnoproud</t>
  </si>
  <si>
    <t>17</t>
  </si>
  <si>
    <t>741371001</t>
  </si>
  <si>
    <t>Montáž svítidlo zářivkové bytové stropní přisazené 1 zdroj bez krytu</t>
  </si>
  <si>
    <t>646491682</t>
  </si>
  <si>
    <t>18</t>
  </si>
  <si>
    <t>741371032</t>
  </si>
  <si>
    <t>Montáž svítidlo zářivkové bytové nástěnné přisazené 1 zdroj kompaktní</t>
  </si>
  <si>
    <t>-203822218</t>
  </si>
  <si>
    <t>19</t>
  </si>
  <si>
    <t>741374823</t>
  </si>
  <si>
    <t>Demontáž osvětlovacího modulového systému zářivkového dl přes 1100 mm se zachováním funkčnosti</t>
  </si>
  <si>
    <t>771636236</t>
  </si>
  <si>
    <t>20</t>
  </si>
  <si>
    <t>741374845</t>
  </si>
  <si>
    <t>Demontáž svítidla interiérového se standardní paticí přisazeného nástěnného přes 0,09 do 0,36 m2 se zachováním funkčnosti</t>
  </si>
  <si>
    <t>-478692821</t>
  </si>
  <si>
    <t>742</t>
  </si>
  <si>
    <t>Elektroinstalace - slaboproud</t>
  </si>
  <si>
    <t>67</t>
  </si>
  <si>
    <t>R02</t>
  </si>
  <si>
    <t xml:space="preserve">Úprava stávajících slaboproudých rozvodů pod omítku, zabespečení objektu, tel. a pod.  </t>
  </si>
  <si>
    <t>-823047735</t>
  </si>
  <si>
    <t>763</t>
  </si>
  <si>
    <t>Konstrukce suché výstavby</t>
  </si>
  <si>
    <t>763121211</t>
  </si>
  <si>
    <t>SDK stěna předsazená deska 1xA tl 12,5 mm lepené celoplošně bez nosné kce</t>
  </si>
  <si>
    <t>1327333408</t>
  </si>
  <si>
    <t>57</t>
  </si>
  <si>
    <t>763131411</t>
  </si>
  <si>
    <t>SDK podhled desky 1xA 12,5 bez izolace dvouvrstvá spodní kce profil CD+UD</t>
  </si>
  <si>
    <t>1690410552</t>
  </si>
  <si>
    <t>766</t>
  </si>
  <si>
    <t>Konstrukce truhlářské</t>
  </si>
  <si>
    <t>36</t>
  </si>
  <si>
    <t>766122310</t>
  </si>
  <si>
    <t>Montáž a dodávka  obložení atypické soklové dle interiérového návrhu výšky do 1,2 m</t>
  </si>
  <si>
    <t>-1923387427</t>
  </si>
  <si>
    <t>(17,16+13+4,6+1,6+2,7)*1,2</t>
  </si>
  <si>
    <t>38</t>
  </si>
  <si>
    <t>766122311</t>
  </si>
  <si>
    <t>Kryty radiátorů dle návrhů</t>
  </si>
  <si>
    <t>-135536880</t>
  </si>
  <si>
    <t>37</t>
  </si>
  <si>
    <t>766122320</t>
  </si>
  <si>
    <t>Obložení stěn lamelové dle interiérového návrhu do stropu</t>
  </si>
  <si>
    <t>43196882</t>
  </si>
  <si>
    <t>766411811</t>
  </si>
  <si>
    <t>Demontáž truhlářského obložení stěn z panelů plochy do 1,5 m2</t>
  </si>
  <si>
    <t>2079616695</t>
  </si>
  <si>
    <t>25</t>
  </si>
  <si>
    <t>54</t>
  </si>
  <si>
    <t>766660181</t>
  </si>
  <si>
    <t>Montáž dveřních křídel otvíravých jednokřídlových š do 0,8 m požárních do obložkové zárubně</t>
  </si>
  <si>
    <t>460669664</t>
  </si>
  <si>
    <t>55</t>
  </si>
  <si>
    <t>M</t>
  </si>
  <si>
    <t>61165339</t>
  </si>
  <si>
    <t>dveře jednokřídlé dřevotřískové protipožární EI (EW) 30 D3 povrch lakovaný plné 800x1970-2100mm</t>
  </si>
  <si>
    <t>32</t>
  </si>
  <si>
    <t>1892937909</t>
  </si>
  <si>
    <t>56</t>
  </si>
  <si>
    <t>61161024</t>
  </si>
  <si>
    <t>dveře jednokřídlé dřevotřískové protipožární EI (EW) 30 D3 povrch lakovaný plné 600x1970-2100mm</t>
  </si>
  <si>
    <t>913761449</t>
  </si>
  <si>
    <t>52</t>
  </si>
  <si>
    <t>766682211</t>
  </si>
  <si>
    <t>Montáž zárubní obložkových protipožárních pro dveře jednokřídlové tl stěny do 170 mm</t>
  </si>
  <si>
    <t>-1990934902</t>
  </si>
  <si>
    <t>53</t>
  </si>
  <si>
    <t>61182318</t>
  </si>
  <si>
    <t>zárubeň jednokřídlá obložková s laminátovým povrchem a protipožární úpravou tl stěny 60-150mm rozměru 600-1100/1970, 2100mm</t>
  </si>
  <si>
    <t>-2081624783</t>
  </si>
  <si>
    <t>771</t>
  </si>
  <si>
    <t>Podlahy z dlaždic</t>
  </si>
  <si>
    <t>73</t>
  </si>
  <si>
    <t>771161022</t>
  </si>
  <si>
    <t>Montáž profilu pro schodové hrany nebo ukončení dlažby</t>
  </si>
  <si>
    <t>499234834</t>
  </si>
  <si>
    <t>18*1,2</t>
  </si>
  <si>
    <t>74</t>
  </si>
  <si>
    <t>RMAT0001</t>
  </si>
  <si>
    <t xml:space="preserve">Plastová schodová hrana 40x25x130 cm - odstín dle výběru objednatele  </t>
  </si>
  <si>
    <t>-580276749</t>
  </si>
  <si>
    <t>45</t>
  </si>
  <si>
    <t>771551810</t>
  </si>
  <si>
    <t>Demontáž podlah z dlaždic teracových kladených do malty</t>
  </si>
  <si>
    <t>-2071874266</t>
  </si>
  <si>
    <t>776</t>
  </si>
  <si>
    <t>Podlahy povlakové</t>
  </si>
  <si>
    <t>46</t>
  </si>
  <si>
    <t>776111111</t>
  </si>
  <si>
    <t>Broušení anhydritového podkladu povlakových podlah</t>
  </si>
  <si>
    <t>104525496</t>
  </si>
  <si>
    <t>39</t>
  </si>
  <si>
    <t>776111126</t>
  </si>
  <si>
    <t>Odstranění zbytků lepidla z podkladu povlakových podlah broušením schodišťových stupňů</t>
  </si>
  <si>
    <t>109811875</t>
  </si>
  <si>
    <t>40</t>
  </si>
  <si>
    <t>776111127</t>
  </si>
  <si>
    <t>Broušení stávajícího podkladu povlakových podlah diamantovým kotoučem schodišťových stupňů</t>
  </si>
  <si>
    <t>-1914197822</t>
  </si>
  <si>
    <t>47</t>
  </si>
  <si>
    <t>776111311</t>
  </si>
  <si>
    <t>Vysátí podkladu povlakových podlah</t>
  </si>
  <si>
    <t>-1873772160</t>
  </si>
  <si>
    <t>41</t>
  </si>
  <si>
    <t>776121323</t>
  </si>
  <si>
    <t>Neředěná penetrace savého podkladu povlakových podlah schodišťových stupňů</t>
  </si>
  <si>
    <t>843041705</t>
  </si>
  <si>
    <t>48</t>
  </si>
  <si>
    <t>776141124</t>
  </si>
  <si>
    <t>Stěrka podlahová nivelační pro vyrovnání podkladu povlakových podlah pevnosti 30 MPa tl přes 8 do 10 mm</t>
  </si>
  <si>
    <t>1527665891</t>
  </si>
  <si>
    <t>40,230*3</t>
  </si>
  <si>
    <t>776201811</t>
  </si>
  <si>
    <t>Demontáž lepených povlakových podlah bez podložky ručně PVC</t>
  </si>
  <si>
    <t>-804542076</t>
  </si>
  <si>
    <t>2,4+3,47</t>
  </si>
  <si>
    <t>40,230*2</t>
  </si>
  <si>
    <t>776201814</t>
  </si>
  <si>
    <t>Demontáž povlakových podlahovin volně položených podlepených páskou, koberec</t>
  </si>
  <si>
    <t>-470637551</t>
  </si>
  <si>
    <t>40,230</t>
  </si>
  <si>
    <t>22</t>
  </si>
  <si>
    <t>776211111</t>
  </si>
  <si>
    <t>Lepení textilních pásů</t>
  </si>
  <si>
    <t>-656314921</t>
  </si>
  <si>
    <t>23</t>
  </si>
  <si>
    <t>69751103</t>
  </si>
  <si>
    <t>koberec zátěžový v pásu tl 5.5mm, všívaná smyčka, vlákno 100% polyamid, 23 dB, třída zátěže 33</t>
  </si>
  <si>
    <t>1652229827</t>
  </si>
  <si>
    <t>42</t>
  </si>
  <si>
    <t>776301811</t>
  </si>
  <si>
    <t>Odstranění lepených podlahovin bez podložky ze schodišťových stupňů</t>
  </si>
  <si>
    <t>149951304</t>
  </si>
  <si>
    <t>75</t>
  </si>
  <si>
    <t>776421312</t>
  </si>
  <si>
    <t>Montáž přechodových šroubovaných lišt</t>
  </si>
  <si>
    <t>-508704210</t>
  </si>
  <si>
    <t>6*0,8</t>
  </si>
  <si>
    <t>1*0,6</t>
  </si>
  <si>
    <t>1*2,6</t>
  </si>
  <si>
    <t>76</t>
  </si>
  <si>
    <t>55343118</t>
  </si>
  <si>
    <t>profil přechodový Al narážecí 40mm bronz</t>
  </si>
  <si>
    <t>1959473887</t>
  </si>
  <si>
    <t>8*1,02 'Přepočtené koeficientem množství</t>
  </si>
  <si>
    <t>43</t>
  </si>
  <si>
    <t>776430811</t>
  </si>
  <si>
    <t>Odstranění hran schodišťových</t>
  </si>
  <si>
    <t>695278170</t>
  </si>
  <si>
    <t>21,6</t>
  </si>
  <si>
    <t>3</t>
  </si>
  <si>
    <t>776991821</t>
  </si>
  <si>
    <t>Odstranění lepidla ručně z podlah</t>
  </si>
  <si>
    <t>863004674</t>
  </si>
  <si>
    <t>44</t>
  </si>
  <si>
    <t>776991822</t>
  </si>
  <si>
    <t>Odstranění lepidla ručně ze schodišťových stupňů</t>
  </si>
  <si>
    <t>-239164203</t>
  </si>
  <si>
    <t>783</t>
  </si>
  <si>
    <t>Dokončovací práce - nátěry</t>
  </si>
  <si>
    <t>28</t>
  </si>
  <si>
    <t>783301311</t>
  </si>
  <si>
    <t>Odmaštění zámečnických konstrukcí vodou ředitelným odmašťovačem</t>
  </si>
  <si>
    <t>103282560</t>
  </si>
  <si>
    <t>29</t>
  </si>
  <si>
    <t>783301401</t>
  </si>
  <si>
    <t>Ometení zámečnických konstrukcí</t>
  </si>
  <si>
    <t>1900268729</t>
  </si>
  <si>
    <t>30</t>
  </si>
  <si>
    <t>783314101</t>
  </si>
  <si>
    <t>Základní jednonásobný syntetický nátěr zámečnických konstrukcí</t>
  </si>
  <si>
    <t>-801578486</t>
  </si>
  <si>
    <t>31</t>
  </si>
  <si>
    <t>783314201</t>
  </si>
  <si>
    <t>Základní antikorozní jednonásobný syntetický standardní nátěr zámečnických konstrukcí</t>
  </si>
  <si>
    <t>-277133536</t>
  </si>
  <si>
    <t>783317101</t>
  </si>
  <si>
    <t>Krycí jednonásobný syntetický standardní nátěr zámečnických konstrukcí</t>
  </si>
  <si>
    <t>750732174</t>
  </si>
  <si>
    <t>784</t>
  </si>
  <si>
    <t>Dokončovací práce - malby a tapety</t>
  </si>
  <si>
    <t>5</t>
  </si>
  <si>
    <t>784121001</t>
  </si>
  <si>
    <t>Oškrabání malby v mísnostech v do 3,80 m</t>
  </si>
  <si>
    <t>-490251491</t>
  </si>
  <si>
    <t>33</t>
  </si>
  <si>
    <t>784181101</t>
  </si>
  <si>
    <t>Základní akrylátová jednonásobná bezbarvá penetrace podkladu v místnostech v do 3,80 m</t>
  </si>
  <si>
    <t>1374037739</t>
  </si>
  <si>
    <t>784181121</t>
  </si>
  <si>
    <t>Hloubková jednonásobná bezbarvá penetrace podkladu v místnostech v do 3,80 m</t>
  </si>
  <si>
    <t>-526301940</t>
  </si>
  <si>
    <t>34</t>
  </si>
  <si>
    <t>784211103</t>
  </si>
  <si>
    <t>Dvojnásobné bílé malby ze směsí za mokra výborně oděruvzdorných v místnostech v přes 3,80 do 5,00 m</t>
  </si>
  <si>
    <t>-1674103194</t>
  </si>
  <si>
    <t>35</t>
  </si>
  <si>
    <t>784211163</t>
  </si>
  <si>
    <t>Příplatek k cenám 2x maleb ze směsí za mokra oděruvzdorných za barevnou malbu středně sytého odstínu</t>
  </si>
  <si>
    <t>609751151</t>
  </si>
  <si>
    <t>02 - 2.NP</t>
  </si>
  <si>
    <t xml:space="preserve">    3 - Svislé a kompletní konstrukce</t>
  </si>
  <si>
    <t>Svislé a kompletní konstrukce</t>
  </si>
  <si>
    <t>317941121</t>
  </si>
  <si>
    <t>Osazování ocelových válcovaných nosníků na zdivu I, IE, U, UE nebo L do č. 12 nebo výšky do 120 mm</t>
  </si>
  <si>
    <t>-2144115294</t>
  </si>
  <si>
    <t>13010514</t>
  </si>
  <si>
    <t>úhelník ocelový nerovnostranný jakost S235JR (11 375) 80x60x6mm</t>
  </si>
  <si>
    <t>1531703417</t>
  </si>
  <si>
    <t>611131121</t>
  </si>
  <si>
    <t>Penetrační disperzní nátěr vnitřních stropů nanášený ručně</t>
  </si>
  <si>
    <t>-386850694</t>
  </si>
  <si>
    <t>-1978818412</t>
  </si>
  <si>
    <t>611135090</t>
  </si>
  <si>
    <t>Příplatek k vyrovnání vnitřních stropů maltou vápennou za každých dalších 5 mm tl</t>
  </si>
  <si>
    <t>-1569513357</t>
  </si>
  <si>
    <t>1582271855</t>
  </si>
  <si>
    <t>611321121</t>
  </si>
  <si>
    <t>Vápenocementová omítka hladká jednovrstvá vnitřních stropů rovných nanášená ručně</t>
  </si>
  <si>
    <t>2126777148</t>
  </si>
  <si>
    <t>612131121</t>
  </si>
  <si>
    <t>Penetrační disperzní nátěr vnitřních stěn nanášený ručně</t>
  </si>
  <si>
    <t>-507935972</t>
  </si>
  <si>
    <t>78,8*3,3</t>
  </si>
  <si>
    <t>-0,8*1,97*10</t>
  </si>
  <si>
    <t>-0,6*1,97</t>
  </si>
  <si>
    <t>-2,026-1,78*2</t>
  </si>
  <si>
    <t>-1,73*1,73</t>
  </si>
  <si>
    <t>-1682913053</t>
  </si>
  <si>
    <t>612135090</t>
  </si>
  <si>
    <t>Příplatek k vyrovnání vnitřních stěn maltou vápennou za každých dalších 5 mm tl</t>
  </si>
  <si>
    <t>-458091298</t>
  </si>
  <si>
    <t>924385237</t>
  </si>
  <si>
    <t>612315101</t>
  </si>
  <si>
    <t>Vápenná hrubá omítka rýh ve stěnách š do 150 mm</t>
  </si>
  <si>
    <t>1700701395</t>
  </si>
  <si>
    <t>612321121</t>
  </si>
  <si>
    <t>Vápenocementová omítka hladká jednovrstvá vnitřních stěn nanášená ručně</t>
  </si>
  <si>
    <t>-1588727779</t>
  </si>
  <si>
    <t>619991021</t>
  </si>
  <si>
    <t>Oblepení rámů a keramických soklů lepící páskou</t>
  </si>
  <si>
    <t>457305132</t>
  </si>
  <si>
    <t>-1025017090</t>
  </si>
  <si>
    <t>86</t>
  </si>
  <si>
    <t>1653176038</t>
  </si>
  <si>
    <t>101548747</t>
  </si>
  <si>
    <t>962031132</t>
  </si>
  <si>
    <t>Bourání příček z cihel pálených na MVC tl do 100 mm</t>
  </si>
  <si>
    <t>-734620443</t>
  </si>
  <si>
    <t>962031133</t>
  </si>
  <si>
    <t>Bourání příček z cihel pálených na MVC tl do 150 mm</t>
  </si>
  <si>
    <t>-1486654982</t>
  </si>
  <si>
    <t>965046111</t>
  </si>
  <si>
    <t>Broušení stávajících betonových podlah úběr do 3 mm</t>
  </si>
  <si>
    <t>-1664595554</t>
  </si>
  <si>
    <t>965046119</t>
  </si>
  <si>
    <t>Příplatek k broušení stávajících betonových podlah za každý další 1 mm úběru</t>
  </si>
  <si>
    <t>-1593552501</t>
  </si>
  <si>
    <t>-1540833223</t>
  </si>
  <si>
    <t>997013112</t>
  </si>
  <si>
    <t>Vnitrostaveništní doprava suti a vybouraných hmot pro budovy v přes 6 do 9 m s použitím mechanizace</t>
  </si>
  <si>
    <t>1123709555</t>
  </si>
  <si>
    <t>997013311</t>
  </si>
  <si>
    <t>Montáž a demontáž shozu suti v do 10 m</t>
  </si>
  <si>
    <t>-75724223</t>
  </si>
  <si>
    <t>24</t>
  </si>
  <si>
    <t>997013321</t>
  </si>
  <si>
    <t>Příplatek k shozu suti v do 10 m za první a ZKD den použití</t>
  </si>
  <si>
    <t>-1689360191</t>
  </si>
  <si>
    <t>-42099970</t>
  </si>
  <si>
    <t>26</t>
  </si>
  <si>
    <t>1047486080</t>
  </si>
  <si>
    <t>27</t>
  </si>
  <si>
    <t>997013511</t>
  </si>
  <si>
    <t>Odvoz suti a vybouraných hmot z meziskládky na skládku do 1 km s naložením a se složením</t>
  </si>
  <si>
    <t>38022596</t>
  </si>
  <si>
    <t>938864317</t>
  </si>
  <si>
    <t>997013813</t>
  </si>
  <si>
    <t>Poplatek za uložení na skládce (skládkovné) stavebního odpadu z plastických hmot kód odpadu 17 02 03</t>
  </si>
  <si>
    <t>372177365</t>
  </si>
  <si>
    <t>77</t>
  </si>
  <si>
    <t>2115340621</t>
  </si>
  <si>
    <t>78</t>
  </si>
  <si>
    <t>1902268874</t>
  </si>
  <si>
    <t>80</t>
  </si>
  <si>
    <t>-1882125023</t>
  </si>
  <si>
    <t>81</t>
  </si>
  <si>
    <t>26214451</t>
  </si>
  <si>
    <t>82</t>
  </si>
  <si>
    <t xml:space="preserve">Demontáž otopného tělesa litinového článkového 22 článků </t>
  </si>
  <si>
    <t>241477638</t>
  </si>
  <si>
    <t>85</t>
  </si>
  <si>
    <t>735131315</t>
  </si>
  <si>
    <t>Montáž otopných těles článkových hliníkových rozteč připojení 350-600 mm o počtu článků přes 18</t>
  </si>
  <si>
    <t>soubor</t>
  </si>
  <si>
    <t>491680019</t>
  </si>
  <si>
    <t>83</t>
  </si>
  <si>
    <t xml:space="preserve">Otopné těleso článkové hliníkové o přibližně stejném výkonu </t>
  </si>
  <si>
    <t>1308529380</t>
  </si>
  <si>
    <t>84</t>
  </si>
  <si>
    <t>2124222855</t>
  </si>
  <si>
    <t>-385036944</t>
  </si>
  <si>
    <t>-1894888148</t>
  </si>
  <si>
    <t>-1282921951</t>
  </si>
  <si>
    <t>-173857430</t>
  </si>
  <si>
    <t>741376011</t>
  </si>
  <si>
    <t>Montáž výstražný majáček s barevnými diodami s podstavcem</t>
  </si>
  <si>
    <t>-316112092</t>
  </si>
  <si>
    <t>741376801</t>
  </si>
  <si>
    <t>Demontáž svítidla speciálního výstražného se zachováním funkčnosti</t>
  </si>
  <si>
    <t>-1291216620</t>
  </si>
  <si>
    <t>786680931</t>
  </si>
  <si>
    <t>(5,5+8,5+1+8+1,5+2+10,5+3+5,5+1,5+6+3+2,1+1+ 4,6+1,6+2,7+2,3)*1,2</t>
  </si>
  <si>
    <t>-225611988</t>
  </si>
  <si>
    <t>766411821</t>
  </si>
  <si>
    <t>Demontáž truhlářského obložení stěn z palubek</t>
  </si>
  <si>
    <t>-2122064604</t>
  </si>
  <si>
    <t>87</t>
  </si>
  <si>
    <t>1722935637</t>
  </si>
  <si>
    <t>16*1,2</t>
  </si>
  <si>
    <t>88</t>
  </si>
  <si>
    <t>1482805614</t>
  </si>
  <si>
    <t>-1156917531</t>
  </si>
  <si>
    <t>776111115</t>
  </si>
  <si>
    <t>Broušení podkladu povlakových podlah před litím stěrky</t>
  </si>
  <si>
    <t>2078897616</t>
  </si>
  <si>
    <t>63,27</t>
  </si>
  <si>
    <t>1251478087</t>
  </si>
  <si>
    <t>-906477719</t>
  </si>
  <si>
    <t>-812053236</t>
  </si>
  <si>
    <t>776121321</t>
  </si>
  <si>
    <t>Neředěná penetrace savého podkladu povlakových podlah</t>
  </si>
  <si>
    <t>131719398</t>
  </si>
  <si>
    <t>1866539968</t>
  </si>
  <si>
    <t>776141114</t>
  </si>
  <si>
    <t>Vyrovnání podkladu povlakových podlah stěrkou pevnosti 20 MPa tl přes 8 do 10 mm</t>
  </si>
  <si>
    <t>1368244137</t>
  </si>
  <si>
    <t xml:space="preserve">Chodby </t>
  </si>
  <si>
    <t>51,60</t>
  </si>
  <si>
    <t xml:space="preserve">Chodba v místě schodište </t>
  </si>
  <si>
    <t>12,49*3</t>
  </si>
  <si>
    <t>Demontáž lepených povlakových podlah bez podložky ručně</t>
  </si>
  <si>
    <t>1206634368</t>
  </si>
  <si>
    <t>63,270</t>
  </si>
  <si>
    <t>"dvě vrstvy na schodišti "12,52</t>
  </si>
  <si>
    <t>-597628484</t>
  </si>
  <si>
    <t>1391826254</t>
  </si>
  <si>
    <t>776231111</t>
  </si>
  <si>
    <t>Lepení lamel a čtverců z vinylu standardním lepidlem</t>
  </si>
  <si>
    <t>-2059920404</t>
  </si>
  <si>
    <t>50</t>
  </si>
  <si>
    <t>28411057</t>
  </si>
  <si>
    <t>dílce vinylové samoležící tl 5,0mm, nášlapná vrstva 0,70mm, úprava PUR, zátěž 23/34/43, otlak 0,05mm, R10, třída otěru T, hořlavost Bfl S1, bez ftalátů</t>
  </si>
  <si>
    <t>1845514488</t>
  </si>
  <si>
    <t>63,27*1,05</t>
  </si>
  <si>
    <t>51</t>
  </si>
  <si>
    <t>786224593</t>
  </si>
  <si>
    <t>776410811</t>
  </si>
  <si>
    <t>Odstranění soklíků a lišt pryžových nebo plastových</t>
  </si>
  <si>
    <t>513758306</t>
  </si>
  <si>
    <t>776411111</t>
  </si>
  <si>
    <t>Montáž obvodových soklíků výšky do 80 mm</t>
  </si>
  <si>
    <t>-976453195</t>
  </si>
  <si>
    <t>28411008</t>
  </si>
  <si>
    <t>lišta soklová PVC 16x60mm</t>
  </si>
  <si>
    <t>1881359495</t>
  </si>
  <si>
    <t>89</t>
  </si>
  <si>
    <t>-1607265538</t>
  </si>
  <si>
    <t>12*0,8</t>
  </si>
  <si>
    <t>90</t>
  </si>
  <si>
    <t>-15872679</t>
  </si>
  <si>
    <t>9,6*1,02 'Přepočtené koeficientem množství</t>
  </si>
  <si>
    <t>776421414</t>
  </si>
  <si>
    <t>Montáž kobercových napínacích lišt lepením</t>
  </si>
  <si>
    <t>210704540</t>
  </si>
  <si>
    <t>59054171</t>
  </si>
  <si>
    <t>lišta napínací pro napínání koberců bez lepení pro lepení</t>
  </si>
  <si>
    <t>2099898877</t>
  </si>
  <si>
    <t>-1579989034</t>
  </si>
  <si>
    <t>-2032751396</t>
  </si>
  <si>
    <t>-1396977503</t>
  </si>
  <si>
    <t>783101201</t>
  </si>
  <si>
    <t>Hrubé obroušení podkladu truhlářských konstrukcí před provedením nátěru</t>
  </si>
  <si>
    <t>767243639</t>
  </si>
  <si>
    <t>0,8*1,97*10</t>
  </si>
  <si>
    <t>783114101</t>
  </si>
  <si>
    <t>Základní jednonásobný syntetický nátěr truhlářských konstrukcí</t>
  </si>
  <si>
    <t>1044565792</t>
  </si>
  <si>
    <t>783117101</t>
  </si>
  <si>
    <t>Krycí jednonásobný syntetický nátěr truhlářských konstrukcí</t>
  </si>
  <si>
    <t>687333335</t>
  </si>
  <si>
    <t>783122121</t>
  </si>
  <si>
    <t>Lokální tmelení truhlářských konstrukcí včetně přebroušení disperzním tmelem plochy do 50%</t>
  </si>
  <si>
    <t>-2048875496</t>
  </si>
  <si>
    <t>787276596</t>
  </si>
  <si>
    <t>1524337221</t>
  </si>
  <si>
    <t>1505749842</t>
  </si>
  <si>
    <t>-2129285540</t>
  </si>
  <si>
    <t>1529141048</t>
  </si>
  <si>
    <t>784111001</t>
  </si>
  <si>
    <t>Oprášení (ometení ) podkladu v místnostech v do 3,80 m</t>
  </si>
  <si>
    <t>-1745410927</t>
  </si>
  <si>
    <t>234,67+63,27</t>
  </si>
  <si>
    <t>-1707776611</t>
  </si>
  <si>
    <t>-427739853</t>
  </si>
  <si>
    <t>-270870745</t>
  </si>
  <si>
    <t>03 - 3.NP</t>
  </si>
  <si>
    <t>1024476423</t>
  </si>
  <si>
    <t>1519426837</t>
  </si>
  <si>
    <t>-629923818</t>
  </si>
  <si>
    <t>735494432</t>
  </si>
  <si>
    <t>825208246</t>
  </si>
  <si>
    <t>-1547402071</t>
  </si>
  <si>
    <t>1856023790</t>
  </si>
  <si>
    <t>98644380</t>
  </si>
  <si>
    <t>114013385</t>
  </si>
  <si>
    <t>-1535884287</t>
  </si>
  <si>
    <t>1690811355</t>
  </si>
  <si>
    <t>-1942756233</t>
  </si>
  <si>
    <t>-177662656</t>
  </si>
  <si>
    <t>1459263413</t>
  </si>
  <si>
    <t>-511128364</t>
  </si>
  <si>
    <t>1124496859</t>
  </si>
  <si>
    <t>1777106055</t>
  </si>
  <si>
    <t>-2013683672</t>
  </si>
  <si>
    <t>-1119501715</t>
  </si>
  <si>
    <t>1842572410</t>
  </si>
  <si>
    <t>556779613</t>
  </si>
  <si>
    <t>-1170503975</t>
  </si>
  <si>
    <t>-1851370553</t>
  </si>
  <si>
    <t>-637625165</t>
  </si>
  <si>
    <t>-233401967</t>
  </si>
  <si>
    <t>-1318261247</t>
  </si>
  <si>
    <t>94995334</t>
  </si>
  <si>
    <t>2090971186</t>
  </si>
  <si>
    <t>79</t>
  </si>
  <si>
    <t>-610595028</t>
  </si>
  <si>
    <t>-174617294</t>
  </si>
  <si>
    <t>97769532</t>
  </si>
  <si>
    <t>1038828154</t>
  </si>
  <si>
    <t>477232853</t>
  </si>
  <si>
    <t>697105350</t>
  </si>
  <si>
    <t>-1243332263</t>
  </si>
  <si>
    <t>544194328</t>
  </si>
  <si>
    <t>-1676088013</t>
  </si>
  <si>
    <t>-1306390845</t>
  </si>
  <si>
    <t>563450479</t>
  </si>
  <si>
    <t>-1819913419</t>
  </si>
  <si>
    <t>459278192</t>
  </si>
  <si>
    <t>645562516</t>
  </si>
  <si>
    <t>-171072801</t>
  </si>
  <si>
    <t>(66+2,3+2,3+2,3+2,7)*1,2</t>
  </si>
  <si>
    <t>-307813718</t>
  </si>
  <si>
    <t>-1030529469</t>
  </si>
  <si>
    <t>-1817454969</t>
  </si>
  <si>
    <t>-1221126572</t>
  </si>
  <si>
    <t>756000220</t>
  </si>
  <si>
    <t>-2084909786</t>
  </si>
  <si>
    <t>1298113891</t>
  </si>
  <si>
    <t>1956323077</t>
  </si>
  <si>
    <t>1006297045</t>
  </si>
  <si>
    <t>-993077451</t>
  </si>
  <si>
    <t>1325809520</t>
  </si>
  <si>
    <t>-1463360581</t>
  </si>
  <si>
    <t>chodby</t>
  </si>
  <si>
    <t>34,68</t>
  </si>
  <si>
    <t xml:space="preserve">prostor schodiště </t>
  </si>
  <si>
    <t>12,51*3</t>
  </si>
  <si>
    <t>-1728324324</t>
  </si>
  <si>
    <t>-245675402</t>
  </si>
  <si>
    <t>-1437088926</t>
  </si>
  <si>
    <t>2008075652</t>
  </si>
  <si>
    <t>602176275</t>
  </si>
  <si>
    <t>1651568502</t>
  </si>
  <si>
    <t>308012733</t>
  </si>
  <si>
    <t>819065496</t>
  </si>
  <si>
    <t>161319813</t>
  </si>
  <si>
    <t>91</t>
  </si>
  <si>
    <t>175035251</t>
  </si>
  <si>
    <t>10*0,8</t>
  </si>
  <si>
    <t>92</t>
  </si>
  <si>
    <t>1234147737</t>
  </si>
  <si>
    <t>1722540733</t>
  </si>
  <si>
    <t>1561397125</t>
  </si>
  <si>
    <t>1700157780</t>
  </si>
  <si>
    <t>136477735</t>
  </si>
  <si>
    <t>799569009</t>
  </si>
  <si>
    <t>1049770179</t>
  </si>
  <si>
    <t>1778431150</t>
  </si>
  <si>
    <t>-1425255740</t>
  </si>
  <si>
    <t>-1338512354</t>
  </si>
  <si>
    <t>-456749739</t>
  </si>
  <si>
    <t>-137470738</t>
  </si>
  <si>
    <t>-2132866856</t>
  </si>
  <si>
    <t>-925258263</t>
  </si>
  <si>
    <t>-1416951436</t>
  </si>
  <si>
    <t>-390118217</t>
  </si>
  <si>
    <t>76618548</t>
  </si>
  <si>
    <t>-1419369524</t>
  </si>
  <si>
    <t>229510265</t>
  </si>
  <si>
    <t>04 - Stavební úpravy kanceláře</t>
  </si>
  <si>
    <t>573267131</t>
  </si>
  <si>
    <t>-1862445236</t>
  </si>
  <si>
    <t>11,340*5</t>
  </si>
  <si>
    <t>2035765695</t>
  </si>
  <si>
    <t>853613227</t>
  </si>
  <si>
    <t>723511664</t>
  </si>
  <si>
    <t>-1959575746</t>
  </si>
  <si>
    <t>37,454*5</t>
  </si>
  <si>
    <t>-1459243229</t>
  </si>
  <si>
    <t>-195301842</t>
  </si>
  <si>
    <t>1362987092</t>
  </si>
  <si>
    <t>1316296565</t>
  </si>
  <si>
    <t>1055072529</t>
  </si>
  <si>
    <t>282304722</t>
  </si>
  <si>
    <t>-472720991</t>
  </si>
  <si>
    <t>-1338645943</t>
  </si>
  <si>
    <t>-431908756</t>
  </si>
  <si>
    <t>716191687</t>
  </si>
  <si>
    <t>2049675210</t>
  </si>
  <si>
    <t>1025774445</t>
  </si>
  <si>
    <t>766812830</t>
  </si>
  <si>
    <t xml:space="preserve">Demontáž kuchyňských linek dřevěných nebo kovových dl přes 1,5 do 1,8 m a zpětná montáž </t>
  </si>
  <si>
    <t>-281670752</t>
  </si>
  <si>
    <t>199400779</t>
  </si>
  <si>
    <t>-1003635607</t>
  </si>
  <si>
    <t>352445773</t>
  </si>
  <si>
    <t>452915666</t>
  </si>
  <si>
    <t>-685461667</t>
  </si>
  <si>
    <t>-1159827172</t>
  </si>
  <si>
    <t>11,34</t>
  </si>
  <si>
    <t>2089239153</t>
  </si>
  <si>
    <t>-56058740</t>
  </si>
  <si>
    <t>"sokl" 14*0,08</t>
  </si>
  <si>
    <t>11,34*1,05</t>
  </si>
  <si>
    <t>776421711</t>
  </si>
  <si>
    <t>Vložení nařezaných pásků z podlahoviny do lišt</t>
  </si>
  <si>
    <t>-198850792</t>
  </si>
  <si>
    <t>-1869944901</t>
  </si>
  <si>
    <t>-883883805</t>
  </si>
  <si>
    <t xml:space="preserve">STROP </t>
  </si>
  <si>
    <t xml:space="preserve">STĚNY </t>
  </si>
  <si>
    <t>14,06*3</t>
  </si>
  <si>
    <t>-0,8*1,97</t>
  </si>
  <si>
    <t>-2,1*1,5</t>
  </si>
  <si>
    <t>875813136</t>
  </si>
  <si>
    <t>1407506653</t>
  </si>
  <si>
    <t>-929665517</t>
  </si>
  <si>
    <t>-2007945314</t>
  </si>
  <si>
    <t>05 - Stavební úpravy WC v 1.NP</t>
  </si>
  <si>
    <t xml:space="preserve">    722 - Zdravotechnika - vnitřní vodovod</t>
  </si>
  <si>
    <t xml:space="preserve">    725 - Zdravotechnika - zařizovací předměty</t>
  </si>
  <si>
    <t xml:space="preserve">    781 - Dokončovací práce - obklady</t>
  </si>
  <si>
    <t>849280050</t>
  </si>
  <si>
    <t>1438775617</t>
  </si>
  <si>
    <t>2,7*5</t>
  </si>
  <si>
    <t>920493148</t>
  </si>
  <si>
    <t>794447554</t>
  </si>
  <si>
    <t>-781397161</t>
  </si>
  <si>
    <t>12,366+13,83</t>
  </si>
  <si>
    <t>-840208947</t>
  </si>
  <si>
    <t>26,196*5</t>
  </si>
  <si>
    <t>-946799202</t>
  </si>
  <si>
    <t>1514235004</t>
  </si>
  <si>
    <t>1553254875</t>
  </si>
  <si>
    <t>-1459229637</t>
  </si>
  <si>
    <t>348077757</t>
  </si>
  <si>
    <t>-1507385790</t>
  </si>
  <si>
    <t>-1041695461</t>
  </si>
  <si>
    <t>363323482</t>
  </si>
  <si>
    <t>-1352999205</t>
  </si>
  <si>
    <t>722</t>
  </si>
  <si>
    <t>Zdravotechnika - vnitřní vodovod</t>
  </si>
  <si>
    <t>R2</t>
  </si>
  <si>
    <t xml:space="preserve">Uprava stávajících rozvodu vody pro umyvadlo a WC včetně napojení na stávající rozvod v suterénu. </t>
  </si>
  <si>
    <t>-976421551</t>
  </si>
  <si>
    <t>725</t>
  </si>
  <si>
    <t>Zdravotechnika - zařizovací předměty</t>
  </si>
  <si>
    <t>725110811</t>
  </si>
  <si>
    <t>Demontáž klozetů splachovací s nádrží a zpětná montáž</t>
  </si>
  <si>
    <t>-1430708983</t>
  </si>
  <si>
    <t>725210821</t>
  </si>
  <si>
    <t>Demontáž umyvadel bez výtokových armatur a zpětná montáž</t>
  </si>
  <si>
    <t>-1360977898</t>
  </si>
  <si>
    <t>725811115</t>
  </si>
  <si>
    <t>Ventil nástěnný pevný výtok G 1/2"x80 mm</t>
  </si>
  <si>
    <t>526279284</t>
  </si>
  <si>
    <t>725820801</t>
  </si>
  <si>
    <t>Demontáž baterie nástěnné do G 3 / 4</t>
  </si>
  <si>
    <t>-643896253</t>
  </si>
  <si>
    <t>725822611</t>
  </si>
  <si>
    <t>Baterie umyvadlová stojánková páková bez výpusti</t>
  </si>
  <si>
    <t>352419399</t>
  </si>
  <si>
    <t>725850800</t>
  </si>
  <si>
    <t>Demontáž ventilů odpadních</t>
  </si>
  <si>
    <t>-103982010</t>
  </si>
  <si>
    <t>725860811</t>
  </si>
  <si>
    <t>Demontáž uzávěrů zápachu jednoduchých</t>
  </si>
  <si>
    <t>-149696031</t>
  </si>
  <si>
    <t>725861101</t>
  </si>
  <si>
    <t>Zápachová uzávěrka pro umyvadla DN 32</t>
  </si>
  <si>
    <t>1150808154</t>
  </si>
  <si>
    <t>-470615321</t>
  </si>
  <si>
    <t>163186952</t>
  </si>
  <si>
    <t>771111011</t>
  </si>
  <si>
    <t>Vysátí podkladu před pokládkou dlažby</t>
  </si>
  <si>
    <t>988610377</t>
  </si>
  <si>
    <t>771121011</t>
  </si>
  <si>
    <t>Nátěr penetrační na podlahu</t>
  </si>
  <si>
    <t>960134371</t>
  </si>
  <si>
    <t>771151015</t>
  </si>
  <si>
    <t>Samonivelační stěrka podlah pevnosti 20 MPa tl přes 10 do 12 mm</t>
  </si>
  <si>
    <t>1149852456</t>
  </si>
  <si>
    <t>771573810</t>
  </si>
  <si>
    <t>Demontáž podlah z dlaždic keramických lepených</t>
  </si>
  <si>
    <t>-1116988147</t>
  </si>
  <si>
    <t>2,7</t>
  </si>
  <si>
    <t>771574260</t>
  </si>
  <si>
    <t>Montáž podlah keramických pro mechanické zatížení protiskluzných lepených flexibilním lepidlem do 9 ks/m2</t>
  </si>
  <si>
    <t>-38101748</t>
  </si>
  <si>
    <t>Dlaždice keramická protiskluzná R12-13 dle výběru objednatele a schválení designer firmou</t>
  </si>
  <si>
    <t>-2145677972</t>
  </si>
  <si>
    <t>2,7*1,1 'Přepočtené koeficientem množství</t>
  </si>
  <si>
    <t>781</t>
  </si>
  <si>
    <t>Dokončovací práce - obklady</t>
  </si>
  <si>
    <t>781121011</t>
  </si>
  <si>
    <t>Nátěr penetrační na stěnu</t>
  </si>
  <si>
    <t>1704710635</t>
  </si>
  <si>
    <t>9,22*2</t>
  </si>
  <si>
    <t>781481810</t>
  </si>
  <si>
    <t>Demontáž obkladů  kladených do malty</t>
  </si>
  <si>
    <t>736326865</t>
  </si>
  <si>
    <t>9,22*1,5</t>
  </si>
  <si>
    <t>781484117</t>
  </si>
  <si>
    <t>Montáž obkladů vnitřních z mozaiky 300x600 mm lepených flexibilním lepidlem</t>
  </si>
  <si>
    <t>1684428518</t>
  </si>
  <si>
    <t>59761180</t>
  </si>
  <si>
    <t xml:space="preserve">Keramický obklad dle výběru objednatele a schválení desingner firmou  </t>
  </si>
  <si>
    <t>1597073220</t>
  </si>
  <si>
    <t>18,44*6,11111 'Přepočtené koeficientem množství</t>
  </si>
  <si>
    <t>114516119</t>
  </si>
  <si>
    <t>0,16*(1,97+1,97+0,6)</t>
  </si>
  <si>
    <t>1816225049</t>
  </si>
  <si>
    <t>1251766816</t>
  </si>
  <si>
    <t>1521504589</t>
  </si>
  <si>
    <t>1190100713</t>
  </si>
  <si>
    <t>1608629683</t>
  </si>
  <si>
    <t>9,22*3</t>
  </si>
  <si>
    <t>-0,6*1,97*2</t>
  </si>
  <si>
    <t>-0,6*1,5*2</t>
  </si>
  <si>
    <t>"obklad" - 13,83</t>
  </si>
  <si>
    <t>1449853534</t>
  </si>
  <si>
    <t>strop</t>
  </si>
  <si>
    <t>stěny</t>
  </si>
  <si>
    <t>7,756</t>
  </si>
  <si>
    <t>-1371153045</t>
  </si>
  <si>
    <t>06 - Kuchyňka 3.NP</t>
  </si>
  <si>
    <t>-1588252492</t>
  </si>
  <si>
    <t>79844553</t>
  </si>
  <si>
    <t>9,5*5</t>
  </si>
  <si>
    <t>-1385403272</t>
  </si>
  <si>
    <t>231077747</t>
  </si>
  <si>
    <t>471109439</t>
  </si>
  <si>
    <t>13,78*3,3</t>
  </si>
  <si>
    <t>-2,1*1,45</t>
  </si>
  <si>
    <t>1509558848</t>
  </si>
  <si>
    <t>45,474*5</t>
  </si>
  <si>
    <t>899998369</t>
  </si>
  <si>
    <t>710071489</t>
  </si>
  <si>
    <t>40,853</t>
  </si>
  <si>
    <t>"za kuch. linkou" -2,1*0,8</t>
  </si>
  <si>
    <t>802863170</t>
  </si>
  <si>
    <t>-860546699</t>
  </si>
  <si>
    <t>18251678</t>
  </si>
  <si>
    <t>1117932060</t>
  </si>
  <si>
    <t>126848757</t>
  </si>
  <si>
    <t>-1421146783</t>
  </si>
  <si>
    <t>905315014</t>
  </si>
  <si>
    <t>862261694</t>
  </si>
  <si>
    <t>725310823</t>
  </si>
  <si>
    <t>Demontáž dřez jednoduchý vestavěný v kuchyňských sestavách bez výtokových armatur</t>
  </si>
  <si>
    <t>-158917458</t>
  </si>
  <si>
    <t>-887698173</t>
  </si>
  <si>
    <t>-340669562</t>
  </si>
  <si>
    <t>1270326151</t>
  </si>
  <si>
    <t>1426683283</t>
  </si>
  <si>
    <t>-1336456683</t>
  </si>
  <si>
    <t xml:space="preserve">Demontáž kuchyňských linek dřevěných nebo kovových dl přes 1,5 do 1,8 m </t>
  </si>
  <si>
    <t>-214924795</t>
  </si>
  <si>
    <t>1711921571</t>
  </si>
  <si>
    <t>1379529184</t>
  </si>
  <si>
    <t>-733044713</t>
  </si>
  <si>
    <t>569118647</t>
  </si>
  <si>
    <t>872731739</t>
  </si>
  <si>
    <t>-226874782</t>
  </si>
  <si>
    <t>9,5*1,1 'Přepočtené koeficientem množství</t>
  </si>
  <si>
    <t>-487140500</t>
  </si>
  <si>
    <t>816618762</t>
  </si>
  <si>
    <t>-66711408</t>
  </si>
  <si>
    <t>"za kuch. linkou" 2,1*0,8</t>
  </si>
  <si>
    <t>-1385323682</t>
  </si>
  <si>
    <t>2,0*1,5</t>
  </si>
  <si>
    <t>1481618161</t>
  </si>
  <si>
    <t>-1395418138</t>
  </si>
  <si>
    <t>1,98*6,11111 'Přepočtené koeficientem množství</t>
  </si>
  <si>
    <t>553311799</t>
  </si>
  <si>
    <t>779172913</t>
  </si>
  <si>
    <t>1476691113</t>
  </si>
  <si>
    <t>-1097726115</t>
  </si>
  <si>
    <t>-1507095931</t>
  </si>
  <si>
    <t>-1682391201</t>
  </si>
  <si>
    <t>9,5</t>
  </si>
  <si>
    <t>39,173</t>
  </si>
  <si>
    <t>2103753708</t>
  </si>
  <si>
    <t>-1837512250</t>
  </si>
  <si>
    <t>07 - Třída v 3.NP</t>
  </si>
  <si>
    <t>719278442</t>
  </si>
  <si>
    <t>-1290262632</t>
  </si>
  <si>
    <t>15*5</t>
  </si>
  <si>
    <t>-1649399335</t>
  </si>
  <si>
    <t>-701556173</t>
  </si>
  <si>
    <t>1773163353</t>
  </si>
  <si>
    <t>16,90*3,304</t>
  </si>
  <si>
    <t>-1,97*0,8</t>
  </si>
  <si>
    <t>-1,46*1,740*2</t>
  </si>
  <si>
    <t>-474229196</t>
  </si>
  <si>
    <t>49,181*5</t>
  </si>
  <si>
    <t>-764088205</t>
  </si>
  <si>
    <t>1862334671</t>
  </si>
  <si>
    <t>-1790632673</t>
  </si>
  <si>
    <t>489292466</t>
  </si>
  <si>
    <t>-1669238646</t>
  </si>
  <si>
    <t>1539967654</t>
  </si>
  <si>
    <t>-278090259</t>
  </si>
  <si>
    <t>1457655736</t>
  </si>
  <si>
    <t>1632989467</t>
  </si>
  <si>
    <t>-1414298351</t>
  </si>
  <si>
    <t>1934816949</t>
  </si>
  <si>
    <t>167251755</t>
  </si>
  <si>
    <t>1581205624</t>
  </si>
  <si>
    <t>812839486</t>
  </si>
  <si>
    <t>-354138995</t>
  </si>
  <si>
    <t>-1610243958</t>
  </si>
  <si>
    <t>1809542066</t>
  </si>
  <si>
    <t>-1085210073</t>
  </si>
  <si>
    <t xml:space="preserve">Odstranění koberce z keramické dlažby </t>
  </si>
  <si>
    <t>939736419</t>
  </si>
  <si>
    <t>(16,9-0,8-1,46-1,46)*1,5</t>
  </si>
  <si>
    <t>1869708075</t>
  </si>
  <si>
    <t>662110479</t>
  </si>
  <si>
    <t>-1639892856</t>
  </si>
  <si>
    <t>1576739676</t>
  </si>
  <si>
    <t>(16,9-1,97-1,45-1,45)*1,5</t>
  </si>
  <si>
    <t>142293422</t>
  </si>
  <si>
    <t>-2109519439</t>
  </si>
  <si>
    <t>-820699444</t>
  </si>
  <si>
    <t>-1694647691</t>
  </si>
  <si>
    <t>1371138989</t>
  </si>
  <si>
    <t>1730763560</t>
  </si>
  <si>
    <t>754816250</t>
  </si>
  <si>
    <t>1059471164</t>
  </si>
  <si>
    <t>2027683471</t>
  </si>
  <si>
    <t>-1514774780</t>
  </si>
  <si>
    <t>49,181</t>
  </si>
  <si>
    <t>"obklad" - 18,45</t>
  </si>
  <si>
    <t>-612844434</t>
  </si>
  <si>
    <t>1598708507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</si>
</sst>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2"/>
      <c r="AQ5" s="22"/>
      <c r="AR5" s="20"/>
      <c r="BE5" s="270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5" t="s">
        <v>17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2"/>
      <c r="AQ6" s="22"/>
      <c r="AR6" s="20"/>
      <c r="BE6" s="27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1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1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1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1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7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1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71"/>
      <c r="BS13" s="17" t="s">
        <v>6</v>
      </c>
    </row>
    <row r="14" spans="2:71" ht="12.75">
      <c r="B14" s="21"/>
      <c r="C14" s="22"/>
      <c r="D14" s="22"/>
      <c r="E14" s="276" t="s">
        <v>29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7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1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1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7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1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1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7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1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1"/>
    </row>
    <row r="23" spans="2:57" s="1" customFormat="1" ht="16.5" customHeight="1">
      <c r="B23" s="21"/>
      <c r="C23" s="22"/>
      <c r="D23" s="22"/>
      <c r="E23" s="278" t="s">
        <v>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2"/>
      <c r="AP23" s="22"/>
      <c r="AQ23" s="22"/>
      <c r="AR23" s="20"/>
      <c r="BE23" s="27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1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1"/>
    </row>
    <row r="26" spans="1:57" s="2" customFormat="1" ht="25.9" customHeight="1">
      <c r="A26" s="34"/>
      <c r="B26" s="35"/>
      <c r="C26" s="36"/>
      <c r="D26" s="37" t="s">
        <v>34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9">
        <f>ROUND(AG94,2)</f>
        <v>0</v>
      </c>
      <c r="AL26" s="280"/>
      <c r="AM26" s="280"/>
      <c r="AN26" s="280"/>
      <c r="AO26" s="280"/>
      <c r="AP26" s="36"/>
      <c r="AQ26" s="36"/>
      <c r="AR26" s="39"/>
      <c r="BE26" s="271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1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1" t="s">
        <v>35</v>
      </c>
      <c r="M28" s="281"/>
      <c r="N28" s="281"/>
      <c r="O28" s="281"/>
      <c r="P28" s="281"/>
      <c r="Q28" s="36"/>
      <c r="R28" s="36"/>
      <c r="S28" s="36"/>
      <c r="T28" s="36"/>
      <c r="U28" s="36"/>
      <c r="V28" s="36"/>
      <c r="W28" s="281" t="s">
        <v>36</v>
      </c>
      <c r="X28" s="281"/>
      <c r="Y28" s="281"/>
      <c r="Z28" s="281"/>
      <c r="AA28" s="281"/>
      <c r="AB28" s="281"/>
      <c r="AC28" s="281"/>
      <c r="AD28" s="281"/>
      <c r="AE28" s="281"/>
      <c r="AF28" s="36"/>
      <c r="AG28" s="36"/>
      <c r="AH28" s="36"/>
      <c r="AI28" s="36"/>
      <c r="AJ28" s="36"/>
      <c r="AK28" s="281" t="s">
        <v>37</v>
      </c>
      <c r="AL28" s="281"/>
      <c r="AM28" s="281"/>
      <c r="AN28" s="281"/>
      <c r="AO28" s="281"/>
      <c r="AP28" s="36"/>
      <c r="AQ28" s="36"/>
      <c r="AR28" s="39"/>
      <c r="BE28" s="271"/>
    </row>
    <row r="29" spans="2:57" s="3" customFormat="1" ht="14.45" customHeight="1" hidden="1">
      <c r="B29" s="40"/>
      <c r="C29" s="41"/>
      <c r="D29" s="29" t="s">
        <v>38</v>
      </c>
      <c r="E29" s="41"/>
      <c r="F29" s="29" t="s">
        <v>39</v>
      </c>
      <c r="G29" s="41"/>
      <c r="H29" s="41"/>
      <c r="I29" s="41"/>
      <c r="J29" s="41"/>
      <c r="K29" s="41"/>
      <c r="L29" s="284">
        <v>0.21</v>
      </c>
      <c r="M29" s="283"/>
      <c r="N29" s="283"/>
      <c r="O29" s="283"/>
      <c r="P29" s="283"/>
      <c r="Q29" s="41"/>
      <c r="R29" s="41"/>
      <c r="S29" s="41"/>
      <c r="T29" s="41"/>
      <c r="U29" s="41"/>
      <c r="V29" s="41"/>
      <c r="W29" s="282">
        <f>ROUND(AZ94,2)</f>
        <v>0</v>
      </c>
      <c r="X29" s="283"/>
      <c r="Y29" s="283"/>
      <c r="Z29" s="283"/>
      <c r="AA29" s="283"/>
      <c r="AB29" s="283"/>
      <c r="AC29" s="283"/>
      <c r="AD29" s="283"/>
      <c r="AE29" s="283"/>
      <c r="AF29" s="41"/>
      <c r="AG29" s="41"/>
      <c r="AH29" s="41"/>
      <c r="AI29" s="41"/>
      <c r="AJ29" s="41"/>
      <c r="AK29" s="282">
        <f>ROUND(AV94,2)</f>
        <v>0</v>
      </c>
      <c r="AL29" s="283"/>
      <c r="AM29" s="283"/>
      <c r="AN29" s="283"/>
      <c r="AO29" s="283"/>
      <c r="AP29" s="41"/>
      <c r="AQ29" s="41"/>
      <c r="AR29" s="42"/>
      <c r="BE29" s="272"/>
    </row>
    <row r="30" spans="2:57" s="3" customFormat="1" ht="14.45" customHeight="1" hidden="1">
      <c r="B30" s="40"/>
      <c r="C30" s="41"/>
      <c r="D30" s="41"/>
      <c r="E30" s="41"/>
      <c r="F30" s="29" t="s">
        <v>40</v>
      </c>
      <c r="G30" s="41"/>
      <c r="H30" s="41"/>
      <c r="I30" s="41"/>
      <c r="J30" s="41"/>
      <c r="K30" s="41"/>
      <c r="L30" s="284">
        <v>0.15</v>
      </c>
      <c r="M30" s="283"/>
      <c r="N30" s="283"/>
      <c r="O30" s="283"/>
      <c r="P30" s="283"/>
      <c r="Q30" s="41"/>
      <c r="R30" s="41"/>
      <c r="S30" s="41"/>
      <c r="T30" s="41"/>
      <c r="U30" s="41"/>
      <c r="V30" s="41"/>
      <c r="W30" s="282">
        <f>ROUND(BA94,2)</f>
        <v>0</v>
      </c>
      <c r="X30" s="283"/>
      <c r="Y30" s="283"/>
      <c r="Z30" s="283"/>
      <c r="AA30" s="283"/>
      <c r="AB30" s="283"/>
      <c r="AC30" s="283"/>
      <c r="AD30" s="283"/>
      <c r="AE30" s="283"/>
      <c r="AF30" s="41"/>
      <c r="AG30" s="41"/>
      <c r="AH30" s="41"/>
      <c r="AI30" s="41"/>
      <c r="AJ30" s="41"/>
      <c r="AK30" s="282">
        <f>ROUND(AW94,2)</f>
        <v>0</v>
      </c>
      <c r="AL30" s="283"/>
      <c r="AM30" s="283"/>
      <c r="AN30" s="283"/>
      <c r="AO30" s="283"/>
      <c r="AP30" s="41"/>
      <c r="AQ30" s="41"/>
      <c r="AR30" s="42"/>
      <c r="BE30" s="272"/>
    </row>
    <row r="31" spans="2:57" s="3" customFormat="1" ht="14.45" customHeight="1">
      <c r="B31" s="40"/>
      <c r="C31" s="41"/>
      <c r="D31" s="43" t="s">
        <v>38</v>
      </c>
      <c r="E31" s="41"/>
      <c r="F31" s="29" t="s">
        <v>41</v>
      </c>
      <c r="G31" s="41"/>
      <c r="H31" s="41"/>
      <c r="I31" s="41"/>
      <c r="J31" s="41"/>
      <c r="K31" s="41"/>
      <c r="L31" s="284">
        <v>0.21</v>
      </c>
      <c r="M31" s="283"/>
      <c r="N31" s="283"/>
      <c r="O31" s="283"/>
      <c r="P31" s="283"/>
      <c r="Q31" s="41"/>
      <c r="R31" s="41"/>
      <c r="S31" s="41"/>
      <c r="T31" s="41"/>
      <c r="U31" s="41"/>
      <c r="V31" s="41"/>
      <c r="W31" s="282">
        <f>ROUND(BB94,2)</f>
        <v>0</v>
      </c>
      <c r="X31" s="283"/>
      <c r="Y31" s="283"/>
      <c r="Z31" s="283"/>
      <c r="AA31" s="283"/>
      <c r="AB31" s="283"/>
      <c r="AC31" s="283"/>
      <c r="AD31" s="283"/>
      <c r="AE31" s="283"/>
      <c r="AF31" s="41"/>
      <c r="AG31" s="41"/>
      <c r="AH31" s="41"/>
      <c r="AI31" s="41"/>
      <c r="AJ31" s="41"/>
      <c r="AK31" s="282">
        <v>0</v>
      </c>
      <c r="AL31" s="283"/>
      <c r="AM31" s="283"/>
      <c r="AN31" s="283"/>
      <c r="AO31" s="283"/>
      <c r="AP31" s="41"/>
      <c r="AQ31" s="41"/>
      <c r="AR31" s="42"/>
      <c r="BE31" s="272"/>
    </row>
    <row r="32" spans="2:57" s="3" customFormat="1" ht="14.45" customHeight="1">
      <c r="B32" s="40"/>
      <c r="C32" s="41"/>
      <c r="D32" s="41"/>
      <c r="E32" s="41"/>
      <c r="F32" s="29" t="s">
        <v>42</v>
      </c>
      <c r="G32" s="41"/>
      <c r="H32" s="41"/>
      <c r="I32" s="41"/>
      <c r="J32" s="41"/>
      <c r="K32" s="41"/>
      <c r="L32" s="284">
        <v>0.15</v>
      </c>
      <c r="M32" s="283"/>
      <c r="N32" s="283"/>
      <c r="O32" s="283"/>
      <c r="P32" s="283"/>
      <c r="Q32" s="41"/>
      <c r="R32" s="41"/>
      <c r="S32" s="41"/>
      <c r="T32" s="41"/>
      <c r="U32" s="41"/>
      <c r="V32" s="41"/>
      <c r="W32" s="282">
        <f>ROUND(BC94,2)</f>
        <v>0</v>
      </c>
      <c r="X32" s="283"/>
      <c r="Y32" s="283"/>
      <c r="Z32" s="283"/>
      <c r="AA32" s="283"/>
      <c r="AB32" s="283"/>
      <c r="AC32" s="283"/>
      <c r="AD32" s="283"/>
      <c r="AE32" s="283"/>
      <c r="AF32" s="41"/>
      <c r="AG32" s="41"/>
      <c r="AH32" s="41"/>
      <c r="AI32" s="41"/>
      <c r="AJ32" s="41"/>
      <c r="AK32" s="282">
        <v>0</v>
      </c>
      <c r="AL32" s="283"/>
      <c r="AM32" s="283"/>
      <c r="AN32" s="283"/>
      <c r="AO32" s="283"/>
      <c r="AP32" s="41"/>
      <c r="AQ32" s="41"/>
      <c r="AR32" s="42"/>
      <c r="BE32" s="272"/>
    </row>
    <row r="33" spans="2:57" s="3" customFormat="1" ht="14.45" customHeight="1" hidden="1">
      <c r="B33" s="40"/>
      <c r="C33" s="41"/>
      <c r="D33" s="41"/>
      <c r="E33" s="41"/>
      <c r="F33" s="29" t="s">
        <v>43</v>
      </c>
      <c r="G33" s="41"/>
      <c r="H33" s="41"/>
      <c r="I33" s="41"/>
      <c r="J33" s="41"/>
      <c r="K33" s="41"/>
      <c r="L33" s="284">
        <v>0</v>
      </c>
      <c r="M33" s="283"/>
      <c r="N33" s="283"/>
      <c r="O33" s="283"/>
      <c r="P33" s="283"/>
      <c r="Q33" s="41"/>
      <c r="R33" s="41"/>
      <c r="S33" s="41"/>
      <c r="T33" s="41"/>
      <c r="U33" s="41"/>
      <c r="V33" s="41"/>
      <c r="W33" s="282">
        <f>ROUND(BD94,2)</f>
        <v>0</v>
      </c>
      <c r="X33" s="283"/>
      <c r="Y33" s="283"/>
      <c r="Z33" s="283"/>
      <c r="AA33" s="283"/>
      <c r="AB33" s="283"/>
      <c r="AC33" s="283"/>
      <c r="AD33" s="283"/>
      <c r="AE33" s="283"/>
      <c r="AF33" s="41"/>
      <c r="AG33" s="41"/>
      <c r="AH33" s="41"/>
      <c r="AI33" s="41"/>
      <c r="AJ33" s="41"/>
      <c r="AK33" s="282">
        <v>0</v>
      </c>
      <c r="AL33" s="283"/>
      <c r="AM33" s="283"/>
      <c r="AN33" s="283"/>
      <c r="AO33" s="283"/>
      <c r="AP33" s="41"/>
      <c r="AQ33" s="41"/>
      <c r="AR33" s="42"/>
      <c r="BE33" s="27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1"/>
    </row>
    <row r="35" spans="1:57" s="2" customFormat="1" ht="25.9" customHeight="1">
      <c r="A35" s="34"/>
      <c r="B35" s="35"/>
      <c r="C35" s="44"/>
      <c r="D35" s="45" t="s">
        <v>44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45</v>
      </c>
      <c r="U35" s="46"/>
      <c r="V35" s="46"/>
      <c r="W35" s="46"/>
      <c r="X35" s="288" t="s">
        <v>46</v>
      </c>
      <c r="Y35" s="286"/>
      <c r="Z35" s="286"/>
      <c r="AA35" s="286"/>
      <c r="AB35" s="286"/>
      <c r="AC35" s="46"/>
      <c r="AD35" s="46"/>
      <c r="AE35" s="46"/>
      <c r="AF35" s="46"/>
      <c r="AG35" s="46"/>
      <c r="AH35" s="46"/>
      <c r="AI35" s="46"/>
      <c r="AJ35" s="46"/>
      <c r="AK35" s="285">
        <f>SUM(AK26:AK33)</f>
        <v>0</v>
      </c>
      <c r="AL35" s="286"/>
      <c r="AM35" s="286"/>
      <c r="AN35" s="286"/>
      <c r="AO35" s="287"/>
      <c r="AP35" s="44"/>
      <c r="AQ35" s="44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8"/>
      <c r="C49" s="49"/>
      <c r="D49" s="50" t="s">
        <v>47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48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3" t="s">
        <v>49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3" t="s">
        <v>50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3" t="s">
        <v>49</v>
      </c>
      <c r="AI60" s="38"/>
      <c r="AJ60" s="38"/>
      <c r="AK60" s="38"/>
      <c r="AL60" s="38"/>
      <c r="AM60" s="53" t="s">
        <v>50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50" t="s">
        <v>51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52</v>
      </c>
      <c r="AI64" s="54"/>
      <c r="AJ64" s="54"/>
      <c r="AK64" s="54"/>
      <c r="AL64" s="54"/>
      <c r="AM64" s="54"/>
      <c r="AN64" s="54"/>
      <c r="AO64" s="54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3" t="s">
        <v>49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3" t="s">
        <v>50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3" t="s">
        <v>49</v>
      </c>
      <c r="AI75" s="38"/>
      <c r="AJ75" s="38"/>
      <c r="AK75" s="38"/>
      <c r="AL75" s="38"/>
      <c r="AM75" s="53" t="s">
        <v>50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9"/>
      <c r="BE77" s="34"/>
    </row>
    <row r="81" spans="1:57" s="2" customFormat="1" ht="6.95" customHeight="1">
      <c r="A81" s="34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9"/>
      <c r="BE81" s="34"/>
    </row>
    <row r="82" spans="1:57" s="2" customFormat="1" ht="24.95" customHeight="1">
      <c r="A82" s="34"/>
      <c r="B82" s="35"/>
      <c r="C82" s="23" t="s">
        <v>53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9"/>
      <c r="C84" s="29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012023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49" t="str">
        <f>K6</f>
        <v>Stavební úpravy chodeb v objektu MIS MUSIC</v>
      </c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64"/>
      <c r="AQ85" s="64"/>
      <c r="AR85" s="65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1" t="str">
        <f>IF(AN8="","",AN8)</f>
        <v>1. 2. 2023</v>
      </c>
      <c r="AN87" s="251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60" t="str">
        <f>IF(E11="","",E11)</f>
        <v>Město Kořivnice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52" t="str">
        <f>IF(E17="","",E17)</f>
        <v xml:space="preserve"> </v>
      </c>
      <c r="AN89" s="253"/>
      <c r="AO89" s="253"/>
      <c r="AP89" s="253"/>
      <c r="AQ89" s="36"/>
      <c r="AR89" s="39"/>
      <c r="AS89" s="254" t="s">
        <v>54</v>
      </c>
      <c r="AT89" s="255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60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32</v>
      </c>
      <c r="AJ90" s="36"/>
      <c r="AK90" s="36"/>
      <c r="AL90" s="36"/>
      <c r="AM90" s="252" t="str">
        <f>IF(E20="","",E20)</f>
        <v xml:space="preserve"> </v>
      </c>
      <c r="AN90" s="253"/>
      <c r="AO90" s="253"/>
      <c r="AP90" s="253"/>
      <c r="AQ90" s="36"/>
      <c r="AR90" s="39"/>
      <c r="AS90" s="256"/>
      <c r="AT90" s="257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58"/>
      <c r="AT91" s="259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4"/>
    </row>
    <row r="92" spans="1:57" s="2" customFormat="1" ht="29.25" customHeight="1">
      <c r="A92" s="34"/>
      <c r="B92" s="35"/>
      <c r="C92" s="260" t="s">
        <v>55</v>
      </c>
      <c r="D92" s="261"/>
      <c r="E92" s="261"/>
      <c r="F92" s="261"/>
      <c r="G92" s="261"/>
      <c r="H92" s="74"/>
      <c r="I92" s="263" t="s">
        <v>56</v>
      </c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2" t="s">
        <v>57</v>
      </c>
      <c r="AH92" s="261"/>
      <c r="AI92" s="261"/>
      <c r="AJ92" s="261"/>
      <c r="AK92" s="261"/>
      <c r="AL92" s="261"/>
      <c r="AM92" s="261"/>
      <c r="AN92" s="263" t="s">
        <v>58</v>
      </c>
      <c r="AO92" s="261"/>
      <c r="AP92" s="264"/>
      <c r="AQ92" s="75" t="s">
        <v>59</v>
      </c>
      <c r="AR92" s="39"/>
      <c r="AS92" s="76" t="s">
        <v>60</v>
      </c>
      <c r="AT92" s="77" t="s">
        <v>61</v>
      </c>
      <c r="AU92" s="77" t="s">
        <v>62</v>
      </c>
      <c r="AV92" s="77" t="s">
        <v>63</v>
      </c>
      <c r="AW92" s="77" t="s">
        <v>64</v>
      </c>
      <c r="AX92" s="77" t="s">
        <v>65</v>
      </c>
      <c r="AY92" s="77" t="s">
        <v>66</v>
      </c>
      <c r="AZ92" s="77" t="s">
        <v>67</v>
      </c>
      <c r="BA92" s="77" t="s">
        <v>68</v>
      </c>
      <c r="BB92" s="77" t="s">
        <v>69</v>
      </c>
      <c r="BC92" s="77" t="s">
        <v>70</v>
      </c>
      <c r="BD92" s="78" t="s">
        <v>71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4"/>
    </row>
    <row r="94" spans="2:90" s="6" customFormat="1" ht="32.45" customHeight="1">
      <c r="B94" s="82"/>
      <c r="C94" s="83" t="s">
        <v>72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68">
        <f>ROUND(SUM(AG95:AG101),2)</f>
        <v>0</v>
      </c>
      <c r="AH94" s="268"/>
      <c r="AI94" s="268"/>
      <c r="AJ94" s="268"/>
      <c r="AK94" s="268"/>
      <c r="AL94" s="268"/>
      <c r="AM94" s="268"/>
      <c r="AN94" s="269">
        <f aca="true" t="shared" si="0" ref="AN94:AN101">SUM(AG94,AT94)</f>
        <v>0</v>
      </c>
      <c r="AO94" s="269"/>
      <c r="AP94" s="269"/>
      <c r="AQ94" s="86" t="s">
        <v>1</v>
      </c>
      <c r="AR94" s="87"/>
      <c r="AS94" s="88">
        <f>ROUND(SUM(AS95:AS101),2)</f>
        <v>0</v>
      </c>
      <c r="AT94" s="89">
        <f aca="true" t="shared" si="1" ref="AT94:AT101">ROUND(SUM(AV94:AW94),2)</f>
        <v>0</v>
      </c>
      <c r="AU94" s="90">
        <f>ROUND(SUM(AU95:AU101),5)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ROUND(SUM(AZ95:AZ101),2)</f>
        <v>0</v>
      </c>
      <c r="BA94" s="89">
        <f>ROUND(SUM(BA95:BA101),2)</f>
        <v>0</v>
      </c>
      <c r="BB94" s="89">
        <f>ROUND(SUM(BB95:BB101),2)</f>
        <v>0</v>
      </c>
      <c r="BC94" s="89">
        <f>ROUND(SUM(BC95:BC101),2)</f>
        <v>0</v>
      </c>
      <c r="BD94" s="91">
        <f>ROUND(SUM(BD95:BD101),2)</f>
        <v>0</v>
      </c>
      <c r="BS94" s="92" t="s">
        <v>73</v>
      </c>
      <c r="BT94" s="92" t="s">
        <v>74</v>
      </c>
      <c r="BU94" s="93" t="s">
        <v>75</v>
      </c>
      <c r="BV94" s="92" t="s">
        <v>76</v>
      </c>
      <c r="BW94" s="92" t="s">
        <v>5</v>
      </c>
      <c r="BX94" s="92" t="s">
        <v>77</v>
      </c>
      <c r="CL94" s="92" t="s">
        <v>1</v>
      </c>
    </row>
    <row r="95" spans="1:91" s="7" customFormat="1" ht="16.5" customHeight="1">
      <c r="A95" s="94" t="s">
        <v>78</v>
      </c>
      <c r="B95" s="95"/>
      <c r="C95" s="96"/>
      <c r="D95" s="265" t="s">
        <v>79</v>
      </c>
      <c r="E95" s="265"/>
      <c r="F95" s="265"/>
      <c r="G95" s="265"/>
      <c r="H95" s="265"/>
      <c r="I95" s="97"/>
      <c r="J95" s="265" t="s">
        <v>80</v>
      </c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6">
        <f>'01 - 1.NP'!J30</f>
        <v>0</v>
      </c>
      <c r="AH95" s="267"/>
      <c r="AI95" s="267"/>
      <c r="AJ95" s="267"/>
      <c r="AK95" s="267"/>
      <c r="AL95" s="267"/>
      <c r="AM95" s="267"/>
      <c r="AN95" s="266">
        <f t="shared" si="0"/>
        <v>0</v>
      </c>
      <c r="AO95" s="267"/>
      <c r="AP95" s="267"/>
      <c r="AQ95" s="98" t="s">
        <v>81</v>
      </c>
      <c r="AR95" s="99"/>
      <c r="AS95" s="100">
        <v>0</v>
      </c>
      <c r="AT95" s="101">
        <f t="shared" si="1"/>
        <v>0</v>
      </c>
      <c r="AU95" s="102">
        <f>'01 - 1.NP'!P132</f>
        <v>0</v>
      </c>
      <c r="AV95" s="101">
        <f>'01 - 1.NP'!J33</f>
        <v>0</v>
      </c>
      <c r="AW95" s="101">
        <f>'01 - 1.NP'!J34</f>
        <v>0</v>
      </c>
      <c r="AX95" s="101">
        <f>'01 - 1.NP'!J35</f>
        <v>0</v>
      </c>
      <c r="AY95" s="101">
        <f>'01 - 1.NP'!J36</f>
        <v>0</v>
      </c>
      <c r="AZ95" s="101">
        <f>'01 - 1.NP'!F33</f>
        <v>0</v>
      </c>
      <c r="BA95" s="101">
        <f>'01 - 1.NP'!F34</f>
        <v>0</v>
      </c>
      <c r="BB95" s="101">
        <f>'01 - 1.NP'!F35</f>
        <v>0</v>
      </c>
      <c r="BC95" s="101">
        <f>'01 - 1.NP'!F36</f>
        <v>0</v>
      </c>
      <c r="BD95" s="103">
        <f>'01 - 1.NP'!F37</f>
        <v>0</v>
      </c>
      <c r="BT95" s="104" t="s">
        <v>82</v>
      </c>
      <c r="BV95" s="104" t="s">
        <v>76</v>
      </c>
      <c r="BW95" s="104" t="s">
        <v>83</v>
      </c>
      <c r="BX95" s="104" t="s">
        <v>5</v>
      </c>
      <c r="CL95" s="104" t="s">
        <v>1</v>
      </c>
      <c r="CM95" s="104" t="s">
        <v>84</v>
      </c>
    </row>
    <row r="96" spans="1:91" s="7" customFormat="1" ht="16.5" customHeight="1">
      <c r="A96" s="94" t="s">
        <v>78</v>
      </c>
      <c r="B96" s="95"/>
      <c r="C96" s="96"/>
      <c r="D96" s="265" t="s">
        <v>85</v>
      </c>
      <c r="E96" s="265"/>
      <c r="F96" s="265"/>
      <c r="G96" s="265"/>
      <c r="H96" s="265"/>
      <c r="I96" s="97"/>
      <c r="J96" s="265" t="s">
        <v>86</v>
      </c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6">
        <f>'02 - 2.NP'!J30</f>
        <v>0</v>
      </c>
      <c r="AH96" s="267"/>
      <c r="AI96" s="267"/>
      <c r="AJ96" s="267"/>
      <c r="AK96" s="267"/>
      <c r="AL96" s="267"/>
      <c r="AM96" s="267"/>
      <c r="AN96" s="266">
        <f t="shared" si="0"/>
        <v>0</v>
      </c>
      <c r="AO96" s="267"/>
      <c r="AP96" s="267"/>
      <c r="AQ96" s="98" t="s">
        <v>81</v>
      </c>
      <c r="AR96" s="99"/>
      <c r="AS96" s="100">
        <v>0</v>
      </c>
      <c r="AT96" s="101">
        <f t="shared" si="1"/>
        <v>0</v>
      </c>
      <c r="AU96" s="102">
        <f>'02 - 2.NP'!P131</f>
        <v>0</v>
      </c>
      <c r="AV96" s="101">
        <f>'02 - 2.NP'!J33</f>
        <v>0</v>
      </c>
      <c r="AW96" s="101">
        <f>'02 - 2.NP'!J34</f>
        <v>0</v>
      </c>
      <c r="AX96" s="101">
        <f>'02 - 2.NP'!J35</f>
        <v>0</v>
      </c>
      <c r="AY96" s="101">
        <f>'02 - 2.NP'!J36</f>
        <v>0</v>
      </c>
      <c r="AZ96" s="101">
        <f>'02 - 2.NP'!F33</f>
        <v>0</v>
      </c>
      <c r="BA96" s="101">
        <f>'02 - 2.NP'!F34</f>
        <v>0</v>
      </c>
      <c r="BB96" s="101">
        <f>'02 - 2.NP'!F35</f>
        <v>0</v>
      </c>
      <c r="BC96" s="101">
        <f>'02 - 2.NP'!F36</f>
        <v>0</v>
      </c>
      <c r="BD96" s="103">
        <f>'02 - 2.NP'!F37</f>
        <v>0</v>
      </c>
      <c r="BT96" s="104" t="s">
        <v>82</v>
      </c>
      <c r="BV96" s="104" t="s">
        <v>76</v>
      </c>
      <c r="BW96" s="104" t="s">
        <v>87</v>
      </c>
      <c r="BX96" s="104" t="s">
        <v>5</v>
      </c>
      <c r="CL96" s="104" t="s">
        <v>1</v>
      </c>
      <c r="CM96" s="104" t="s">
        <v>84</v>
      </c>
    </row>
    <row r="97" spans="1:91" s="7" customFormat="1" ht="16.5" customHeight="1">
      <c r="A97" s="94" t="s">
        <v>78</v>
      </c>
      <c r="B97" s="95"/>
      <c r="C97" s="96"/>
      <c r="D97" s="265" t="s">
        <v>88</v>
      </c>
      <c r="E97" s="265"/>
      <c r="F97" s="265"/>
      <c r="G97" s="265"/>
      <c r="H97" s="265"/>
      <c r="I97" s="97"/>
      <c r="J97" s="265" t="s">
        <v>89</v>
      </c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6">
        <f>'03 - 3.NP'!J30</f>
        <v>0</v>
      </c>
      <c r="AH97" s="267"/>
      <c r="AI97" s="267"/>
      <c r="AJ97" s="267"/>
      <c r="AK97" s="267"/>
      <c r="AL97" s="267"/>
      <c r="AM97" s="267"/>
      <c r="AN97" s="266">
        <f t="shared" si="0"/>
        <v>0</v>
      </c>
      <c r="AO97" s="267"/>
      <c r="AP97" s="267"/>
      <c r="AQ97" s="98" t="s">
        <v>81</v>
      </c>
      <c r="AR97" s="99"/>
      <c r="AS97" s="100">
        <v>0</v>
      </c>
      <c r="AT97" s="101">
        <f t="shared" si="1"/>
        <v>0</v>
      </c>
      <c r="AU97" s="102">
        <f>'03 - 3.NP'!P130</f>
        <v>0</v>
      </c>
      <c r="AV97" s="101">
        <f>'03 - 3.NP'!J33</f>
        <v>0</v>
      </c>
      <c r="AW97" s="101">
        <f>'03 - 3.NP'!J34</f>
        <v>0</v>
      </c>
      <c r="AX97" s="101">
        <f>'03 - 3.NP'!J35</f>
        <v>0</v>
      </c>
      <c r="AY97" s="101">
        <f>'03 - 3.NP'!J36</f>
        <v>0</v>
      </c>
      <c r="AZ97" s="101">
        <f>'03 - 3.NP'!F33</f>
        <v>0</v>
      </c>
      <c r="BA97" s="101">
        <f>'03 - 3.NP'!F34</f>
        <v>0</v>
      </c>
      <c r="BB97" s="101">
        <f>'03 - 3.NP'!F35</f>
        <v>0</v>
      </c>
      <c r="BC97" s="101">
        <f>'03 - 3.NP'!F36</f>
        <v>0</v>
      </c>
      <c r="BD97" s="103">
        <f>'03 - 3.NP'!F37</f>
        <v>0</v>
      </c>
      <c r="BT97" s="104" t="s">
        <v>82</v>
      </c>
      <c r="BV97" s="104" t="s">
        <v>76</v>
      </c>
      <c r="BW97" s="104" t="s">
        <v>90</v>
      </c>
      <c r="BX97" s="104" t="s">
        <v>5</v>
      </c>
      <c r="CL97" s="104" t="s">
        <v>1</v>
      </c>
      <c r="CM97" s="104" t="s">
        <v>84</v>
      </c>
    </row>
    <row r="98" spans="1:91" s="7" customFormat="1" ht="16.5" customHeight="1">
      <c r="A98" s="94" t="s">
        <v>78</v>
      </c>
      <c r="B98" s="95"/>
      <c r="C98" s="96"/>
      <c r="D98" s="265" t="s">
        <v>91</v>
      </c>
      <c r="E98" s="265"/>
      <c r="F98" s="265"/>
      <c r="G98" s="265"/>
      <c r="H98" s="265"/>
      <c r="I98" s="97"/>
      <c r="J98" s="265" t="s">
        <v>92</v>
      </c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6">
        <f>'04 - Stavební úpravy kanc...'!J30</f>
        <v>0</v>
      </c>
      <c r="AH98" s="267"/>
      <c r="AI98" s="267"/>
      <c r="AJ98" s="267"/>
      <c r="AK98" s="267"/>
      <c r="AL98" s="267"/>
      <c r="AM98" s="267"/>
      <c r="AN98" s="266">
        <f t="shared" si="0"/>
        <v>0</v>
      </c>
      <c r="AO98" s="267"/>
      <c r="AP98" s="267"/>
      <c r="AQ98" s="98" t="s">
        <v>81</v>
      </c>
      <c r="AR98" s="99"/>
      <c r="AS98" s="100">
        <v>0</v>
      </c>
      <c r="AT98" s="101">
        <f t="shared" si="1"/>
        <v>0</v>
      </c>
      <c r="AU98" s="102">
        <f>'04 - Stavební úpravy kanc...'!P126</f>
        <v>0</v>
      </c>
      <c r="AV98" s="101">
        <f>'04 - Stavební úpravy kanc...'!J33</f>
        <v>0</v>
      </c>
      <c r="AW98" s="101">
        <f>'04 - Stavební úpravy kanc...'!J34</f>
        <v>0</v>
      </c>
      <c r="AX98" s="101">
        <f>'04 - Stavební úpravy kanc...'!J35</f>
        <v>0</v>
      </c>
      <c r="AY98" s="101">
        <f>'04 - Stavební úpravy kanc...'!J36</f>
        <v>0</v>
      </c>
      <c r="AZ98" s="101">
        <f>'04 - Stavební úpravy kanc...'!F33</f>
        <v>0</v>
      </c>
      <c r="BA98" s="101">
        <f>'04 - Stavební úpravy kanc...'!F34</f>
        <v>0</v>
      </c>
      <c r="BB98" s="101">
        <f>'04 - Stavební úpravy kanc...'!F35</f>
        <v>0</v>
      </c>
      <c r="BC98" s="101">
        <f>'04 - Stavební úpravy kanc...'!F36</f>
        <v>0</v>
      </c>
      <c r="BD98" s="103">
        <f>'04 - Stavební úpravy kanc...'!F37</f>
        <v>0</v>
      </c>
      <c r="BT98" s="104" t="s">
        <v>82</v>
      </c>
      <c r="BV98" s="104" t="s">
        <v>76</v>
      </c>
      <c r="BW98" s="104" t="s">
        <v>93</v>
      </c>
      <c r="BX98" s="104" t="s">
        <v>5</v>
      </c>
      <c r="CL98" s="104" t="s">
        <v>1</v>
      </c>
      <c r="CM98" s="104" t="s">
        <v>84</v>
      </c>
    </row>
    <row r="99" spans="1:91" s="7" customFormat="1" ht="16.5" customHeight="1">
      <c r="A99" s="94" t="s">
        <v>78</v>
      </c>
      <c r="B99" s="95"/>
      <c r="C99" s="96"/>
      <c r="D99" s="265" t="s">
        <v>94</v>
      </c>
      <c r="E99" s="265"/>
      <c r="F99" s="265"/>
      <c r="G99" s="265"/>
      <c r="H99" s="265"/>
      <c r="I99" s="97"/>
      <c r="J99" s="265" t="s">
        <v>95</v>
      </c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6">
        <f>'05 - Stavební úpravy WC v...'!J30</f>
        <v>0</v>
      </c>
      <c r="AH99" s="267"/>
      <c r="AI99" s="267"/>
      <c r="AJ99" s="267"/>
      <c r="AK99" s="267"/>
      <c r="AL99" s="267"/>
      <c r="AM99" s="267"/>
      <c r="AN99" s="266">
        <f t="shared" si="0"/>
        <v>0</v>
      </c>
      <c r="AO99" s="267"/>
      <c r="AP99" s="267"/>
      <c r="AQ99" s="98" t="s">
        <v>81</v>
      </c>
      <c r="AR99" s="99"/>
      <c r="AS99" s="100">
        <v>0</v>
      </c>
      <c r="AT99" s="101">
        <f t="shared" si="1"/>
        <v>0</v>
      </c>
      <c r="AU99" s="102">
        <f>'05 - Stavební úpravy WC v...'!P128</f>
        <v>0</v>
      </c>
      <c r="AV99" s="101">
        <f>'05 - Stavební úpravy WC v...'!J33</f>
        <v>0</v>
      </c>
      <c r="AW99" s="101">
        <f>'05 - Stavební úpravy WC v...'!J34</f>
        <v>0</v>
      </c>
      <c r="AX99" s="101">
        <f>'05 - Stavební úpravy WC v...'!J35</f>
        <v>0</v>
      </c>
      <c r="AY99" s="101">
        <f>'05 - Stavební úpravy WC v...'!J36</f>
        <v>0</v>
      </c>
      <c r="AZ99" s="101">
        <f>'05 - Stavební úpravy WC v...'!F33</f>
        <v>0</v>
      </c>
      <c r="BA99" s="101">
        <f>'05 - Stavební úpravy WC v...'!F34</f>
        <v>0</v>
      </c>
      <c r="BB99" s="101">
        <f>'05 - Stavební úpravy WC v...'!F35</f>
        <v>0</v>
      </c>
      <c r="BC99" s="101">
        <f>'05 - Stavební úpravy WC v...'!F36</f>
        <v>0</v>
      </c>
      <c r="BD99" s="103">
        <f>'05 - Stavební úpravy WC v...'!F37</f>
        <v>0</v>
      </c>
      <c r="BT99" s="104" t="s">
        <v>82</v>
      </c>
      <c r="BV99" s="104" t="s">
        <v>76</v>
      </c>
      <c r="BW99" s="104" t="s">
        <v>96</v>
      </c>
      <c r="BX99" s="104" t="s">
        <v>5</v>
      </c>
      <c r="CL99" s="104" t="s">
        <v>1</v>
      </c>
      <c r="CM99" s="104" t="s">
        <v>84</v>
      </c>
    </row>
    <row r="100" spans="1:91" s="7" customFormat="1" ht="16.5" customHeight="1">
      <c r="A100" s="94" t="s">
        <v>78</v>
      </c>
      <c r="B100" s="95"/>
      <c r="C100" s="96"/>
      <c r="D100" s="265" t="s">
        <v>97</v>
      </c>
      <c r="E100" s="265"/>
      <c r="F100" s="265"/>
      <c r="G100" s="265"/>
      <c r="H100" s="265"/>
      <c r="I100" s="97"/>
      <c r="J100" s="265" t="s">
        <v>98</v>
      </c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6">
        <f>'06 - Kuchyňka 3.NP'!J30</f>
        <v>0</v>
      </c>
      <c r="AH100" s="267"/>
      <c r="AI100" s="267"/>
      <c r="AJ100" s="267"/>
      <c r="AK100" s="267"/>
      <c r="AL100" s="267"/>
      <c r="AM100" s="267"/>
      <c r="AN100" s="266">
        <f t="shared" si="0"/>
        <v>0</v>
      </c>
      <c r="AO100" s="267"/>
      <c r="AP100" s="267"/>
      <c r="AQ100" s="98" t="s">
        <v>81</v>
      </c>
      <c r="AR100" s="99"/>
      <c r="AS100" s="100">
        <v>0</v>
      </c>
      <c r="AT100" s="101">
        <f t="shared" si="1"/>
        <v>0</v>
      </c>
      <c r="AU100" s="102">
        <f>'06 - Kuchyňka 3.NP'!P130</f>
        <v>0</v>
      </c>
      <c r="AV100" s="101">
        <f>'06 - Kuchyňka 3.NP'!J33</f>
        <v>0</v>
      </c>
      <c r="AW100" s="101">
        <f>'06 - Kuchyňka 3.NP'!J34</f>
        <v>0</v>
      </c>
      <c r="AX100" s="101">
        <f>'06 - Kuchyňka 3.NP'!J35</f>
        <v>0</v>
      </c>
      <c r="AY100" s="101">
        <f>'06 - Kuchyňka 3.NP'!J36</f>
        <v>0</v>
      </c>
      <c r="AZ100" s="101">
        <f>'06 - Kuchyňka 3.NP'!F33</f>
        <v>0</v>
      </c>
      <c r="BA100" s="101">
        <f>'06 - Kuchyňka 3.NP'!F34</f>
        <v>0</v>
      </c>
      <c r="BB100" s="101">
        <f>'06 - Kuchyňka 3.NP'!F35</f>
        <v>0</v>
      </c>
      <c r="BC100" s="101">
        <f>'06 - Kuchyňka 3.NP'!F36</f>
        <v>0</v>
      </c>
      <c r="BD100" s="103">
        <f>'06 - Kuchyňka 3.NP'!F37</f>
        <v>0</v>
      </c>
      <c r="BT100" s="104" t="s">
        <v>82</v>
      </c>
      <c r="BV100" s="104" t="s">
        <v>76</v>
      </c>
      <c r="BW100" s="104" t="s">
        <v>99</v>
      </c>
      <c r="BX100" s="104" t="s">
        <v>5</v>
      </c>
      <c r="CL100" s="104" t="s">
        <v>1</v>
      </c>
      <c r="CM100" s="104" t="s">
        <v>84</v>
      </c>
    </row>
    <row r="101" spans="1:91" s="7" customFormat="1" ht="16.5" customHeight="1">
      <c r="A101" s="94" t="s">
        <v>78</v>
      </c>
      <c r="B101" s="95"/>
      <c r="C101" s="96"/>
      <c r="D101" s="265" t="s">
        <v>100</v>
      </c>
      <c r="E101" s="265"/>
      <c r="F101" s="265"/>
      <c r="G101" s="265"/>
      <c r="H101" s="265"/>
      <c r="I101" s="97"/>
      <c r="J101" s="265" t="s">
        <v>101</v>
      </c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6">
        <f>'07 - Třída v 3.NP'!J30</f>
        <v>0</v>
      </c>
      <c r="AH101" s="267"/>
      <c r="AI101" s="267"/>
      <c r="AJ101" s="267"/>
      <c r="AK101" s="267"/>
      <c r="AL101" s="267"/>
      <c r="AM101" s="267"/>
      <c r="AN101" s="266">
        <f t="shared" si="0"/>
        <v>0</v>
      </c>
      <c r="AO101" s="267"/>
      <c r="AP101" s="267"/>
      <c r="AQ101" s="98" t="s">
        <v>81</v>
      </c>
      <c r="AR101" s="99"/>
      <c r="AS101" s="105">
        <v>0</v>
      </c>
      <c r="AT101" s="106">
        <f t="shared" si="1"/>
        <v>0</v>
      </c>
      <c r="AU101" s="107">
        <f>'07 - Třída v 3.NP'!P127</f>
        <v>0</v>
      </c>
      <c r="AV101" s="106">
        <f>'07 - Třída v 3.NP'!J33</f>
        <v>0</v>
      </c>
      <c r="AW101" s="106">
        <f>'07 - Třída v 3.NP'!J34</f>
        <v>0</v>
      </c>
      <c r="AX101" s="106">
        <f>'07 - Třída v 3.NP'!J35</f>
        <v>0</v>
      </c>
      <c r="AY101" s="106">
        <f>'07 - Třída v 3.NP'!J36</f>
        <v>0</v>
      </c>
      <c r="AZ101" s="106">
        <f>'07 - Třída v 3.NP'!F33</f>
        <v>0</v>
      </c>
      <c r="BA101" s="106">
        <f>'07 - Třída v 3.NP'!F34</f>
        <v>0</v>
      </c>
      <c r="BB101" s="106">
        <f>'07 - Třída v 3.NP'!F35</f>
        <v>0</v>
      </c>
      <c r="BC101" s="106">
        <f>'07 - Třída v 3.NP'!F36</f>
        <v>0</v>
      </c>
      <c r="BD101" s="108">
        <f>'07 - Třída v 3.NP'!F37</f>
        <v>0</v>
      </c>
      <c r="BT101" s="104" t="s">
        <v>82</v>
      </c>
      <c r="BV101" s="104" t="s">
        <v>76</v>
      </c>
      <c r="BW101" s="104" t="s">
        <v>102</v>
      </c>
      <c r="BX101" s="104" t="s">
        <v>5</v>
      </c>
      <c r="CL101" s="104" t="s">
        <v>1</v>
      </c>
      <c r="CM101" s="104" t="s">
        <v>84</v>
      </c>
    </row>
    <row r="102" spans="1:57" s="2" customFormat="1" ht="30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s="2" customFormat="1" ht="6.95" customHeight="1">
      <c r="A103" s="34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39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</sheetData>
  <sheetProtection algorithmName="SHA-512" hashValue="IDDOjuVcIfD1JSMCAiZrWP/RKo6vtdQQpKU/EqSUOTIonShRjRKFXuUA1tew+sWPvrvBVYdso+Aww9K82TQbOQ==" saltValue="nvhz9mo59v8uvMHyNk+MR7XvneD6J7vzdD5BGoiwEXqYP99AwRMXgvzFv/UN45vXooDO6qDupzTG/SNWA8noDg==" spinCount="100000" sheet="1" objects="1" scenarios="1" formatColumns="0" formatRows="0"/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1.NP'!C2" display="/"/>
    <hyperlink ref="A96" location="'02 - 2.NP'!C2" display="/"/>
    <hyperlink ref="A97" location="'03 - 3.NP'!C2" display="/"/>
    <hyperlink ref="A98" location="'04 - Stavební úpravy kanc...'!C2" display="/"/>
    <hyperlink ref="A99" location="'05 - Stavební úpravy WC v...'!C2" display="/"/>
    <hyperlink ref="A100" location="'06 - Kuchyňka 3.NP'!C2" display="/"/>
    <hyperlink ref="A101" location="'07 - Třída v 3.NP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83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84</v>
      </c>
    </row>
    <row r="4" spans="2:46" s="1" customFormat="1" ht="24.95" customHeight="1">
      <c r="B4" s="20"/>
      <c r="D4" s="111" t="s">
        <v>103</v>
      </c>
      <c r="L4" s="20"/>
      <c r="M4" s="112" t="s">
        <v>10</v>
      </c>
      <c r="AT4" s="17" t="s">
        <v>31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6.5" customHeight="1">
      <c r="B7" s="20"/>
      <c r="E7" s="290" t="str">
        <f>'Rekapitulace stavby'!K6</f>
        <v>Stavební úpravy chodeb v objektu MIS MUSIC</v>
      </c>
      <c r="F7" s="291"/>
      <c r="G7" s="291"/>
      <c r="H7" s="291"/>
      <c r="L7" s="20"/>
    </row>
    <row r="8" spans="1:31" s="2" customFormat="1" ht="12" customHeight="1">
      <c r="A8" s="34"/>
      <c r="B8" s="39"/>
      <c r="C8" s="34"/>
      <c r="D8" s="113" t="s">
        <v>104</v>
      </c>
      <c r="E8" s="34"/>
      <c r="F8" s="34"/>
      <c r="G8" s="34"/>
      <c r="H8" s="34"/>
      <c r="I8" s="34"/>
      <c r="J8" s="34"/>
      <c r="K8" s="34"/>
      <c r="L8" s="5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2" t="s">
        <v>105</v>
      </c>
      <c r="F9" s="293"/>
      <c r="G9" s="293"/>
      <c r="H9" s="293"/>
      <c r="I9" s="34"/>
      <c r="J9" s="34"/>
      <c r="K9" s="34"/>
      <c r="L9" s="5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1. 2. 2023</v>
      </c>
      <c r="K12" s="34"/>
      <c r="L12" s="5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4" t="str">
        <f>'Rekapitulace stavby'!E14</f>
        <v>Vyplň údaj</v>
      </c>
      <c r="F18" s="295"/>
      <c r="G18" s="295"/>
      <c r="H18" s="295"/>
      <c r="I18" s="113" t="s">
        <v>27</v>
      </c>
      <c r="J18" s="30" t="str">
        <f>'Rekapitulace stavby'!AN14</f>
        <v>Vyplň údaj</v>
      </c>
      <c r="K18" s="34"/>
      <c r="L18" s="5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21</v>
      </c>
      <c r="F21" s="34"/>
      <c r="G21" s="34"/>
      <c r="H21" s="34"/>
      <c r="I21" s="113" t="s">
        <v>27</v>
      </c>
      <c r="J21" s="114" t="s">
        <v>1</v>
      </c>
      <c r="K21" s="34"/>
      <c r="L21" s="5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32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21</v>
      </c>
      <c r="F24" s="34"/>
      <c r="G24" s="34"/>
      <c r="H24" s="34"/>
      <c r="I24" s="113" t="s">
        <v>27</v>
      </c>
      <c r="J24" s="114" t="s">
        <v>1</v>
      </c>
      <c r="K24" s="34"/>
      <c r="L24" s="5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33</v>
      </c>
      <c r="E26" s="34"/>
      <c r="F26" s="34"/>
      <c r="G26" s="34"/>
      <c r="H26" s="34"/>
      <c r="I26" s="34"/>
      <c r="J26" s="34"/>
      <c r="K26" s="34"/>
      <c r="L26" s="5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296" t="s">
        <v>1</v>
      </c>
      <c r="F27" s="296"/>
      <c r="G27" s="296"/>
      <c r="H27" s="29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34</v>
      </c>
      <c r="E30" s="34"/>
      <c r="F30" s="34"/>
      <c r="G30" s="34"/>
      <c r="H30" s="34"/>
      <c r="I30" s="34"/>
      <c r="J30" s="121">
        <f>ROUND(J132,2)</f>
        <v>0</v>
      </c>
      <c r="K30" s="34"/>
      <c r="L30" s="5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36</v>
      </c>
      <c r="G32" s="34"/>
      <c r="H32" s="34"/>
      <c r="I32" s="122" t="s">
        <v>35</v>
      </c>
      <c r="J32" s="122" t="s">
        <v>37</v>
      </c>
      <c r="K32" s="34"/>
      <c r="L32" s="5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3" t="s">
        <v>38</v>
      </c>
      <c r="E33" s="113" t="s">
        <v>39</v>
      </c>
      <c r="F33" s="124">
        <f>ROUND((SUM(BE132:BE248)),2)</f>
        <v>0</v>
      </c>
      <c r="G33" s="34"/>
      <c r="H33" s="34"/>
      <c r="I33" s="125">
        <v>0.21</v>
      </c>
      <c r="J33" s="124">
        <f>ROUND(((SUM(BE132:BE248))*I33),2)</f>
        <v>0</v>
      </c>
      <c r="K33" s="34"/>
      <c r="L33" s="5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3" t="s">
        <v>40</v>
      </c>
      <c r="F34" s="124">
        <f>ROUND((SUM(BF132:BF248)),2)</f>
        <v>0</v>
      </c>
      <c r="G34" s="34"/>
      <c r="H34" s="34"/>
      <c r="I34" s="125">
        <v>0.15</v>
      </c>
      <c r="J34" s="124">
        <f>ROUND(((SUM(BF132:BF248))*I34),2)</f>
        <v>0</v>
      </c>
      <c r="K34" s="34"/>
      <c r="L34" s="5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13" t="s">
        <v>38</v>
      </c>
      <c r="E35" s="113" t="s">
        <v>41</v>
      </c>
      <c r="F35" s="124">
        <f>ROUND((SUM(BG132:BG248)),2)</f>
        <v>0</v>
      </c>
      <c r="G35" s="34"/>
      <c r="H35" s="34"/>
      <c r="I35" s="125">
        <v>0.21</v>
      </c>
      <c r="J35" s="124">
        <f>0</f>
        <v>0</v>
      </c>
      <c r="K35" s="34"/>
      <c r="L35" s="5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3" t="s">
        <v>42</v>
      </c>
      <c r="F36" s="124">
        <f>ROUND((SUM(BH132:BH248)),2)</f>
        <v>0</v>
      </c>
      <c r="G36" s="34"/>
      <c r="H36" s="34"/>
      <c r="I36" s="125">
        <v>0.15</v>
      </c>
      <c r="J36" s="124">
        <f>0</f>
        <v>0</v>
      </c>
      <c r="K36" s="34"/>
      <c r="L36" s="5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43</v>
      </c>
      <c r="F37" s="124">
        <f>ROUND((SUM(BI132:BI248)),2)</f>
        <v>0</v>
      </c>
      <c r="G37" s="34"/>
      <c r="H37" s="34"/>
      <c r="I37" s="125">
        <v>0</v>
      </c>
      <c r="J37" s="124">
        <f>0</f>
        <v>0</v>
      </c>
      <c r="K37" s="34"/>
      <c r="L37" s="5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44</v>
      </c>
      <c r="E39" s="128"/>
      <c r="F39" s="128"/>
      <c r="G39" s="129" t="s">
        <v>45</v>
      </c>
      <c r="H39" s="130" t="s">
        <v>46</v>
      </c>
      <c r="I39" s="128"/>
      <c r="J39" s="131">
        <f>SUM(J30:J37)</f>
        <v>0</v>
      </c>
      <c r="K39" s="132"/>
      <c r="L39" s="5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33" t="s">
        <v>47</v>
      </c>
      <c r="E50" s="134"/>
      <c r="F50" s="134"/>
      <c r="G50" s="133" t="s">
        <v>48</v>
      </c>
      <c r="H50" s="134"/>
      <c r="I50" s="134"/>
      <c r="J50" s="134"/>
      <c r="K50" s="134"/>
      <c r="L50" s="5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49</v>
      </c>
      <c r="E61" s="136"/>
      <c r="F61" s="137" t="s">
        <v>50</v>
      </c>
      <c r="G61" s="135" t="s">
        <v>49</v>
      </c>
      <c r="H61" s="136"/>
      <c r="I61" s="136"/>
      <c r="J61" s="138" t="s">
        <v>50</v>
      </c>
      <c r="K61" s="136"/>
      <c r="L61" s="5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51</v>
      </c>
      <c r="E65" s="139"/>
      <c r="F65" s="139"/>
      <c r="G65" s="133" t="s">
        <v>52</v>
      </c>
      <c r="H65" s="139"/>
      <c r="I65" s="139"/>
      <c r="J65" s="139"/>
      <c r="K65" s="139"/>
      <c r="L65" s="5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49</v>
      </c>
      <c r="E76" s="136"/>
      <c r="F76" s="137" t="s">
        <v>50</v>
      </c>
      <c r="G76" s="135" t="s">
        <v>49</v>
      </c>
      <c r="H76" s="136"/>
      <c r="I76" s="136"/>
      <c r="J76" s="138" t="s">
        <v>50</v>
      </c>
      <c r="K76" s="136"/>
      <c r="L76" s="5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7" t="str">
        <f>E7</f>
        <v>Stavební úpravy chodeb v objektu MIS MUSIC</v>
      </c>
      <c r="F85" s="298"/>
      <c r="G85" s="298"/>
      <c r="H85" s="298"/>
      <c r="I85" s="36"/>
      <c r="J85" s="36"/>
      <c r="K85" s="36"/>
      <c r="L85" s="5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2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49" t="str">
        <f>E9</f>
        <v>01 - 1.NP</v>
      </c>
      <c r="F87" s="299"/>
      <c r="G87" s="299"/>
      <c r="H87" s="299"/>
      <c r="I87" s="36"/>
      <c r="J87" s="36"/>
      <c r="K87" s="36"/>
      <c r="L87" s="5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7" t="str">
        <f>IF(J12="","",J12)</f>
        <v>1. 2. 2023</v>
      </c>
      <c r="K89" s="36"/>
      <c r="L89" s="5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Kořivnice</v>
      </c>
      <c r="G91" s="36"/>
      <c r="H91" s="36"/>
      <c r="I91" s="29" t="s">
        <v>30</v>
      </c>
      <c r="J91" s="32" t="str">
        <f>E21</f>
        <v xml:space="preserve"> </v>
      </c>
      <c r="K91" s="36"/>
      <c r="L91" s="5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107</v>
      </c>
      <c r="D94" s="145"/>
      <c r="E94" s="145"/>
      <c r="F94" s="145"/>
      <c r="G94" s="145"/>
      <c r="H94" s="145"/>
      <c r="I94" s="145"/>
      <c r="J94" s="146" t="s">
        <v>108</v>
      </c>
      <c r="K94" s="145"/>
      <c r="L94" s="5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109</v>
      </c>
      <c r="D96" s="36"/>
      <c r="E96" s="36"/>
      <c r="F96" s="36"/>
      <c r="G96" s="36"/>
      <c r="H96" s="36"/>
      <c r="I96" s="36"/>
      <c r="J96" s="85">
        <f>J132</f>
        <v>0</v>
      </c>
      <c r="K96" s="36"/>
      <c r="L96" s="5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8"/>
      <c r="C97" s="149"/>
      <c r="D97" s="150" t="s">
        <v>111</v>
      </c>
      <c r="E97" s="151"/>
      <c r="F97" s="151"/>
      <c r="G97" s="151"/>
      <c r="H97" s="151"/>
      <c r="I97" s="151"/>
      <c r="J97" s="152">
        <f>J133</f>
        <v>0</v>
      </c>
      <c r="K97" s="149"/>
      <c r="L97" s="153"/>
    </row>
    <row r="98" spans="2:12" s="10" customFormat="1" ht="19.9" customHeight="1">
      <c r="B98" s="154"/>
      <c r="C98" s="155"/>
      <c r="D98" s="156" t="s">
        <v>112</v>
      </c>
      <c r="E98" s="157"/>
      <c r="F98" s="157"/>
      <c r="G98" s="157"/>
      <c r="H98" s="157"/>
      <c r="I98" s="157"/>
      <c r="J98" s="158">
        <f>J134</f>
        <v>0</v>
      </c>
      <c r="K98" s="155"/>
      <c r="L98" s="159"/>
    </row>
    <row r="99" spans="2:12" s="10" customFormat="1" ht="19.9" customHeight="1">
      <c r="B99" s="154"/>
      <c r="C99" s="155"/>
      <c r="D99" s="156" t="s">
        <v>113</v>
      </c>
      <c r="E99" s="157"/>
      <c r="F99" s="157"/>
      <c r="G99" s="157"/>
      <c r="H99" s="157"/>
      <c r="I99" s="157"/>
      <c r="J99" s="158">
        <f>J152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114</v>
      </c>
      <c r="E100" s="157"/>
      <c r="F100" s="157"/>
      <c r="G100" s="157"/>
      <c r="H100" s="157"/>
      <c r="I100" s="157"/>
      <c r="J100" s="158">
        <f>J159</f>
        <v>0</v>
      </c>
      <c r="K100" s="155"/>
      <c r="L100" s="159"/>
    </row>
    <row r="101" spans="2:12" s="9" customFormat="1" ht="24.95" customHeight="1">
      <c r="B101" s="148"/>
      <c r="C101" s="149"/>
      <c r="D101" s="150" t="s">
        <v>115</v>
      </c>
      <c r="E101" s="151"/>
      <c r="F101" s="151"/>
      <c r="G101" s="151"/>
      <c r="H101" s="151"/>
      <c r="I101" s="151"/>
      <c r="J101" s="152">
        <f>J165</f>
        <v>0</v>
      </c>
      <c r="K101" s="149"/>
      <c r="L101" s="153"/>
    </row>
    <row r="102" spans="2:12" s="10" customFormat="1" ht="19.9" customHeight="1">
      <c r="B102" s="154"/>
      <c r="C102" s="155"/>
      <c r="D102" s="156" t="s">
        <v>116</v>
      </c>
      <c r="E102" s="157"/>
      <c r="F102" s="157"/>
      <c r="G102" s="157"/>
      <c r="H102" s="157"/>
      <c r="I102" s="157"/>
      <c r="J102" s="158">
        <f>J166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117</v>
      </c>
      <c r="E103" s="157"/>
      <c r="F103" s="157"/>
      <c r="G103" s="157"/>
      <c r="H103" s="157"/>
      <c r="I103" s="157"/>
      <c r="J103" s="158">
        <f>J169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118</v>
      </c>
      <c r="E104" s="157"/>
      <c r="F104" s="157"/>
      <c r="G104" s="157"/>
      <c r="H104" s="157"/>
      <c r="I104" s="157"/>
      <c r="J104" s="158">
        <f>J173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119</v>
      </c>
      <c r="E105" s="157"/>
      <c r="F105" s="157"/>
      <c r="G105" s="157"/>
      <c r="H105" s="157"/>
      <c r="I105" s="157"/>
      <c r="J105" s="158">
        <f>J179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120</v>
      </c>
      <c r="E106" s="157"/>
      <c r="F106" s="157"/>
      <c r="G106" s="157"/>
      <c r="H106" s="157"/>
      <c r="I106" s="157"/>
      <c r="J106" s="158">
        <f>J184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121</v>
      </c>
      <c r="E107" s="157"/>
      <c r="F107" s="157"/>
      <c r="G107" s="157"/>
      <c r="H107" s="157"/>
      <c r="I107" s="157"/>
      <c r="J107" s="158">
        <f>J186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122</v>
      </c>
      <c r="E108" s="157"/>
      <c r="F108" s="157"/>
      <c r="G108" s="157"/>
      <c r="H108" s="157"/>
      <c r="I108" s="157"/>
      <c r="J108" s="158">
        <f>J189</f>
        <v>0</v>
      </c>
      <c r="K108" s="155"/>
      <c r="L108" s="159"/>
    </row>
    <row r="109" spans="2:12" s="10" customFormat="1" ht="19.9" customHeight="1">
      <c r="B109" s="154"/>
      <c r="C109" s="155"/>
      <c r="D109" s="156" t="s">
        <v>123</v>
      </c>
      <c r="E109" s="157"/>
      <c r="F109" s="157"/>
      <c r="G109" s="157"/>
      <c r="H109" s="157"/>
      <c r="I109" s="157"/>
      <c r="J109" s="158">
        <f>J201</f>
        <v>0</v>
      </c>
      <c r="K109" s="155"/>
      <c r="L109" s="159"/>
    </row>
    <row r="110" spans="2:12" s="10" customFormat="1" ht="19.9" customHeight="1">
      <c r="B110" s="154"/>
      <c r="C110" s="155"/>
      <c r="D110" s="156" t="s">
        <v>124</v>
      </c>
      <c r="E110" s="157"/>
      <c r="F110" s="157"/>
      <c r="G110" s="157"/>
      <c r="H110" s="157"/>
      <c r="I110" s="157"/>
      <c r="J110" s="158">
        <f>J206</f>
        <v>0</v>
      </c>
      <c r="K110" s="155"/>
      <c r="L110" s="159"/>
    </row>
    <row r="111" spans="2:12" s="10" customFormat="1" ht="19.9" customHeight="1">
      <c r="B111" s="154"/>
      <c r="C111" s="155"/>
      <c r="D111" s="156" t="s">
        <v>125</v>
      </c>
      <c r="E111" s="157"/>
      <c r="F111" s="157"/>
      <c r="G111" s="157"/>
      <c r="H111" s="157"/>
      <c r="I111" s="157"/>
      <c r="J111" s="158">
        <f>J237</f>
        <v>0</v>
      </c>
      <c r="K111" s="155"/>
      <c r="L111" s="159"/>
    </row>
    <row r="112" spans="2:12" s="10" customFormat="1" ht="19.9" customHeight="1">
      <c r="B112" s="154"/>
      <c r="C112" s="155"/>
      <c r="D112" s="156" t="s">
        <v>126</v>
      </c>
      <c r="E112" s="157"/>
      <c r="F112" s="157"/>
      <c r="G112" s="157"/>
      <c r="H112" s="157"/>
      <c r="I112" s="157"/>
      <c r="J112" s="158">
        <f>J243</f>
        <v>0</v>
      </c>
      <c r="K112" s="155"/>
      <c r="L112" s="159"/>
    </row>
    <row r="113" spans="1:31" s="2" customFormat="1" ht="21.7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2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2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2" customFormat="1" ht="6.95" customHeight="1">
      <c r="A118" s="34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2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95" customHeight="1">
      <c r="A119" s="34"/>
      <c r="B119" s="35"/>
      <c r="C119" s="23" t="s">
        <v>127</v>
      </c>
      <c r="D119" s="36"/>
      <c r="E119" s="36"/>
      <c r="F119" s="36"/>
      <c r="G119" s="36"/>
      <c r="H119" s="36"/>
      <c r="I119" s="36"/>
      <c r="J119" s="36"/>
      <c r="K119" s="36"/>
      <c r="L119" s="52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2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16</v>
      </c>
      <c r="D121" s="36"/>
      <c r="E121" s="36"/>
      <c r="F121" s="36"/>
      <c r="G121" s="36"/>
      <c r="H121" s="36"/>
      <c r="I121" s="36"/>
      <c r="J121" s="36"/>
      <c r="K121" s="36"/>
      <c r="L121" s="52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97" t="str">
        <f>E7</f>
        <v>Stavební úpravy chodeb v objektu MIS MUSIC</v>
      </c>
      <c r="F122" s="298"/>
      <c r="G122" s="298"/>
      <c r="H122" s="298"/>
      <c r="I122" s="36"/>
      <c r="J122" s="36"/>
      <c r="K122" s="36"/>
      <c r="L122" s="52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104</v>
      </c>
      <c r="D123" s="36"/>
      <c r="E123" s="36"/>
      <c r="F123" s="36"/>
      <c r="G123" s="36"/>
      <c r="H123" s="36"/>
      <c r="I123" s="36"/>
      <c r="J123" s="36"/>
      <c r="K123" s="36"/>
      <c r="L123" s="52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249" t="str">
        <f>E9</f>
        <v>01 - 1.NP</v>
      </c>
      <c r="F124" s="299"/>
      <c r="G124" s="299"/>
      <c r="H124" s="299"/>
      <c r="I124" s="36"/>
      <c r="J124" s="36"/>
      <c r="K124" s="36"/>
      <c r="L124" s="52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2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20</v>
      </c>
      <c r="D126" s="36"/>
      <c r="E126" s="36"/>
      <c r="F126" s="27" t="str">
        <f>F12</f>
        <v xml:space="preserve"> </v>
      </c>
      <c r="G126" s="36"/>
      <c r="H126" s="36"/>
      <c r="I126" s="29" t="s">
        <v>22</v>
      </c>
      <c r="J126" s="67" t="str">
        <f>IF(J12="","",J12)</f>
        <v>1. 2. 2023</v>
      </c>
      <c r="K126" s="36"/>
      <c r="L126" s="52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2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24</v>
      </c>
      <c r="D128" s="36"/>
      <c r="E128" s="36"/>
      <c r="F128" s="27" t="str">
        <f>E15</f>
        <v>Město Kořivnice</v>
      </c>
      <c r="G128" s="36"/>
      <c r="H128" s="36"/>
      <c r="I128" s="29" t="s">
        <v>30</v>
      </c>
      <c r="J128" s="32" t="str">
        <f>E21</f>
        <v xml:space="preserve"> </v>
      </c>
      <c r="K128" s="36"/>
      <c r="L128" s="52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2" customHeight="1">
      <c r="A129" s="34"/>
      <c r="B129" s="35"/>
      <c r="C129" s="29" t="s">
        <v>28</v>
      </c>
      <c r="D129" s="36"/>
      <c r="E129" s="36"/>
      <c r="F129" s="27" t="str">
        <f>IF(E18="","",E18)</f>
        <v>Vyplň údaj</v>
      </c>
      <c r="G129" s="36"/>
      <c r="H129" s="36"/>
      <c r="I129" s="29" t="s">
        <v>32</v>
      </c>
      <c r="J129" s="32" t="str">
        <f>E24</f>
        <v xml:space="preserve"> </v>
      </c>
      <c r="K129" s="36"/>
      <c r="L129" s="52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2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11" customFormat="1" ht="29.25" customHeight="1">
      <c r="A131" s="160"/>
      <c r="B131" s="161"/>
      <c r="C131" s="162" t="s">
        <v>128</v>
      </c>
      <c r="D131" s="163" t="s">
        <v>59</v>
      </c>
      <c r="E131" s="163" t="s">
        <v>55</v>
      </c>
      <c r="F131" s="163" t="s">
        <v>56</v>
      </c>
      <c r="G131" s="163" t="s">
        <v>129</v>
      </c>
      <c r="H131" s="163" t="s">
        <v>130</v>
      </c>
      <c r="I131" s="163" t="s">
        <v>131</v>
      </c>
      <c r="J131" s="163" t="s">
        <v>108</v>
      </c>
      <c r="K131" s="164" t="s">
        <v>132</v>
      </c>
      <c r="L131" s="165"/>
      <c r="M131" s="76" t="s">
        <v>1</v>
      </c>
      <c r="N131" s="77" t="s">
        <v>38</v>
      </c>
      <c r="O131" s="77" t="s">
        <v>133</v>
      </c>
      <c r="P131" s="77" t="s">
        <v>134</v>
      </c>
      <c r="Q131" s="77" t="s">
        <v>135</v>
      </c>
      <c r="R131" s="77" t="s">
        <v>136</v>
      </c>
      <c r="S131" s="77" t="s">
        <v>137</v>
      </c>
      <c r="T131" s="78" t="s">
        <v>138</v>
      </c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</row>
    <row r="132" spans="1:63" s="2" customFormat="1" ht="22.9" customHeight="1">
      <c r="A132" s="34"/>
      <c r="B132" s="35"/>
      <c r="C132" s="83" t="s">
        <v>139</v>
      </c>
      <c r="D132" s="36"/>
      <c r="E132" s="36"/>
      <c r="F132" s="36"/>
      <c r="G132" s="36"/>
      <c r="H132" s="36"/>
      <c r="I132" s="36"/>
      <c r="J132" s="166">
        <f>BK132</f>
        <v>0</v>
      </c>
      <c r="K132" s="36"/>
      <c r="L132" s="39"/>
      <c r="M132" s="79"/>
      <c r="N132" s="167"/>
      <c r="O132" s="80"/>
      <c r="P132" s="168">
        <f>P133+P165</f>
        <v>0</v>
      </c>
      <c r="Q132" s="80"/>
      <c r="R132" s="168">
        <f>R133+R165</f>
        <v>9.98191994</v>
      </c>
      <c r="S132" s="80"/>
      <c r="T132" s="169">
        <f>T133+T165</f>
        <v>7.58165555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73</v>
      </c>
      <c r="AU132" s="17" t="s">
        <v>110</v>
      </c>
      <c r="BK132" s="170">
        <f>BK133+BK165</f>
        <v>0</v>
      </c>
    </row>
    <row r="133" spans="2:63" s="12" customFormat="1" ht="25.9" customHeight="1">
      <c r="B133" s="171"/>
      <c r="C133" s="172"/>
      <c r="D133" s="173" t="s">
        <v>73</v>
      </c>
      <c r="E133" s="174" t="s">
        <v>140</v>
      </c>
      <c r="F133" s="174" t="s">
        <v>141</v>
      </c>
      <c r="G133" s="172"/>
      <c r="H133" s="172"/>
      <c r="I133" s="175"/>
      <c r="J133" s="176">
        <f>BK133</f>
        <v>0</v>
      </c>
      <c r="K133" s="172"/>
      <c r="L133" s="177"/>
      <c r="M133" s="178"/>
      <c r="N133" s="179"/>
      <c r="O133" s="179"/>
      <c r="P133" s="180">
        <f>P134+P152+P159</f>
        <v>0</v>
      </c>
      <c r="Q133" s="179"/>
      <c r="R133" s="180">
        <f>R134+R152+R159</f>
        <v>6.62525812</v>
      </c>
      <c r="S133" s="179"/>
      <c r="T133" s="181">
        <f>T134+T152+T159</f>
        <v>0.808488</v>
      </c>
      <c r="AR133" s="182" t="s">
        <v>82</v>
      </c>
      <c r="AT133" s="183" t="s">
        <v>73</v>
      </c>
      <c r="AU133" s="183" t="s">
        <v>74</v>
      </c>
      <c r="AY133" s="182" t="s">
        <v>142</v>
      </c>
      <c r="BK133" s="184">
        <f>BK134+BK152+BK159</f>
        <v>0</v>
      </c>
    </row>
    <row r="134" spans="2:63" s="12" customFormat="1" ht="22.9" customHeight="1">
      <c r="B134" s="171"/>
      <c r="C134" s="172"/>
      <c r="D134" s="173" t="s">
        <v>73</v>
      </c>
      <c r="E134" s="185" t="s">
        <v>143</v>
      </c>
      <c r="F134" s="185" t="s">
        <v>144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SUM(P135:P151)</f>
        <v>0</v>
      </c>
      <c r="Q134" s="179"/>
      <c r="R134" s="180">
        <f>SUM(R135:R151)</f>
        <v>6.6133288199999996</v>
      </c>
      <c r="S134" s="179"/>
      <c r="T134" s="181">
        <f>SUM(T135:T151)</f>
        <v>0</v>
      </c>
      <c r="AR134" s="182" t="s">
        <v>82</v>
      </c>
      <c r="AT134" s="183" t="s">
        <v>73</v>
      </c>
      <c r="AU134" s="183" t="s">
        <v>82</v>
      </c>
      <c r="AY134" s="182" t="s">
        <v>142</v>
      </c>
      <c r="BK134" s="184">
        <f>SUM(BK135:BK151)</f>
        <v>0</v>
      </c>
    </row>
    <row r="135" spans="1:65" s="2" customFormat="1" ht="24.2" customHeight="1">
      <c r="A135" s="34"/>
      <c r="B135" s="35"/>
      <c r="C135" s="187" t="s">
        <v>145</v>
      </c>
      <c r="D135" s="187" t="s">
        <v>146</v>
      </c>
      <c r="E135" s="188" t="s">
        <v>147</v>
      </c>
      <c r="F135" s="189" t="s">
        <v>148</v>
      </c>
      <c r="G135" s="190" t="s">
        <v>149</v>
      </c>
      <c r="H135" s="191">
        <v>45.61</v>
      </c>
      <c r="I135" s="192"/>
      <c r="J135" s="193">
        <f aca="true" t="shared" si="0" ref="J135:J141">ROUND(I135*H135,2)</f>
        <v>0</v>
      </c>
      <c r="K135" s="189" t="s">
        <v>1</v>
      </c>
      <c r="L135" s="39"/>
      <c r="M135" s="194" t="s">
        <v>1</v>
      </c>
      <c r="N135" s="195" t="s">
        <v>41</v>
      </c>
      <c r="O135" s="72"/>
      <c r="P135" s="196">
        <f aca="true" t="shared" si="1" ref="P135:P141">O135*H135</f>
        <v>0</v>
      </c>
      <c r="Q135" s="196">
        <v>0.0167</v>
      </c>
      <c r="R135" s="196">
        <f aca="true" t="shared" si="2" ref="R135:R141">Q135*H135</f>
        <v>0.761687</v>
      </c>
      <c r="S135" s="196">
        <v>0</v>
      </c>
      <c r="T135" s="197">
        <f aca="true" t="shared" si="3" ref="T135:T141"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150</v>
      </c>
      <c r="AT135" s="198" t="s">
        <v>146</v>
      </c>
      <c r="AU135" s="198" t="s">
        <v>84</v>
      </c>
      <c r="AY135" s="17" t="s">
        <v>142</v>
      </c>
      <c r="BE135" s="199">
        <f aca="true" t="shared" si="4" ref="BE135:BE141">IF(N135="základní",J135,0)</f>
        <v>0</v>
      </c>
      <c r="BF135" s="199">
        <f aca="true" t="shared" si="5" ref="BF135:BF141">IF(N135="snížená",J135,0)</f>
        <v>0</v>
      </c>
      <c r="BG135" s="199">
        <f aca="true" t="shared" si="6" ref="BG135:BG141">IF(N135="zákl. přenesená",J135,0)</f>
        <v>0</v>
      </c>
      <c r="BH135" s="199">
        <f aca="true" t="shared" si="7" ref="BH135:BH141">IF(N135="sníž. přenesená",J135,0)</f>
        <v>0</v>
      </c>
      <c r="BI135" s="199">
        <f aca="true" t="shared" si="8" ref="BI135:BI141">IF(N135="nulová",J135,0)</f>
        <v>0</v>
      </c>
      <c r="BJ135" s="17" t="s">
        <v>150</v>
      </c>
      <c r="BK135" s="199">
        <f aca="true" t="shared" si="9" ref="BK135:BK141">ROUND(I135*H135,2)</f>
        <v>0</v>
      </c>
      <c r="BL135" s="17" t="s">
        <v>150</v>
      </c>
      <c r="BM135" s="198" t="s">
        <v>151</v>
      </c>
    </row>
    <row r="136" spans="1:65" s="2" customFormat="1" ht="24.2" customHeight="1">
      <c r="A136" s="34"/>
      <c r="B136" s="35"/>
      <c r="C136" s="187" t="s">
        <v>152</v>
      </c>
      <c r="D136" s="187" t="s">
        <v>146</v>
      </c>
      <c r="E136" s="188" t="s">
        <v>153</v>
      </c>
      <c r="F136" s="189" t="s">
        <v>154</v>
      </c>
      <c r="G136" s="190" t="s">
        <v>149</v>
      </c>
      <c r="H136" s="191">
        <v>273.66</v>
      </c>
      <c r="I136" s="192"/>
      <c r="J136" s="193">
        <f t="shared" si="0"/>
        <v>0</v>
      </c>
      <c r="K136" s="189" t="s">
        <v>1</v>
      </c>
      <c r="L136" s="39"/>
      <c r="M136" s="194" t="s">
        <v>1</v>
      </c>
      <c r="N136" s="195" t="s">
        <v>41</v>
      </c>
      <c r="O136" s="72"/>
      <c r="P136" s="196">
        <f t="shared" si="1"/>
        <v>0</v>
      </c>
      <c r="Q136" s="196">
        <v>0.0021</v>
      </c>
      <c r="R136" s="196">
        <f t="shared" si="2"/>
        <v>0.574686</v>
      </c>
      <c r="S136" s="196">
        <v>0</v>
      </c>
      <c r="T136" s="197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150</v>
      </c>
      <c r="AT136" s="198" t="s">
        <v>146</v>
      </c>
      <c r="AU136" s="198" t="s">
        <v>84</v>
      </c>
      <c r="AY136" s="17" t="s">
        <v>142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7" t="s">
        <v>150</v>
      </c>
      <c r="BK136" s="199">
        <f t="shared" si="9"/>
        <v>0</v>
      </c>
      <c r="BL136" s="17" t="s">
        <v>150</v>
      </c>
      <c r="BM136" s="198" t="s">
        <v>155</v>
      </c>
    </row>
    <row r="137" spans="1:65" s="2" customFormat="1" ht="24.2" customHeight="1">
      <c r="A137" s="34"/>
      <c r="B137" s="35"/>
      <c r="C137" s="187" t="s">
        <v>156</v>
      </c>
      <c r="D137" s="187" t="s">
        <v>146</v>
      </c>
      <c r="E137" s="188" t="s">
        <v>157</v>
      </c>
      <c r="F137" s="189" t="s">
        <v>158</v>
      </c>
      <c r="G137" s="190" t="s">
        <v>149</v>
      </c>
      <c r="H137" s="191">
        <v>45.61</v>
      </c>
      <c r="I137" s="192"/>
      <c r="J137" s="193">
        <f t="shared" si="0"/>
        <v>0</v>
      </c>
      <c r="K137" s="189" t="s">
        <v>1</v>
      </c>
      <c r="L137" s="39"/>
      <c r="M137" s="194" t="s">
        <v>1</v>
      </c>
      <c r="N137" s="195" t="s">
        <v>41</v>
      </c>
      <c r="O137" s="72"/>
      <c r="P137" s="196">
        <f t="shared" si="1"/>
        <v>0</v>
      </c>
      <c r="Q137" s="196">
        <v>0.00438</v>
      </c>
      <c r="R137" s="196">
        <f t="shared" si="2"/>
        <v>0.1997718</v>
      </c>
      <c r="S137" s="196">
        <v>0</v>
      </c>
      <c r="T137" s="197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150</v>
      </c>
      <c r="AT137" s="198" t="s">
        <v>146</v>
      </c>
      <c r="AU137" s="198" t="s">
        <v>84</v>
      </c>
      <c r="AY137" s="17" t="s">
        <v>142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7" t="s">
        <v>150</v>
      </c>
      <c r="BK137" s="199">
        <f t="shared" si="9"/>
        <v>0</v>
      </c>
      <c r="BL137" s="17" t="s">
        <v>150</v>
      </c>
      <c r="BM137" s="198" t="s">
        <v>159</v>
      </c>
    </row>
    <row r="138" spans="1:65" s="2" customFormat="1" ht="24.2" customHeight="1">
      <c r="A138" s="34"/>
      <c r="B138" s="35"/>
      <c r="C138" s="187" t="s">
        <v>160</v>
      </c>
      <c r="D138" s="187" t="s">
        <v>146</v>
      </c>
      <c r="E138" s="188" t="s">
        <v>161</v>
      </c>
      <c r="F138" s="189" t="s">
        <v>162</v>
      </c>
      <c r="G138" s="190" t="s">
        <v>149</v>
      </c>
      <c r="H138" s="191">
        <v>45.61</v>
      </c>
      <c r="I138" s="192"/>
      <c r="J138" s="193">
        <f t="shared" si="0"/>
        <v>0</v>
      </c>
      <c r="K138" s="189" t="s">
        <v>1</v>
      </c>
      <c r="L138" s="39"/>
      <c r="M138" s="194" t="s">
        <v>1</v>
      </c>
      <c r="N138" s="195" t="s">
        <v>41</v>
      </c>
      <c r="O138" s="72"/>
      <c r="P138" s="196">
        <f t="shared" si="1"/>
        <v>0</v>
      </c>
      <c r="Q138" s="196">
        <v>0.004</v>
      </c>
      <c r="R138" s="196">
        <f t="shared" si="2"/>
        <v>0.18244</v>
      </c>
      <c r="S138" s="196">
        <v>0</v>
      </c>
      <c r="T138" s="197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150</v>
      </c>
      <c r="AT138" s="198" t="s">
        <v>146</v>
      </c>
      <c r="AU138" s="198" t="s">
        <v>84</v>
      </c>
      <c r="AY138" s="17" t="s">
        <v>142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7" t="s">
        <v>150</v>
      </c>
      <c r="BK138" s="199">
        <f t="shared" si="9"/>
        <v>0</v>
      </c>
      <c r="BL138" s="17" t="s">
        <v>150</v>
      </c>
      <c r="BM138" s="198" t="s">
        <v>163</v>
      </c>
    </row>
    <row r="139" spans="1:65" s="2" customFormat="1" ht="24.2" customHeight="1">
      <c r="A139" s="34"/>
      <c r="B139" s="35"/>
      <c r="C139" s="187" t="s">
        <v>164</v>
      </c>
      <c r="D139" s="187" t="s">
        <v>146</v>
      </c>
      <c r="E139" s="188" t="s">
        <v>165</v>
      </c>
      <c r="F139" s="189" t="s">
        <v>166</v>
      </c>
      <c r="G139" s="190" t="s">
        <v>149</v>
      </c>
      <c r="H139" s="191">
        <v>137.894</v>
      </c>
      <c r="I139" s="192"/>
      <c r="J139" s="193">
        <f t="shared" si="0"/>
        <v>0</v>
      </c>
      <c r="K139" s="189" t="s">
        <v>1</v>
      </c>
      <c r="L139" s="39"/>
      <c r="M139" s="194" t="s">
        <v>1</v>
      </c>
      <c r="N139" s="195" t="s">
        <v>41</v>
      </c>
      <c r="O139" s="72"/>
      <c r="P139" s="196">
        <f t="shared" si="1"/>
        <v>0</v>
      </c>
      <c r="Q139" s="196">
        <v>0.0167</v>
      </c>
      <c r="R139" s="196">
        <f t="shared" si="2"/>
        <v>2.3028298</v>
      </c>
      <c r="S139" s="196">
        <v>0</v>
      </c>
      <c r="T139" s="197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150</v>
      </c>
      <c r="AT139" s="198" t="s">
        <v>146</v>
      </c>
      <c r="AU139" s="198" t="s">
        <v>84</v>
      </c>
      <c r="AY139" s="17" t="s">
        <v>142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7" t="s">
        <v>150</v>
      </c>
      <c r="BK139" s="199">
        <f t="shared" si="9"/>
        <v>0</v>
      </c>
      <c r="BL139" s="17" t="s">
        <v>150</v>
      </c>
      <c r="BM139" s="198" t="s">
        <v>167</v>
      </c>
    </row>
    <row r="140" spans="1:65" s="2" customFormat="1" ht="24.2" customHeight="1">
      <c r="A140" s="34"/>
      <c r="B140" s="35"/>
      <c r="C140" s="187" t="s">
        <v>168</v>
      </c>
      <c r="D140" s="187" t="s">
        <v>146</v>
      </c>
      <c r="E140" s="188" t="s">
        <v>169</v>
      </c>
      <c r="F140" s="189" t="s">
        <v>170</v>
      </c>
      <c r="G140" s="190" t="s">
        <v>149</v>
      </c>
      <c r="H140" s="191">
        <v>678</v>
      </c>
      <c r="I140" s="192"/>
      <c r="J140" s="193">
        <f t="shared" si="0"/>
        <v>0</v>
      </c>
      <c r="K140" s="189" t="s">
        <v>1</v>
      </c>
      <c r="L140" s="39"/>
      <c r="M140" s="194" t="s">
        <v>1</v>
      </c>
      <c r="N140" s="195" t="s">
        <v>41</v>
      </c>
      <c r="O140" s="72"/>
      <c r="P140" s="196">
        <f t="shared" si="1"/>
        <v>0</v>
      </c>
      <c r="Q140" s="196">
        <v>0.0021</v>
      </c>
      <c r="R140" s="196">
        <f t="shared" si="2"/>
        <v>1.4238</v>
      </c>
      <c r="S140" s="196">
        <v>0</v>
      </c>
      <c r="T140" s="197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150</v>
      </c>
      <c r="AT140" s="198" t="s">
        <v>146</v>
      </c>
      <c r="AU140" s="198" t="s">
        <v>84</v>
      </c>
      <c r="AY140" s="17" t="s">
        <v>142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7" t="s">
        <v>150</v>
      </c>
      <c r="BK140" s="199">
        <f t="shared" si="9"/>
        <v>0</v>
      </c>
      <c r="BL140" s="17" t="s">
        <v>150</v>
      </c>
      <c r="BM140" s="198" t="s">
        <v>171</v>
      </c>
    </row>
    <row r="141" spans="1:65" s="2" customFormat="1" ht="24.2" customHeight="1">
      <c r="A141" s="34"/>
      <c r="B141" s="35"/>
      <c r="C141" s="187" t="s">
        <v>172</v>
      </c>
      <c r="D141" s="187" t="s">
        <v>146</v>
      </c>
      <c r="E141" s="188" t="s">
        <v>173</v>
      </c>
      <c r="F141" s="189" t="s">
        <v>174</v>
      </c>
      <c r="G141" s="190" t="s">
        <v>149</v>
      </c>
      <c r="H141" s="191">
        <v>137.894</v>
      </c>
      <c r="I141" s="192"/>
      <c r="J141" s="193">
        <f t="shared" si="0"/>
        <v>0</v>
      </c>
      <c r="K141" s="189" t="s">
        <v>1</v>
      </c>
      <c r="L141" s="39"/>
      <c r="M141" s="194" t="s">
        <v>1</v>
      </c>
      <c r="N141" s="195" t="s">
        <v>41</v>
      </c>
      <c r="O141" s="72"/>
      <c r="P141" s="196">
        <f t="shared" si="1"/>
        <v>0</v>
      </c>
      <c r="Q141" s="196">
        <v>0.00438</v>
      </c>
      <c r="R141" s="196">
        <f t="shared" si="2"/>
        <v>0.6039757200000001</v>
      </c>
      <c r="S141" s="196">
        <v>0</v>
      </c>
      <c r="T141" s="197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150</v>
      </c>
      <c r="AT141" s="198" t="s">
        <v>146</v>
      </c>
      <c r="AU141" s="198" t="s">
        <v>84</v>
      </c>
      <c r="AY141" s="17" t="s">
        <v>142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7" t="s">
        <v>150</v>
      </c>
      <c r="BK141" s="199">
        <f t="shared" si="9"/>
        <v>0</v>
      </c>
      <c r="BL141" s="17" t="s">
        <v>150</v>
      </c>
      <c r="BM141" s="198" t="s">
        <v>175</v>
      </c>
    </row>
    <row r="142" spans="2:51" s="13" customFormat="1" ht="11.25">
      <c r="B142" s="200"/>
      <c r="C142" s="201"/>
      <c r="D142" s="202" t="s">
        <v>176</v>
      </c>
      <c r="E142" s="203" t="s">
        <v>1</v>
      </c>
      <c r="F142" s="204" t="s">
        <v>177</v>
      </c>
      <c r="G142" s="201"/>
      <c r="H142" s="203" t="s">
        <v>1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176</v>
      </c>
      <c r="AU142" s="210" t="s">
        <v>84</v>
      </c>
      <c r="AV142" s="13" t="s">
        <v>82</v>
      </c>
      <c r="AW142" s="13" t="s">
        <v>31</v>
      </c>
      <c r="AX142" s="13" t="s">
        <v>74</v>
      </c>
      <c r="AY142" s="210" t="s">
        <v>142</v>
      </c>
    </row>
    <row r="143" spans="2:51" s="14" customFormat="1" ht="11.25">
      <c r="B143" s="211"/>
      <c r="C143" s="212"/>
      <c r="D143" s="202" t="s">
        <v>176</v>
      </c>
      <c r="E143" s="213" t="s">
        <v>1</v>
      </c>
      <c r="F143" s="214" t="s">
        <v>178</v>
      </c>
      <c r="G143" s="212"/>
      <c r="H143" s="215">
        <v>113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176</v>
      </c>
      <c r="AU143" s="221" t="s">
        <v>84</v>
      </c>
      <c r="AV143" s="14" t="s">
        <v>84</v>
      </c>
      <c r="AW143" s="14" t="s">
        <v>31</v>
      </c>
      <c r="AX143" s="14" t="s">
        <v>74</v>
      </c>
      <c r="AY143" s="221" t="s">
        <v>142</v>
      </c>
    </row>
    <row r="144" spans="2:51" s="13" customFormat="1" ht="11.25">
      <c r="B144" s="200"/>
      <c r="C144" s="201"/>
      <c r="D144" s="202" t="s">
        <v>176</v>
      </c>
      <c r="E144" s="203" t="s">
        <v>1</v>
      </c>
      <c r="F144" s="204" t="s">
        <v>179</v>
      </c>
      <c r="G144" s="201"/>
      <c r="H144" s="203" t="s">
        <v>1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176</v>
      </c>
      <c r="AU144" s="210" t="s">
        <v>84</v>
      </c>
      <c r="AV144" s="13" t="s">
        <v>82</v>
      </c>
      <c r="AW144" s="13" t="s">
        <v>31</v>
      </c>
      <c r="AX144" s="13" t="s">
        <v>74</v>
      </c>
      <c r="AY144" s="210" t="s">
        <v>142</v>
      </c>
    </row>
    <row r="145" spans="2:51" s="14" customFormat="1" ht="11.25">
      <c r="B145" s="211"/>
      <c r="C145" s="212"/>
      <c r="D145" s="202" t="s">
        <v>176</v>
      </c>
      <c r="E145" s="213" t="s">
        <v>1</v>
      </c>
      <c r="F145" s="214" t="s">
        <v>180</v>
      </c>
      <c r="G145" s="212"/>
      <c r="H145" s="215">
        <v>31.526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176</v>
      </c>
      <c r="AU145" s="221" t="s">
        <v>84</v>
      </c>
      <c r="AV145" s="14" t="s">
        <v>84</v>
      </c>
      <c r="AW145" s="14" t="s">
        <v>31</v>
      </c>
      <c r="AX145" s="14" t="s">
        <v>74</v>
      </c>
      <c r="AY145" s="221" t="s">
        <v>142</v>
      </c>
    </row>
    <row r="146" spans="2:51" s="14" customFormat="1" ht="11.25">
      <c r="B146" s="211"/>
      <c r="C146" s="212"/>
      <c r="D146" s="202" t="s">
        <v>176</v>
      </c>
      <c r="E146" s="213" t="s">
        <v>1</v>
      </c>
      <c r="F146" s="214" t="s">
        <v>181</v>
      </c>
      <c r="G146" s="212"/>
      <c r="H146" s="215">
        <v>-3.152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176</v>
      </c>
      <c r="AU146" s="221" t="s">
        <v>84</v>
      </c>
      <c r="AV146" s="14" t="s">
        <v>84</v>
      </c>
      <c r="AW146" s="14" t="s">
        <v>31</v>
      </c>
      <c r="AX146" s="14" t="s">
        <v>74</v>
      </c>
      <c r="AY146" s="221" t="s">
        <v>142</v>
      </c>
    </row>
    <row r="147" spans="2:51" s="14" customFormat="1" ht="11.25">
      <c r="B147" s="211"/>
      <c r="C147" s="212"/>
      <c r="D147" s="202" t="s">
        <v>176</v>
      </c>
      <c r="E147" s="213" t="s">
        <v>1</v>
      </c>
      <c r="F147" s="214" t="s">
        <v>182</v>
      </c>
      <c r="G147" s="212"/>
      <c r="H147" s="215">
        <v>-0.72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176</v>
      </c>
      <c r="AU147" s="221" t="s">
        <v>84</v>
      </c>
      <c r="AV147" s="14" t="s">
        <v>84</v>
      </c>
      <c r="AW147" s="14" t="s">
        <v>31</v>
      </c>
      <c r="AX147" s="14" t="s">
        <v>74</v>
      </c>
      <c r="AY147" s="221" t="s">
        <v>142</v>
      </c>
    </row>
    <row r="148" spans="2:51" s="14" customFormat="1" ht="11.25">
      <c r="B148" s="211"/>
      <c r="C148" s="212"/>
      <c r="D148" s="202" t="s">
        <v>176</v>
      </c>
      <c r="E148" s="213" t="s">
        <v>1</v>
      </c>
      <c r="F148" s="214" t="s">
        <v>183</v>
      </c>
      <c r="G148" s="212"/>
      <c r="H148" s="215">
        <v>-2.76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176</v>
      </c>
      <c r="AU148" s="221" t="s">
        <v>84</v>
      </c>
      <c r="AV148" s="14" t="s">
        <v>84</v>
      </c>
      <c r="AW148" s="14" t="s">
        <v>31</v>
      </c>
      <c r="AX148" s="14" t="s">
        <v>74</v>
      </c>
      <c r="AY148" s="221" t="s">
        <v>142</v>
      </c>
    </row>
    <row r="149" spans="2:51" s="15" customFormat="1" ht="11.25">
      <c r="B149" s="222"/>
      <c r="C149" s="223"/>
      <c r="D149" s="202" t="s">
        <v>176</v>
      </c>
      <c r="E149" s="224" t="s">
        <v>1</v>
      </c>
      <c r="F149" s="225" t="s">
        <v>184</v>
      </c>
      <c r="G149" s="223"/>
      <c r="H149" s="226">
        <v>137.89400000000003</v>
      </c>
      <c r="I149" s="227"/>
      <c r="J149" s="223"/>
      <c r="K149" s="223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176</v>
      </c>
      <c r="AU149" s="232" t="s">
        <v>84</v>
      </c>
      <c r="AV149" s="15" t="s">
        <v>150</v>
      </c>
      <c r="AW149" s="15" t="s">
        <v>31</v>
      </c>
      <c r="AX149" s="15" t="s">
        <v>82</v>
      </c>
      <c r="AY149" s="232" t="s">
        <v>142</v>
      </c>
    </row>
    <row r="150" spans="1:65" s="2" customFormat="1" ht="24.2" customHeight="1">
      <c r="A150" s="34"/>
      <c r="B150" s="35"/>
      <c r="C150" s="187" t="s">
        <v>185</v>
      </c>
      <c r="D150" s="187" t="s">
        <v>146</v>
      </c>
      <c r="E150" s="188" t="s">
        <v>186</v>
      </c>
      <c r="F150" s="189" t="s">
        <v>187</v>
      </c>
      <c r="G150" s="190" t="s">
        <v>149</v>
      </c>
      <c r="H150" s="191">
        <v>137.894</v>
      </c>
      <c r="I150" s="192"/>
      <c r="J150" s="193">
        <f>ROUND(I150*H150,2)</f>
        <v>0</v>
      </c>
      <c r="K150" s="189" t="s">
        <v>1</v>
      </c>
      <c r="L150" s="39"/>
      <c r="M150" s="194" t="s">
        <v>1</v>
      </c>
      <c r="N150" s="195" t="s">
        <v>41</v>
      </c>
      <c r="O150" s="72"/>
      <c r="P150" s="196">
        <f>O150*H150</f>
        <v>0</v>
      </c>
      <c r="Q150" s="196">
        <v>0.004</v>
      </c>
      <c r="R150" s="196">
        <f>Q150*H150</f>
        <v>0.5515760000000001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150</v>
      </c>
      <c r="AT150" s="198" t="s">
        <v>146</v>
      </c>
      <c r="AU150" s="198" t="s">
        <v>84</v>
      </c>
      <c r="AY150" s="17" t="s">
        <v>142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7" t="s">
        <v>150</v>
      </c>
      <c r="BK150" s="199">
        <f>ROUND(I150*H150,2)</f>
        <v>0</v>
      </c>
      <c r="BL150" s="17" t="s">
        <v>150</v>
      </c>
      <c r="BM150" s="198" t="s">
        <v>188</v>
      </c>
    </row>
    <row r="151" spans="1:65" s="2" customFormat="1" ht="24.2" customHeight="1">
      <c r="A151" s="34"/>
      <c r="B151" s="35"/>
      <c r="C151" s="187" t="s">
        <v>189</v>
      </c>
      <c r="D151" s="187" t="s">
        <v>146</v>
      </c>
      <c r="E151" s="188" t="s">
        <v>190</v>
      </c>
      <c r="F151" s="189" t="s">
        <v>191</v>
      </c>
      <c r="G151" s="190" t="s">
        <v>192</v>
      </c>
      <c r="H151" s="191">
        <v>8.375</v>
      </c>
      <c r="I151" s="192"/>
      <c r="J151" s="193">
        <f>ROUND(I151*H151,2)</f>
        <v>0</v>
      </c>
      <c r="K151" s="189" t="s">
        <v>1</v>
      </c>
      <c r="L151" s="39"/>
      <c r="M151" s="194" t="s">
        <v>1</v>
      </c>
      <c r="N151" s="195" t="s">
        <v>41</v>
      </c>
      <c r="O151" s="72"/>
      <c r="P151" s="196">
        <f>O151*H151</f>
        <v>0</v>
      </c>
      <c r="Q151" s="196">
        <v>0.0015</v>
      </c>
      <c r="R151" s="196">
        <f>Q151*H151</f>
        <v>0.0125625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150</v>
      </c>
      <c r="AT151" s="198" t="s">
        <v>146</v>
      </c>
      <c r="AU151" s="198" t="s">
        <v>84</v>
      </c>
      <c r="AY151" s="17" t="s">
        <v>142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7" t="s">
        <v>150</v>
      </c>
      <c r="BK151" s="199">
        <f>ROUND(I151*H151,2)</f>
        <v>0</v>
      </c>
      <c r="BL151" s="17" t="s">
        <v>150</v>
      </c>
      <c r="BM151" s="198" t="s">
        <v>193</v>
      </c>
    </row>
    <row r="152" spans="2:63" s="12" customFormat="1" ht="22.9" customHeight="1">
      <c r="B152" s="171"/>
      <c r="C152" s="172"/>
      <c r="D152" s="173" t="s">
        <v>73</v>
      </c>
      <c r="E152" s="185" t="s">
        <v>164</v>
      </c>
      <c r="F152" s="185" t="s">
        <v>194</v>
      </c>
      <c r="G152" s="172"/>
      <c r="H152" s="172"/>
      <c r="I152" s="175"/>
      <c r="J152" s="186">
        <f>BK152</f>
        <v>0</v>
      </c>
      <c r="K152" s="172"/>
      <c r="L152" s="177"/>
      <c r="M152" s="178"/>
      <c r="N152" s="179"/>
      <c r="O152" s="179"/>
      <c r="P152" s="180">
        <f>SUM(P153:P158)</f>
        <v>0</v>
      </c>
      <c r="Q152" s="179"/>
      <c r="R152" s="180">
        <f>SUM(R153:R158)</f>
        <v>0.0119293</v>
      </c>
      <c r="S152" s="179"/>
      <c r="T152" s="181">
        <f>SUM(T153:T158)</f>
        <v>0.808488</v>
      </c>
      <c r="AR152" s="182" t="s">
        <v>82</v>
      </c>
      <c r="AT152" s="183" t="s">
        <v>73</v>
      </c>
      <c r="AU152" s="183" t="s">
        <v>82</v>
      </c>
      <c r="AY152" s="182" t="s">
        <v>142</v>
      </c>
      <c r="BK152" s="184">
        <f>SUM(BK153:BK158)</f>
        <v>0</v>
      </c>
    </row>
    <row r="153" spans="1:65" s="2" customFormat="1" ht="33" customHeight="1">
      <c r="A153" s="34"/>
      <c r="B153" s="35"/>
      <c r="C153" s="187" t="s">
        <v>195</v>
      </c>
      <c r="D153" s="187" t="s">
        <v>146</v>
      </c>
      <c r="E153" s="188" t="s">
        <v>196</v>
      </c>
      <c r="F153" s="189" t="s">
        <v>197</v>
      </c>
      <c r="G153" s="190" t="s">
        <v>149</v>
      </c>
      <c r="H153" s="191">
        <v>45.61</v>
      </c>
      <c r="I153" s="192"/>
      <c r="J153" s="193">
        <f>ROUND(I153*H153,2)</f>
        <v>0</v>
      </c>
      <c r="K153" s="189" t="s">
        <v>198</v>
      </c>
      <c r="L153" s="39"/>
      <c r="M153" s="194" t="s">
        <v>1</v>
      </c>
      <c r="N153" s="195" t="s">
        <v>41</v>
      </c>
      <c r="O153" s="72"/>
      <c r="P153" s="196">
        <f>O153*H153</f>
        <v>0</v>
      </c>
      <c r="Q153" s="196">
        <v>0.00013</v>
      </c>
      <c r="R153" s="196">
        <f>Q153*H153</f>
        <v>0.005929299999999999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150</v>
      </c>
      <c r="AT153" s="198" t="s">
        <v>146</v>
      </c>
      <c r="AU153" s="198" t="s">
        <v>84</v>
      </c>
      <c r="AY153" s="17" t="s">
        <v>142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" t="s">
        <v>150</v>
      </c>
      <c r="BK153" s="199">
        <f>ROUND(I153*H153,2)</f>
        <v>0</v>
      </c>
      <c r="BL153" s="17" t="s">
        <v>150</v>
      </c>
      <c r="BM153" s="198" t="s">
        <v>199</v>
      </c>
    </row>
    <row r="154" spans="1:65" s="2" customFormat="1" ht="24.2" customHeight="1">
      <c r="A154" s="34"/>
      <c r="B154" s="35"/>
      <c r="C154" s="187" t="s">
        <v>7</v>
      </c>
      <c r="D154" s="187" t="s">
        <v>146</v>
      </c>
      <c r="E154" s="188" t="s">
        <v>200</v>
      </c>
      <c r="F154" s="189" t="s">
        <v>201</v>
      </c>
      <c r="G154" s="190" t="s">
        <v>149</v>
      </c>
      <c r="H154" s="191">
        <v>150</v>
      </c>
      <c r="I154" s="192"/>
      <c r="J154" s="193">
        <f>ROUND(I154*H154,2)</f>
        <v>0</v>
      </c>
      <c r="K154" s="189" t="s">
        <v>1</v>
      </c>
      <c r="L154" s="39"/>
      <c r="M154" s="194" t="s">
        <v>1</v>
      </c>
      <c r="N154" s="195" t="s">
        <v>41</v>
      </c>
      <c r="O154" s="72"/>
      <c r="P154" s="196">
        <f>O154*H154</f>
        <v>0</v>
      </c>
      <c r="Q154" s="196">
        <v>4E-05</v>
      </c>
      <c r="R154" s="196">
        <f>Q154*H154</f>
        <v>0.006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150</v>
      </c>
      <c r="AT154" s="198" t="s">
        <v>146</v>
      </c>
      <c r="AU154" s="198" t="s">
        <v>84</v>
      </c>
      <c r="AY154" s="17" t="s">
        <v>142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7" t="s">
        <v>150</v>
      </c>
      <c r="BK154" s="199">
        <f>ROUND(I154*H154,2)</f>
        <v>0</v>
      </c>
      <c r="BL154" s="17" t="s">
        <v>150</v>
      </c>
      <c r="BM154" s="198" t="s">
        <v>202</v>
      </c>
    </row>
    <row r="155" spans="1:65" s="2" customFormat="1" ht="21.75" customHeight="1">
      <c r="A155" s="34"/>
      <c r="B155" s="35"/>
      <c r="C155" s="187" t="s">
        <v>203</v>
      </c>
      <c r="D155" s="187" t="s">
        <v>146</v>
      </c>
      <c r="E155" s="188" t="s">
        <v>204</v>
      </c>
      <c r="F155" s="189" t="s">
        <v>205</v>
      </c>
      <c r="G155" s="190" t="s">
        <v>149</v>
      </c>
      <c r="H155" s="191">
        <v>10.638</v>
      </c>
      <c r="I155" s="192"/>
      <c r="J155" s="193">
        <f>ROUND(I155*H155,2)</f>
        <v>0</v>
      </c>
      <c r="K155" s="189" t="s">
        <v>198</v>
      </c>
      <c r="L155" s="39"/>
      <c r="M155" s="194" t="s">
        <v>1</v>
      </c>
      <c r="N155" s="195" t="s">
        <v>41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0.076</v>
      </c>
      <c r="T155" s="197">
        <f>S155*H155</f>
        <v>0.808488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150</v>
      </c>
      <c r="AT155" s="198" t="s">
        <v>146</v>
      </c>
      <c r="AU155" s="198" t="s">
        <v>84</v>
      </c>
      <c r="AY155" s="17" t="s">
        <v>142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7" t="s">
        <v>150</v>
      </c>
      <c r="BK155" s="199">
        <f>ROUND(I155*H155,2)</f>
        <v>0</v>
      </c>
      <c r="BL155" s="17" t="s">
        <v>150</v>
      </c>
      <c r="BM155" s="198" t="s">
        <v>206</v>
      </c>
    </row>
    <row r="156" spans="2:51" s="14" customFormat="1" ht="11.25">
      <c r="B156" s="211"/>
      <c r="C156" s="212"/>
      <c r="D156" s="202" t="s">
        <v>176</v>
      </c>
      <c r="E156" s="213" t="s">
        <v>1</v>
      </c>
      <c r="F156" s="214" t="s">
        <v>207</v>
      </c>
      <c r="G156" s="212"/>
      <c r="H156" s="215">
        <v>9.456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176</v>
      </c>
      <c r="AU156" s="221" t="s">
        <v>84</v>
      </c>
      <c r="AV156" s="14" t="s">
        <v>84</v>
      </c>
      <c r="AW156" s="14" t="s">
        <v>31</v>
      </c>
      <c r="AX156" s="14" t="s">
        <v>74</v>
      </c>
      <c r="AY156" s="221" t="s">
        <v>142</v>
      </c>
    </row>
    <row r="157" spans="2:51" s="14" customFormat="1" ht="11.25">
      <c r="B157" s="211"/>
      <c r="C157" s="212"/>
      <c r="D157" s="202" t="s">
        <v>176</v>
      </c>
      <c r="E157" s="213" t="s">
        <v>1</v>
      </c>
      <c r="F157" s="214" t="s">
        <v>208</v>
      </c>
      <c r="G157" s="212"/>
      <c r="H157" s="215">
        <v>1.182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176</v>
      </c>
      <c r="AU157" s="221" t="s">
        <v>84</v>
      </c>
      <c r="AV157" s="14" t="s">
        <v>84</v>
      </c>
      <c r="AW157" s="14" t="s">
        <v>31</v>
      </c>
      <c r="AX157" s="14" t="s">
        <v>74</v>
      </c>
      <c r="AY157" s="221" t="s">
        <v>142</v>
      </c>
    </row>
    <row r="158" spans="2:51" s="15" customFormat="1" ht="11.25">
      <c r="B158" s="222"/>
      <c r="C158" s="223"/>
      <c r="D158" s="202" t="s">
        <v>176</v>
      </c>
      <c r="E158" s="224" t="s">
        <v>1</v>
      </c>
      <c r="F158" s="225" t="s">
        <v>184</v>
      </c>
      <c r="G158" s="223"/>
      <c r="H158" s="226">
        <v>10.638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176</v>
      </c>
      <c r="AU158" s="232" t="s">
        <v>84</v>
      </c>
      <c r="AV158" s="15" t="s">
        <v>150</v>
      </c>
      <c r="AW158" s="15" t="s">
        <v>31</v>
      </c>
      <c r="AX158" s="15" t="s">
        <v>82</v>
      </c>
      <c r="AY158" s="232" t="s">
        <v>142</v>
      </c>
    </row>
    <row r="159" spans="2:63" s="12" customFormat="1" ht="22.9" customHeight="1">
      <c r="B159" s="171"/>
      <c r="C159" s="172"/>
      <c r="D159" s="173" t="s">
        <v>73</v>
      </c>
      <c r="E159" s="185" t="s">
        <v>209</v>
      </c>
      <c r="F159" s="185" t="s">
        <v>210</v>
      </c>
      <c r="G159" s="172"/>
      <c r="H159" s="172"/>
      <c r="I159" s="175"/>
      <c r="J159" s="186">
        <f>BK159</f>
        <v>0</v>
      </c>
      <c r="K159" s="172"/>
      <c r="L159" s="177"/>
      <c r="M159" s="178"/>
      <c r="N159" s="179"/>
      <c r="O159" s="179"/>
      <c r="P159" s="180">
        <f>SUM(P160:P164)</f>
        <v>0</v>
      </c>
      <c r="Q159" s="179"/>
      <c r="R159" s="180">
        <f>SUM(R160:R164)</f>
        <v>0</v>
      </c>
      <c r="S159" s="179"/>
      <c r="T159" s="181">
        <f>SUM(T160:T164)</f>
        <v>0</v>
      </c>
      <c r="AR159" s="182" t="s">
        <v>82</v>
      </c>
      <c r="AT159" s="183" t="s">
        <v>73</v>
      </c>
      <c r="AU159" s="183" t="s">
        <v>82</v>
      </c>
      <c r="AY159" s="182" t="s">
        <v>142</v>
      </c>
      <c r="BK159" s="184">
        <f>SUM(BK160:BK164)</f>
        <v>0</v>
      </c>
    </row>
    <row r="160" spans="1:65" s="2" customFormat="1" ht="24.2" customHeight="1">
      <c r="A160" s="34"/>
      <c r="B160" s="35"/>
      <c r="C160" s="187" t="s">
        <v>211</v>
      </c>
      <c r="D160" s="187" t="s">
        <v>146</v>
      </c>
      <c r="E160" s="188" t="s">
        <v>212</v>
      </c>
      <c r="F160" s="189" t="s">
        <v>213</v>
      </c>
      <c r="G160" s="190" t="s">
        <v>214</v>
      </c>
      <c r="H160" s="191">
        <v>7.582</v>
      </c>
      <c r="I160" s="192"/>
      <c r="J160" s="193">
        <f>ROUND(I160*H160,2)</f>
        <v>0</v>
      </c>
      <c r="K160" s="189" t="s">
        <v>198</v>
      </c>
      <c r="L160" s="39"/>
      <c r="M160" s="194" t="s">
        <v>1</v>
      </c>
      <c r="N160" s="195" t="s">
        <v>41</v>
      </c>
      <c r="O160" s="72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150</v>
      </c>
      <c r="AT160" s="198" t="s">
        <v>146</v>
      </c>
      <c r="AU160" s="198" t="s">
        <v>84</v>
      </c>
      <c r="AY160" s="17" t="s">
        <v>142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7" t="s">
        <v>150</v>
      </c>
      <c r="BK160" s="199">
        <f>ROUND(I160*H160,2)</f>
        <v>0</v>
      </c>
      <c r="BL160" s="17" t="s">
        <v>150</v>
      </c>
      <c r="BM160" s="198" t="s">
        <v>215</v>
      </c>
    </row>
    <row r="161" spans="1:65" s="2" customFormat="1" ht="24.2" customHeight="1">
      <c r="A161" s="34"/>
      <c r="B161" s="35"/>
      <c r="C161" s="187" t="s">
        <v>216</v>
      </c>
      <c r="D161" s="187" t="s">
        <v>146</v>
      </c>
      <c r="E161" s="188" t="s">
        <v>217</v>
      </c>
      <c r="F161" s="189" t="s">
        <v>218</v>
      </c>
      <c r="G161" s="190" t="s">
        <v>214</v>
      </c>
      <c r="H161" s="191">
        <v>7.582</v>
      </c>
      <c r="I161" s="192"/>
      <c r="J161" s="193">
        <f>ROUND(I161*H161,2)</f>
        <v>0</v>
      </c>
      <c r="K161" s="189" t="s">
        <v>198</v>
      </c>
      <c r="L161" s="39"/>
      <c r="M161" s="194" t="s">
        <v>1</v>
      </c>
      <c r="N161" s="195" t="s">
        <v>41</v>
      </c>
      <c r="O161" s="72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150</v>
      </c>
      <c r="AT161" s="198" t="s">
        <v>146</v>
      </c>
      <c r="AU161" s="198" t="s">
        <v>84</v>
      </c>
      <c r="AY161" s="17" t="s">
        <v>142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7" t="s">
        <v>150</v>
      </c>
      <c r="BK161" s="199">
        <f>ROUND(I161*H161,2)</f>
        <v>0</v>
      </c>
      <c r="BL161" s="17" t="s">
        <v>150</v>
      </c>
      <c r="BM161" s="198" t="s">
        <v>219</v>
      </c>
    </row>
    <row r="162" spans="1:65" s="2" customFormat="1" ht="24.2" customHeight="1">
      <c r="A162" s="34"/>
      <c r="B162" s="35"/>
      <c r="C162" s="187" t="s">
        <v>220</v>
      </c>
      <c r="D162" s="187" t="s">
        <v>146</v>
      </c>
      <c r="E162" s="188" t="s">
        <v>221</v>
      </c>
      <c r="F162" s="189" t="s">
        <v>222</v>
      </c>
      <c r="G162" s="190" t="s">
        <v>214</v>
      </c>
      <c r="H162" s="191">
        <v>113.73</v>
      </c>
      <c r="I162" s="192"/>
      <c r="J162" s="193">
        <f>ROUND(I162*H162,2)</f>
        <v>0</v>
      </c>
      <c r="K162" s="189" t="s">
        <v>198</v>
      </c>
      <c r="L162" s="39"/>
      <c r="M162" s="194" t="s">
        <v>1</v>
      </c>
      <c r="N162" s="195" t="s">
        <v>41</v>
      </c>
      <c r="O162" s="72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150</v>
      </c>
      <c r="AT162" s="198" t="s">
        <v>146</v>
      </c>
      <c r="AU162" s="198" t="s">
        <v>84</v>
      </c>
      <c r="AY162" s="17" t="s">
        <v>142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7" t="s">
        <v>150</v>
      </c>
      <c r="BK162" s="199">
        <f>ROUND(I162*H162,2)</f>
        <v>0</v>
      </c>
      <c r="BL162" s="17" t="s">
        <v>150</v>
      </c>
      <c r="BM162" s="198" t="s">
        <v>223</v>
      </c>
    </row>
    <row r="163" spans="2:51" s="14" customFormat="1" ht="11.25">
      <c r="B163" s="211"/>
      <c r="C163" s="212"/>
      <c r="D163" s="202" t="s">
        <v>176</v>
      </c>
      <c r="E163" s="213" t="s">
        <v>1</v>
      </c>
      <c r="F163" s="214" t="s">
        <v>224</v>
      </c>
      <c r="G163" s="212"/>
      <c r="H163" s="215">
        <v>113.73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176</v>
      </c>
      <c r="AU163" s="221" t="s">
        <v>84</v>
      </c>
      <c r="AV163" s="14" t="s">
        <v>84</v>
      </c>
      <c r="AW163" s="14" t="s">
        <v>31</v>
      </c>
      <c r="AX163" s="14" t="s">
        <v>82</v>
      </c>
      <c r="AY163" s="221" t="s">
        <v>142</v>
      </c>
    </row>
    <row r="164" spans="1:65" s="2" customFormat="1" ht="33" customHeight="1">
      <c r="A164" s="34"/>
      <c r="B164" s="35"/>
      <c r="C164" s="187" t="s">
        <v>225</v>
      </c>
      <c r="D164" s="187" t="s">
        <v>146</v>
      </c>
      <c r="E164" s="188" t="s">
        <v>226</v>
      </c>
      <c r="F164" s="189" t="s">
        <v>227</v>
      </c>
      <c r="G164" s="190" t="s">
        <v>214</v>
      </c>
      <c r="H164" s="191">
        <v>7.582</v>
      </c>
      <c r="I164" s="192"/>
      <c r="J164" s="193">
        <f>ROUND(I164*H164,2)</f>
        <v>0</v>
      </c>
      <c r="K164" s="189" t="s">
        <v>198</v>
      </c>
      <c r="L164" s="39"/>
      <c r="M164" s="194" t="s">
        <v>1</v>
      </c>
      <c r="N164" s="195" t="s">
        <v>41</v>
      </c>
      <c r="O164" s="72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150</v>
      </c>
      <c r="AT164" s="198" t="s">
        <v>146</v>
      </c>
      <c r="AU164" s="198" t="s">
        <v>84</v>
      </c>
      <c r="AY164" s="17" t="s">
        <v>142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7" t="s">
        <v>150</v>
      </c>
      <c r="BK164" s="199">
        <f>ROUND(I164*H164,2)</f>
        <v>0</v>
      </c>
      <c r="BL164" s="17" t="s">
        <v>150</v>
      </c>
      <c r="BM164" s="198" t="s">
        <v>228</v>
      </c>
    </row>
    <row r="165" spans="2:63" s="12" customFormat="1" ht="25.9" customHeight="1">
      <c r="B165" s="171"/>
      <c r="C165" s="172"/>
      <c r="D165" s="173" t="s">
        <v>73</v>
      </c>
      <c r="E165" s="174" t="s">
        <v>229</v>
      </c>
      <c r="F165" s="174" t="s">
        <v>230</v>
      </c>
      <c r="G165" s="172"/>
      <c r="H165" s="172"/>
      <c r="I165" s="175"/>
      <c r="J165" s="176">
        <f>BK165</f>
        <v>0</v>
      </c>
      <c r="K165" s="172"/>
      <c r="L165" s="177"/>
      <c r="M165" s="178"/>
      <c r="N165" s="179"/>
      <c r="O165" s="179"/>
      <c r="P165" s="180">
        <f>P166+P169+P173+P179+P184+P186+P189+P201+P206+P237+P243</f>
        <v>0</v>
      </c>
      <c r="Q165" s="179"/>
      <c r="R165" s="180">
        <f>R166+R169+R173+R179+R184+R186+R189+R201+R206+R237+R243</f>
        <v>3.35666182</v>
      </c>
      <c r="S165" s="179"/>
      <c r="T165" s="181">
        <f>T166+T169+T173+T179+T184+T186+T189+T201+T206+T237+T243</f>
        <v>6.77316755</v>
      </c>
      <c r="AR165" s="182" t="s">
        <v>84</v>
      </c>
      <c r="AT165" s="183" t="s">
        <v>73</v>
      </c>
      <c r="AU165" s="183" t="s">
        <v>74</v>
      </c>
      <c r="AY165" s="182" t="s">
        <v>142</v>
      </c>
      <c r="BK165" s="184">
        <f>BK166+BK169+BK173+BK179+BK184+BK186+BK189+BK201+BK206+BK237+BK243</f>
        <v>0</v>
      </c>
    </row>
    <row r="166" spans="2:63" s="12" customFormat="1" ht="22.9" customHeight="1">
      <c r="B166" s="171"/>
      <c r="C166" s="172"/>
      <c r="D166" s="173" t="s">
        <v>73</v>
      </c>
      <c r="E166" s="185" t="s">
        <v>231</v>
      </c>
      <c r="F166" s="185" t="s">
        <v>232</v>
      </c>
      <c r="G166" s="172"/>
      <c r="H166" s="172"/>
      <c r="I166" s="175"/>
      <c r="J166" s="186">
        <f>BK166</f>
        <v>0</v>
      </c>
      <c r="K166" s="172"/>
      <c r="L166" s="177"/>
      <c r="M166" s="178"/>
      <c r="N166" s="179"/>
      <c r="O166" s="179"/>
      <c r="P166" s="180">
        <f>SUM(P167:P168)</f>
        <v>0</v>
      </c>
      <c r="Q166" s="179"/>
      <c r="R166" s="180">
        <f>SUM(R167:R168)</f>
        <v>0.0025</v>
      </c>
      <c r="S166" s="179"/>
      <c r="T166" s="181">
        <f>SUM(T167:T168)</f>
        <v>0.012700000000000001</v>
      </c>
      <c r="AR166" s="182" t="s">
        <v>84</v>
      </c>
      <c r="AT166" s="183" t="s">
        <v>73</v>
      </c>
      <c r="AU166" s="183" t="s">
        <v>82</v>
      </c>
      <c r="AY166" s="182" t="s">
        <v>142</v>
      </c>
      <c r="BK166" s="184">
        <f>SUM(BK167:BK168)</f>
        <v>0</v>
      </c>
    </row>
    <row r="167" spans="1:65" s="2" customFormat="1" ht="16.5" customHeight="1">
      <c r="A167" s="34"/>
      <c r="B167" s="35"/>
      <c r="C167" s="187" t="s">
        <v>233</v>
      </c>
      <c r="D167" s="187" t="s">
        <v>146</v>
      </c>
      <c r="E167" s="188" t="s">
        <v>234</v>
      </c>
      <c r="F167" s="189" t="s">
        <v>235</v>
      </c>
      <c r="G167" s="190" t="s">
        <v>192</v>
      </c>
      <c r="H167" s="191">
        <v>5</v>
      </c>
      <c r="I167" s="192"/>
      <c r="J167" s="193">
        <f>ROUND(I167*H167,2)</f>
        <v>0</v>
      </c>
      <c r="K167" s="189" t="s">
        <v>198</v>
      </c>
      <c r="L167" s="39"/>
      <c r="M167" s="194" t="s">
        <v>1</v>
      </c>
      <c r="N167" s="195" t="s">
        <v>41</v>
      </c>
      <c r="O167" s="72"/>
      <c r="P167" s="196">
        <f>O167*H167</f>
        <v>0</v>
      </c>
      <c r="Q167" s="196">
        <v>4E-05</v>
      </c>
      <c r="R167" s="196">
        <f>Q167*H167</f>
        <v>0.0002</v>
      </c>
      <c r="S167" s="196">
        <v>0.00254</v>
      </c>
      <c r="T167" s="197">
        <f>S167*H167</f>
        <v>0.012700000000000001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189</v>
      </c>
      <c r="AT167" s="198" t="s">
        <v>146</v>
      </c>
      <c r="AU167" s="198" t="s">
        <v>84</v>
      </c>
      <c r="AY167" s="17" t="s">
        <v>142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7" t="s">
        <v>150</v>
      </c>
      <c r="BK167" s="199">
        <f>ROUND(I167*H167,2)</f>
        <v>0</v>
      </c>
      <c r="BL167" s="17" t="s">
        <v>189</v>
      </c>
      <c r="BM167" s="198" t="s">
        <v>236</v>
      </c>
    </row>
    <row r="168" spans="1:65" s="2" customFormat="1" ht="24.2" customHeight="1">
      <c r="A168" s="34"/>
      <c r="B168" s="35"/>
      <c r="C168" s="187" t="s">
        <v>237</v>
      </c>
      <c r="D168" s="187" t="s">
        <v>146</v>
      </c>
      <c r="E168" s="188" t="s">
        <v>238</v>
      </c>
      <c r="F168" s="189" t="s">
        <v>239</v>
      </c>
      <c r="G168" s="190" t="s">
        <v>192</v>
      </c>
      <c r="H168" s="191">
        <v>5</v>
      </c>
      <c r="I168" s="192"/>
      <c r="J168" s="193">
        <f>ROUND(I168*H168,2)</f>
        <v>0</v>
      </c>
      <c r="K168" s="189" t="s">
        <v>198</v>
      </c>
      <c r="L168" s="39"/>
      <c r="M168" s="194" t="s">
        <v>1</v>
      </c>
      <c r="N168" s="195" t="s">
        <v>41</v>
      </c>
      <c r="O168" s="72"/>
      <c r="P168" s="196">
        <f>O168*H168</f>
        <v>0</v>
      </c>
      <c r="Q168" s="196">
        <v>0.00046</v>
      </c>
      <c r="R168" s="196">
        <f>Q168*H168</f>
        <v>0.0023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189</v>
      </c>
      <c r="AT168" s="198" t="s">
        <v>146</v>
      </c>
      <c r="AU168" s="198" t="s">
        <v>84</v>
      </c>
      <c r="AY168" s="17" t="s">
        <v>142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7" t="s">
        <v>150</v>
      </c>
      <c r="BK168" s="199">
        <f>ROUND(I168*H168,2)</f>
        <v>0</v>
      </c>
      <c r="BL168" s="17" t="s">
        <v>189</v>
      </c>
      <c r="BM168" s="198" t="s">
        <v>240</v>
      </c>
    </row>
    <row r="169" spans="2:63" s="12" customFormat="1" ht="22.9" customHeight="1">
      <c r="B169" s="171"/>
      <c r="C169" s="172"/>
      <c r="D169" s="173" t="s">
        <v>73</v>
      </c>
      <c r="E169" s="185" t="s">
        <v>241</v>
      </c>
      <c r="F169" s="185" t="s">
        <v>242</v>
      </c>
      <c r="G169" s="172"/>
      <c r="H169" s="172"/>
      <c r="I169" s="175"/>
      <c r="J169" s="186">
        <f>BK169</f>
        <v>0</v>
      </c>
      <c r="K169" s="172"/>
      <c r="L169" s="177"/>
      <c r="M169" s="178"/>
      <c r="N169" s="179"/>
      <c r="O169" s="179"/>
      <c r="P169" s="180">
        <f>SUM(P170:P172)</f>
        <v>0</v>
      </c>
      <c r="Q169" s="179"/>
      <c r="R169" s="180">
        <f>SUM(R170:R172)</f>
        <v>0.0499</v>
      </c>
      <c r="S169" s="179"/>
      <c r="T169" s="181">
        <f>SUM(T170:T172)</f>
        <v>0.01405</v>
      </c>
      <c r="AR169" s="182" t="s">
        <v>84</v>
      </c>
      <c r="AT169" s="183" t="s">
        <v>73</v>
      </c>
      <c r="AU169" s="183" t="s">
        <v>82</v>
      </c>
      <c r="AY169" s="182" t="s">
        <v>142</v>
      </c>
      <c r="BK169" s="184">
        <f>SUM(BK170:BK172)</f>
        <v>0</v>
      </c>
    </row>
    <row r="170" spans="1:65" s="2" customFormat="1" ht="16.5" customHeight="1">
      <c r="A170" s="34"/>
      <c r="B170" s="35"/>
      <c r="C170" s="187" t="s">
        <v>243</v>
      </c>
      <c r="D170" s="187" t="s">
        <v>146</v>
      </c>
      <c r="E170" s="188" t="s">
        <v>244</v>
      </c>
      <c r="F170" s="189" t="s">
        <v>245</v>
      </c>
      <c r="G170" s="190" t="s">
        <v>246</v>
      </c>
      <c r="H170" s="191">
        <v>10</v>
      </c>
      <c r="I170" s="192"/>
      <c r="J170" s="193">
        <f>ROUND(I170*H170,2)</f>
        <v>0</v>
      </c>
      <c r="K170" s="189" t="s">
        <v>198</v>
      </c>
      <c r="L170" s="39"/>
      <c r="M170" s="194" t="s">
        <v>1</v>
      </c>
      <c r="N170" s="195" t="s">
        <v>41</v>
      </c>
      <c r="O170" s="72"/>
      <c r="P170" s="196">
        <f>O170*H170</f>
        <v>0</v>
      </c>
      <c r="Q170" s="196">
        <v>0.00495</v>
      </c>
      <c r="R170" s="196">
        <f>Q170*H170</f>
        <v>0.0495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189</v>
      </c>
      <c r="AT170" s="198" t="s">
        <v>146</v>
      </c>
      <c r="AU170" s="198" t="s">
        <v>84</v>
      </c>
      <c r="AY170" s="17" t="s">
        <v>142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150</v>
      </c>
      <c r="BK170" s="199">
        <f>ROUND(I170*H170,2)</f>
        <v>0</v>
      </c>
      <c r="BL170" s="17" t="s">
        <v>189</v>
      </c>
      <c r="BM170" s="198" t="s">
        <v>247</v>
      </c>
    </row>
    <row r="171" spans="1:65" s="2" customFormat="1" ht="24.2" customHeight="1">
      <c r="A171" s="34"/>
      <c r="B171" s="35"/>
      <c r="C171" s="187" t="s">
        <v>248</v>
      </c>
      <c r="D171" s="187" t="s">
        <v>146</v>
      </c>
      <c r="E171" s="188" t="s">
        <v>249</v>
      </c>
      <c r="F171" s="189" t="s">
        <v>250</v>
      </c>
      <c r="G171" s="190" t="s">
        <v>251</v>
      </c>
      <c r="H171" s="191">
        <v>10</v>
      </c>
      <c r="I171" s="192"/>
      <c r="J171" s="193">
        <f>ROUND(I171*H171,2)</f>
        <v>0</v>
      </c>
      <c r="K171" s="189" t="s">
        <v>198</v>
      </c>
      <c r="L171" s="39"/>
      <c r="M171" s="194" t="s">
        <v>1</v>
      </c>
      <c r="N171" s="195" t="s">
        <v>41</v>
      </c>
      <c r="O171" s="72"/>
      <c r="P171" s="196">
        <f>O171*H171</f>
        <v>0</v>
      </c>
      <c r="Q171" s="196">
        <v>4E-05</v>
      </c>
      <c r="R171" s="196">
        <f>Q171*H171</f>
        <v>0.0004</v>
      </c>
      <c r="S171" s="196">
        <v>0.00045</v>
      </c>
      <c r="T171" s="197">
        <f>S171*H171</f>
        <v>0.0045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189</v>
      </c>
      <c r="AT171" s="198" t="s">
        <v>146</v>
      </c>
      <c r="AU171" s="198" t="s">
        <v>84</v>
      </c>
      <c r="AY171" s="17" t="s">
        <v>142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7" t="s">
        <v>150</v>
      </c>
      <c r="BK171" s="199">
        <f>ROUND(I171*H171,2)</f>
        <v>0</v>
      </c>
      <c r="BL171" s="17" t="s">
        <v>189</v>
      </c>
      <c r="BM171" s="198" t="s">
        <v>252</v>
      </c>
    </row>
    <row r="172" spans="1:65" s="2" customFormat="1" ht="16.5" customHeight="1">
      <c r="A172" s="34"/>
      <c r="B172" s="35"/>
      <c r="C172" s="187" t="s">
        <v>253</v>
      </c>
      <c r="D172" s="187" t="s">
        <v>146</v>
      </c>
      <c r="E172" s="188" t="s">
        <v>254</v>
      </c>
      <c r="F172" s="189" t="s">
        <v>255</v>
      </c>
      <c r="G172" s="190" t="s">
        <v>251</v>
      </c>
      <c r="H172" s="191">
        <v>5</v>
      </c>
      <c r="I172" s="192"/>
      <c r="J172" s="193">
        <f>ROUND(I172*H172,2)</f>
        <v>0</v>
      </c>
      <c r="K172" s="189" t="s">
        <v>198</v>
      </c>
      <c r="L172" s="39"/>
      <c r="M172" s="194" t="s">
        <v>1</v>
      </c>
      <c r="N172" s="195" t="s">
        <v>41</v>
      </c>
      <c r="O172" s="72"/>
      <c r="P172" s="196">
        <f>O172*H172</f>
        <v>0</v>
      </c>
      <c r="Q172" s="196">
        <v>0</v>
      </c>
      <c r="R172" s="196">
        <f>Q172*H172</f>
        <v>0</v>
      </c>
      <c r="S172" s="196">
        <v>0.00191</v>
      </c>
      <c r="T172" s="197">
        <f>S172*H172</f>
        <v>0.00955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189</v>
      </c>
      <c r="AT172" s="198" t="s">
        <v>146</v>
      </c>
      <c r="AU172" s="198" t="s">
        <v>84</v>
      </c>
      <c r="AY172" s="17" t="s">
        <v>142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7" t="s">
        <v>150</v>
      </c>
      <c r="BK172" s="199">
        <f>ROUND(I172*H172,2)</f>
        <v>0</v>
      </c>
      <c r="BL172" s="17" t="s">
        <v>189</v>
      </c>
      <c r="BM172" s="198" t="s">
        <v>256</v>
      </c>
    </row>
    <row r="173" spans="2:63" s="12" customFormat="1" ht="22.9" customHeight="1">
      <c r="B173" s="171"/>
      <c r="C173" s="172"/>
      <c r="D173" s="173" t="s">
        <v>73</v>
      </c>
      <c r="E173" s="185" t="s">
        <v>257</v>
      </c>
      <c r="F173" s="185" t="s">
        <v>258</v>
      </c>
      <c r="G173" s="172"/>
      <c r="H173" s="172"/>
      <c r="I173" s="175"/>
      <c r="J173" s="186">
        <f>BK173</f>
        <v>0</v>
      </c>
      <c r="K173" s="172"/>
      <c r="L173" s="177"/>
      <c r="M173" s="178"/>
      <c r="N173" s="179"/>
      <c r="O173" s="179"/>
      <c r="P173" s="180">
        <f>SUM(P174:P178)</f>
        <v>0</v>
      </c>
      <c r="Q173" s="179"/>
      <c r="R173" s="180">
        <f>SUM(R174:R178)</f>
        <v>0.293</v>
      </c>
      <c r="S173" s="179"/>
      <c r="T173" s="181">
        <f>SUM(T174:T178)</f>
        <v>0.07854</v>
      </c>
      <c r="AR173" s="182" t="s">
        <v>84</v>
      </c>
      <c r="AT173" s="183" t="s">
        <v>73</v>
      </c>
      <c r="AU173" s="183" t="s">
        <v>82</v>
      </c>
      <c r="AY173" s="182" t="s">
        <v>142</v>
      </c>
      <c r="BK173" s="184">
        <f>SUM(BK174:BK178)</f>
        <v>0</v>
      </c>
    </row>
    <row r="174" spans="1:65" s="2" customFormat="1" ht="16.5" customHeight="1">
      <c r="A174" s="34"/>
      <c r="B174" s="35"/>
      <c r="C174" s="187" t="s">
        <v>259</v>
      </c>
      <c r="D174" s="187" t="s">
        <v>146</v>
      </c>
      <c r="E174" s="188" t="s">
        <v>260</v>
      </c>
      <c r="F174" s="189" t="s">
        <v>261</v>
      </c>
      <c r="G174" s="190" t="s">
        <v>149</v>
      </c>
      <c r="H174" s="191">
        <v>3.3</v>
      </c>
      <c r="I174" s="192"/>
      <c r="J174" s="193">
        <f>ROUND(I174*H174,2)</f>
        <v>0</v>
      </c>
      <c r="K174" s="189" t="s">
        <v>198</v>
      </c>
      <c r="L174" s="39"/>
      <c r="M174" s="194" t="s">
        <v>1</v>
      </c>
      <c r="N174" s="195" t="s">
        <v>41</v>
      </c>
      <c r="O174" s="72"/>
      <c r="P174" s="196">
        <f>O174*H174</f>
        <v>0</v>
      </c>
      <c r="Q174" s="196">
        <v>0</v>
      </c>
      <c r="R174" s="196">
        <f>Q174*H174</f>
        <v>0</v>
      </c>
      <c r="S174" s="196">
        <v>0.0238</v>
      </c>
      <c r="T174" s="197">
        <f>S174*H174</f>
        <v>0.07854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189</v>
      </c>
      <c r="AT174" s="198" t="s">
        <v>146</v>
      </c>
      <c r="AU174" s="198" t="s">
        <v>84</v>
      </c>
      <c r="AY174" s="17" t="s">
        <v>142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7" t="s">
        <v>150</v>
      </c>
      <c r="BK174" s="199">
        <f>ROUND(I174*H174,2)</f>
        <v>0</v>
      </c>
      <c r="BL174" s="17" t="s">
        <v>189</v>
      </c>
      <c r="BM174" s="198" t="s">
        <v>262</v>
      </c>
    </row>
    <row r="175" spans="2:51" s="14" customFormat="1" ht="11.25">
      <c r="B175" s="211"/>
      <c r="C175" s="212"/>
      <c r="D175" s="202" t="s">
        <v>176</v>
      </c>
      <c r="E175" s="213" t="s">
        <v>1</v>
      </c>
      <c r="F175" s="214" t="s">
        <v>263</v>
      </c>
      <c r="G175" s="212"/>
      <c r="H175" s="215">
        <v>3.3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176</v>
      </c>
      <c r="AU175" s="221" t="s">
        <v>84</v>
      </c>
      <c r="AV175" s="14" t="s">
        <v>84</v>
      </c>
      <c r="AW175" s="14" t="s">
        <v>31</v>
      </c>
      <c r="AX175" s="14" t="s">
        <v>82</v>
      </c>
      <c r="AY175" s="221" t="s">
        <v>142</v>
      </c>
    </row>
    <row r="176" spans="1:65" s="2" customFormat="1" ht="37.9" customHeight="1">
      <c r="A176" s="34"/>
      <c r="B176" s="35"/>
      <c r="C176" s="187" t="s">
        <v>264</v>
      </c>
      <c r="D176" s="187" t="s">
        <v>146</v>
      </c>
      <c r="E176" s="188" t="s">
        <v>265</v>
      </c>
      <c r="F176" s="189" t="s">
        <v>266</v>
      </c>
      <c r="G176" s="190" t="s">
        <v>251</v>
      </c>
      <c r="H176" s="191">
        <v>5</v>
      </c>
      <c r="I176" s="192"/>
      <c r="J176" s="193">
        <f>ROUND(I176*H176,2)</f>
        <v>0</v>
      </c>
      <c r="K176" s="189" t="s">
        <v>198</v>
      </c>
      <c r="L176" s="39"/>
      <c r="M176" s="194" t="s">
        <v>1</v>
      </c>
      <c r="N176" s="195" t="s">
        <v>41</v>
      </c>
      <c r="O176" s="72"/>
      <c r="P176" s="196">
        <f>O176*H176</f>
        <v>0</v>
      </c>
      <c r="Q176" s="196">
        <v>0.0586</v>
      </c>
      <c r="R176" s="196">
        <f>Q176*H176</f>
        <v>0.293</v>
      </c>
      <c r="S176" s="196">
        <v>0</v>
      </c>
      <c r="T176" s="19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189</v>
      </c>
      <c r="AT176" s="198" t="s">
        <v>146</v>
      </c>
      <c r="AU176" s="198" t="s">
        <v>84</v>
      </c>
      <c r="AY176" s="17" t="s">
        <v>142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7" t="s">
        <v>150</v>
      </c>
      <c r="BK176" s="199">
        <f>ROUND(I176*H176,2)</f>
        <v>0</v>
      </c>
      <c r="BL176" s="17" t="s">
        <v>189</v>
      </c>
      <c r="BM176" s="198" t="s">
        <v>267</v>
      </c>
    </row>
    <row r="177" spans="1:65" s="2" customFormat="1" ht="24.2" customHeight="1">
      <c r="A177" s="34"/>
      <c r="B177" s="35"/>
      <c r="C177" s="187" t="s">
        <v>268</v>
      </c>
      <c r="D177" s="187" t="s">
        <v>146</v>
      </c>
      <c r="E177" s="188" t="s">
        <v>269</v>
      </c>
      <c r="F177" s="189" t="s">
        <v>270</v>
      </c>
      <c r="G177" s="190" t="s">
        <v>271</v>
      </c>
      <c r="H177" s="233"/>
      <c r="I177" s="192"/>
      <c r="J177" s="193">
        <f>ROUND(I177*H177,2)</f>
        <v>0</v>
      </c>
      <c r="K177" s="189" t="s">
        <v>198</v>
      </c>
      <c r="L177" s="39"/>
      <c r="M177" s="194" t="s">
        <v>1</v>
      </c>
      <c r="N177" s="195" t="s">
        <v>41</v>
      </c>
      <c r="O177" s="72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189</v>
      </c>
      <c r="AT177" s="198" t="s">
        <v>146</v>
      </c>
      <c r="AU177" s="198" t="s">
        <v>84</v>
      </c>
      <c r="AY177" s="17" t="s">
        <v>142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7" t="s">
        <v>150</v>
      </c>
      <c r="BK177" s="199">
        <f>ROUND(I177*H177,2)</f>
        <v>0</v>
      </c>
      <c r="BL177" s="17" t="s">
        <v>189</v>
      </c>
      <c r="BM177" s="198" t="s">
        <v>272</v>
      </c>
    </row>
    <row r="178" spans="1:65" s="2" customFormat="1" ht="16.5" customHeight="1">
      <c r="A178" s="34"/>
      <c r="B178" s="35"/>
      <c r="C178" s="187" t="s">
        <v>273</v>
      </c>
      <c r="D178" s="187" t="s">
        <v>146</v>
      </c>
      <c r="E178" s="188" t="s">
        <v>274</v>
      </c>
      <c r="F178" s="189" t="s">
        <v>275</v>
      </c>
      <c r="G178" s="190" t="s">
        <v>276</v>
      </c>
      <c r="H178" s="191">
        <v>1</v>
      </c>
      <c r="I178" s="192"/>
      <c r="J178" s="193">
        <f>ROUND(I178*H178,2)</f>
        <v>0</v>
      </c>
      <c r="K178" s="189" t="s">
        <v>1</v>
      </c>
      <c r="L178" s="39"/>
      <c r="M178" s="194" t="s">
        <v>1</v>
      </c>
      <c r="N178" s="195" t="s">
        <v>41</v>
      </c>
      <c r="O178" s="72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189</v>
      </c>
      <c r="AT178" s="198" t="s">
        <v>146</v>
      </c>
      <c r="AU178" s="198" t="s">
        <v>84</v>
      </c>
      <c r="AY178" s="17" t="s">
        <v>142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7" t="s">
        <v>150</v>
      </c>
      <c r="BK178" s="199">
        <f>ROUND(I178*H178,2)</f>
        <v>0</v>
      </c>
      <c r="BL178" s="17" t="s">
        <v>189</v>
      </c>
      <c r="BM178" s="198" t="s">
        <v>277</v>
      </c>
    </row>
    <row r="179" spans="2:63" s="12" customFormat="1" ht="22.9" customHeight="1">
      <c r="B179" s="171"/>
      <c r="C179" s="172"/>
      <c r="D179" s="173" t="s">
        <v>73</v>
      </c>
      <c r="E179" s="185" t="s">
        <v>278</v>
      </c>
      <c r="F179" s="185" t="s">
        <v>279</v>
      </c>
      <c r="G179" s="172"/>
      <c r="H179" s="172"/>
      <c r="I179" s="175"/>
      <c r="J179" s="186">
        <f>BK179</f>
        <v>0</v>
      </c>
      <c r="K179" s="172"/>
      <c r="L179" s="177"/>
      <c r="M179" s="178"/>
      <c r="N179" s="179"/>
      <c r="O179" s="179"/>
      <c r="P179" s="180">
        <f>SUM(P180:P183)</f>
        <v>0</v>
      </c>
      <c r="Q179" s="179"/>
      <c r="R179" s="180">
        <f>SUM(R180:R183)</f>
        <v>0</v>
      </c>
      <c r="S179" s="179"/>
      <c r="T179" s="181">
        <f>SUM(T180:T183)</f>
        <v>0</v>
      </c>
      <c r="AR179" s="182" t="s">
        <v>84</v>
      </c>
      <c r="AT179" s="183" t="s">
        <v>73</v>
      </c>
      <c r="AU179" s="183" t="s">
        <v>82</v>
      </c>
      <c r="AY179" s="182" t="s">
        <v>142</v>
      </c>
      <c r="BK179" s="184">
        <f>SUM(BK180:BK183)</f>
        <v>0</v>
      </c>
    </row>
    <row r="180" spans="1:65" s="2" customFormat="1" ht="24.2" customHeight="1">
      <c r="A180" s="34"/>
      <c r="B180" s="35"/>
      <c r="C180" s="187" t="s">
        <v>280</v>
      </c>
      <c r="D180" s="187" t="s">
        <v>146</v>
      </c>
      <c r="E180" s="188" t="s">
        <v>281</v>
      </c>
      <c r="F180" s="189" t="s">
        <v>282</v>
      </c>
      <c r="G180" s="190" t="s">
        <v>251</v>
      </c>
      <c r="H180" s="191">
        <v>5</v>
      </c>
      <c r="I180" s="192"/>
      <c r="J180" s="193">
        <f>ROUND(I180*H180,2)</f>
        <v>0</v>
      </c>
      <c r="K180" s="189" t="s">
        <v>1</v>
      </c>
      <c r="L180" s="39"/>
      <c r="M180" s="194" t="s">
        <v>1</v>
      </c>
      <c r="N180" s="195" t="s">
        <v>41</v>
      </c>
      <c r="O180" s="72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8" t="s">
        <v>189</v>
      </c>
      <c r="AT180" s="198" t="s">
        <v>146</v>
      </c>
      <c r="AU180" s="198" t="s">
        <v>84</v>
      </c>
      <c r="AY180" s="17" t="s">
        <v>142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7" t="s">
        <v>150</v>
      </c>
      <c r="BK180" s="199">
        <f>ROUND(I180*H180,2)</f>
        <v>0</v>
      </c>
      <c r="BL180" s="17" t="s">
        <v>189</v>
      </c>
      <c r="BM180" s="198" t="s">
        <v>283</v>
      </c>
    </row>
    <row r="181" spans="1:65" s="2" customFormat="1" ht="24.2" customHeight="1">
      <c r="A181" s="34"/>
      <c r="B181" s="35"/>
      <c r="C181" s="187" t="s">
        <v>284</v>
      </c>
      <c r="D181" s="187" t="s">
        <v>146</v>
      </c>
      <c r="E181" s="188" t="s">
        <v>285</v>
      </c>
      <c r="F181" s="189" t="s">
        <v>286</v>
      </c>
      <c r="G181" s="190" t="s">
        <v>251</v>
      </c>
      <c r="H181" s="191">
        <v>3</v>
      </c>
      <c r="I181" s="192"/>
      <c r="J181" s="193">
        <f>ROUND(I181*H181,2)</f>
        <v>0</v>
      </c>
      <c r="K181" s="189" t="s">
        <v>1</v>
      </c>
      <c r="L181" s="39"/>
      <c r="M181" s="194" t="s">
        <v>1</v>
      </c>
      <c r="N181" s="195" t="s">
        <v>41</v>
      </c>
      <c r="O181" s="72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189</v>
      </c>
      <c r="AT181" s="198" t="s">
        <v>146</v>
      </c>
      <c r="AU181" s="198" t="s">
        <v>84</v>
      </c>
      <c r="AY181" s="17" t="s">
        <v>142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7" t="s">
        <v>150</v>
      </c>
      <c r="BK181" s="199">
        <f>ROUND(I181*H181,2)</f>
        <v>0</v>
      </c>
      <c r="BL181" s="17" t="s">
        <v>189</v>
      </c>
      <c r="BM181" s="198" t="s">
        <v>287</v>
      </c>
    </row>
    <row r="182" spans="1:65" s="2" customFormat="1" ht="37.9" customHeight="1">
      <c r="A182" s="34"/>
      <c r="B182" s="35"/>
      <c r="C182" s="187" t="s">
        <v>288</v>
      </c>
      <c r="D182" s="187" t="s">
        <v>146</v>
      </c>
      <c r="E182" s="188" t="s">
        <v>289</v>
      </c>
      <c r="F182" s="189" t="s">
        <v>290</v>
      </c>
      <c r="G182" s="190" t="s">
        <v>251</v>
      </c>
      <c r="H182" s="191">
        <v>5</v>
      </c>
      <c r="I182" s="192"/>
      <c r="J182" s="193">
        <f>ROUND(I182*H182,2)</f>
        <v>0</v>
      </c>
      <c r="K182" s="189" t="s">
        <v>1</v>
      </c>
      <c r="L182" s="39"/>
      <c r="M182" s="194" t="s">
        <v>1</v>
      </c>
      <c r="N182" s="195" t="s">
        <v>41</v>
      </c>
      <c r="O182" s="72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189</v>
      </c>
      <c r="AT182" s="198" t="s">
        <v>146</v>
      </c>
      <c r="AU182" s="198" t="s">
        <v>84</v>
      </c>
      <c r="AY182" s="17" t="s">
        <v>142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7" t="s">
        <v>150</v>
      </c>
      <c r="BK182" s="199">
        <f>ROUND(I182*H182,2)</f>
        <v>0</v>
      </c>
      <c r="BL182" s="17" t="s">
        <v>189</v>
      </c>
      <c r="BM182" s="198" t="s">
        <v>291</v>
      </c>
    </row>
    <row r="183" spans="1:65" s="2" customFormat="1" ht="37.9" customHeight="1">
      <c r="A183" s="34"/>
      <c r="B183" s="35"/>
      <c r="C183" s="187" t="s">
        <v>292</v>
      </c>
      <c r="D183" s="187" t="s">
        <v>146</v>
      </c>
      <c r="E183" s="188" t="s">
        <v>293</v>
      </c>
      <c r="F183" s="189" t="s">
        <v>294</v>
      </c>
      <c r="G183" s="190" t="s">
        <v>251</v>
      </c>
      <c r="H183" s="191">
        <v>3</v>
      </c>
      <c r="I183" s="192"/>
      <c r="J183" s="193">
        <f>ROUND(I183*H183,2)</f>
        <v>0</v>
      </c>
      <c r="K183" s="189" t="s">
        <v>1</v>
      </c>
      <c r="L183" s="39"/>
      <c r="M183" s="194" t="s">
        <v>1</v>
      </c>
      <c r="N183" s="195" t="s">
        <v>41</v>
      </c>
      <c r="O183" s="72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189</v>
      </c>
      <c r="AT183" s="198" t="s">
        <v>146</v>
      </c>
      <c r="AU183" s="198" t="s">
        <v>84</v>
      </c>
      <c r="AY183" s="17" t="s">
        <v>142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7" t="s">
        <v>150</v>
      </c>
      <c r="BK183" s="199">
        <f>ROUND(I183*H183,2)</f>
        <v>0</v>
      </c>
      <c r="BL183" s="17" t="s">
        <v>189</v>
      </c>
      <c r="BM183" s="198" t="s">
        <v>295</v>
      </c>
    </row>
    <row r="184" spans="2:63" s="12" customFormat="1" ht="22.9" customHeight="1">
      <c r="B184" s="171"/>
      <c r="C184" s="172"/>
      <c r="D184" s="173" t="s">
        <v>73</v>
      </c>
      <c r="E184" s="185" t="s">
        <v>296</v>
      </c>
      <c r="F184" s="185" t="s">
        <v>297</v>
      </c>
      <c r="G184" s="172"/>
      <c r="H184" s="172"/>
      <c r="I184" s="175"/>
      <c r="J184" s="186">
        <f>BK184</f>
        <v>0</v>
      </c>
      <c r="K184" s="172"/>
      <c r="L184" s="177"/>
      <c r="M184" s="178"/>
      <c r="N184" s="179"/>
      <c r="O184" s="179"/>
      <c r="P184" s="180">
        <f>P185</f>
        <v>0</v>
      </c>
      <c r="Q184" s="179"/>
      <c r="R184" s="180">
        <f>R185</f>
        <v>0</v>
      </c>
      <c r="S184" s="179"/>
      <c r="T184" s="181">
        <f>T185</f>
        <v>0</v>
      </c>
      <c r="AR184" s="182" t="s">
        <v>84</v>
      </c>
      <c r="AT184" s="183" t="s">
        <v>73</v>
      </c>
      <c r="AU184" s="183" t="s">
        <v>82</v>
      </c>
      <c r="AY184" s="182" t="s">
        <v>142</v>
      </c>
      <c r="BK184" s="184">
        <f>BK185</f>
        <v>0</v>
      </c>
    </row>
    <row r="185" spans="1:65" s="2" customFormat="1" ht="24.2" customHeight="1">
      <c r="A185" s="34"/>
      <c r="B185" s="35"/>
      <c r="C185" s="187" t="s">
        <v>298</v>
      </c>
      <c r="D185" s="187" t="s">
        <v>146</v>
      </c>
      <c r="E185" s="188" t="s">
        <v>299</v>
      </c>
      <c r="F185" s="189" t="s">
        <v>300</v>
      </c>
      <c r="G185" s="190" t="s">
        <v>276</v>
      </c>
      <c r="H185" s="191">
        <v>1</v>
      </c>
      <c r="I185" s="192"/>
      <c r="J185" s="193">
        <f>ROUND(I185*H185,2)</f>
        <v>0</v>
      </c>
      <c r="K185" s="189" t="s">
        <v>1</v>
      </c>
      <c r="L185" s="39"/>
      <c r="M185" s="194" t="s">
        <v>1</v>
      </c>
      <c r="N185" s="195" t="s">
        <v>41</v>
      </c>
      <c r="O185" s="72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8" t="s">
        <v>189</v>
      </c>
      <c r="AT185" s="198" t="s">
        <v>146</v>
      </c>
      <c r="AU185" s="198" t="s">
        <v>84</v>
      </c>
      <c r="AY185" s="17" t="s">
        <v>142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7" t="s">
        <v>150</v>
      </c>
      <c r="BK185" s="199">
        <f>ROUND(I185*H185,2)</f>
        <v>0</v>
      </c>
      <c r="BL185" s="17" t="s">
        <v>189</v>
      </c>
      <c r="BM185" s="198" t="s">
        <v>301</v>
      </c>
    </row>
    <row r="186" spans="2:63" s="12" customFormat="1" ht="22.9" customHeight="1">
      <c r="B186" s="171"/>
      <c r="C186" s="172"/>
      <c r="D186" s="173" t="s">
        <v>73</v>
      </c>
      <c r="E186" s="185" t="s">
        <v>302</v>
      </c>
      <c r="F186" s="185" t="s">
        <v>303</v>
      </c>
      <c r="G186" s="172"/>
      <c r="H186" s="172"/>
      <c r="I186" s="175"/>
      <c r="J186" s="186">
        <f>BK186</f>
        <v>0</v>
      </c>
      <c r="K186" s="172"/>
      <c r="L186" s="177"/>
      <c r="M186" s="178"/>
      <c r="N186" s="179"/>
      <c r="O186" s="179"/>
      <c r="P186" s="180">
        <f>SUM(P187:P188)</f>
        <v>0</v>
      </c>
      <c r="Q186" s="179"/>
      <c r="R186" s="180">
        <f>SUM(R187:R188)</f>
        <v>0.5214291200000001</v>
      </c>
      <c r="S186" s="179"/>
      <c r="T186" s="181">
        <f>SUM(T187:T188)</f>
        <v>0</v>
      </c>
      <c r="AR186" s="182" t="s">
        <v>84</v>
      </c>
      <c r="AT186" s="183" t="s">
        <v>73</v>
      </c>
      <c r="AU186" s="183" t="s">
        <v>82</v>
      </c>
      <c r="AY186" s="182" t="s">
        <v>142</v>
      </c>
      <c r="BK186" s="184">
        <f>SUM(BK187:BK188)</f>
        <v>0</v>
      </c>
    </row>
    <row r="187" spans="1:65" s="2" customFormat="1" ht="24.2" customHeight="1">
      <c r="A187" s="34"/>
      <c r="B187" s="35"/>
      <c r="C187" s="187" t="s">
        <v>8</v>
      </c>
      <c r="D187" s="187" t="s">
        <v>146</v>
      </c>
      <c r="E187" s="188" t="s">
        <v>304</v>
      </c>
      <c r="F187" s="189" t="s">
        <v>305</v>
      </c>
      <c r="G187" s="190" t="s">
        <v>149</v>
      </c>
      <c r="H187" s="191">
        <v>25.499</v>
      </c>
      <c r="I187" s="192"/>
      <c r="J187" s="193">
        <f>ROUND(I187*H187,2)</f>
        <v>0</v>
      </c>
      <c r="K187" s="189" t="s">
        <v>1</v>
      </c>
      <c r="L187" s="39"/>
      <c r="M187" s="194" t="s">
        <v>1</v>
      </c>
      <c r="N187" s="195" t="s">
        <v>41</v>
      </c>
      <c r="O187" s="72"/>
      <c r="P187" s="196">
        <f>O187*H187</f>
        <v>0</v>
      </c>
      <c r="Q187" s="196">
        <v>0.01088</v>
      </c>
      <c r="R187" s="196">
        <f>Q187*H187</f>
        <v>0.27742912000000003</v>
      </c>
      <c r="S187" s="196">
        <v>0</v>
      </c>
      <c r="T187" s="197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8" t="s">
        <v>189</v>
      </c>
      <c r="AT187" s="198" t="s">
        <v>146</v>
      </c>
      <c r="AU187" s="198" t="s">
        <v>84</v>
      </c>
      <c r="AY187" s="17" t="s">
        <v>142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7" t="s">
        <v>150</v>
      </c>
      <c r="BK187" s="199">
        <f>ROUND(I187*H187,2)</f>
        <v>0</v>
      </c>
      <c r="BL187" s="17" t="s">
        <v>189</v>
      </c>
      <c r="BM187" s="198" t="s">
        <v>306</v>
      </c>
    </row>
    <row r="188" spans="1:65" s="2" customFormat="1" ht="24.2" customHeight="1">
      <c r="A188" s="34"/>
      <c r="B188" s="35"/>
      <c r="C188" s="187" t="s">
        <v>307</v>
      </c>
      <c r="D188" s="187" t="s">
        <v>146</v>
      </c>
      <c r="E188" s="188" t="s">
        <v>308</v>
      </c>
      <c r="F188" s="189" t="s">
        <v>309</v>
      </c>
      <c r="G188" s="190" t="s">
        <v>149</v>
      </c>
      <c r="H188" s="191">
        <v>20</v>
      </c>
      <c r="I188" s="192"/>
      <c r="J188" s="193">
        <f>ROUND(I188*H188,2)</f>
        <v>0</v>
      </c>
      <c r="K188" s="189" t="s">
        <v>198</v>
      </c>
      <c r="L188" s="39"/>
      <c r="M188" s="194" t="s">
        <v>1</v>
      </c>
      <c r="N188" s="195" t="s">
        <v>41</v>
      </c>
      <c r="O188" s="72"/>
      <c r="P188" s="196">
        <f>O188*H188</f>
        <v>0</v>
      </c>
      <c r="Q188" s="196">
        <v>0.0122</v>
      </c>
      <c r="R188" s="196">
        <f>Q188*H188</f>
        <v>0.24400000000000002</v>
      </c>
      <c r="S188" s="196">
        <v>0</v>
      </c>
      <c r="T188" s="197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8" t="s">
        <v>189</v>
      </c>
      <c r="AT188" s="198" t="s">
        <v>146</v>
      </c>
      <c r="AU188" s="198" t="s">
        <v>84</v>
      </c>
      <c r="AY188" s="17" t="s">
        <v>142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7" t="s">
        <v>150</v>
      </c>
      <c r="BK188" s="199">
        <f>ROUND(I188*H188,2)</f>
        <v>0</v>
      </c>
      <c r="BL188" s="17" t="s">
        <v>189</v>
      </c>
      <c r="BM188" s="198" t="s">
        <v>310</v>
      </c>
    </row>
    <row r="189" spans="2:63" s="12" customFormat="1" ht="22.9" customHeight="1">
      <c r="B189" s="171"/>
      <c r="C189" s="172"/>
      <c r="D189" s="173" t="s">
        <v>73</v>
      </c>
      <c r="E189" s="185" t="s">
        <v>311</v>
      </c>
      <c r="F189" s="185" t="s">
        <v>312</v>
      </c>
      <c r="G189" s="172"/>
      <c r="H189" s="172"/>
      <c r="I189" s="175"/>
      <c r="J189" s="186">
        <f>BK189</f>
        <v>0</v>
      </c>
      <c r="K189" s="172"/>
      <c r="L189" s="177"/>
      <c r="M189" s="178"/>
      <c r="N189" s="179"/>
      <c r="O189" s="179"/>
      <c r="P189" s="180">
        <f>SUM(P190:P200)</f>
        <v>0</v>
      </c>
      <c r="Q189" s="179"/>
      <c r="R189" s="180">
        <f>SUM(R190:R200)</f>
        <v>0.3588</v>
      </c>
      <c r="S189" s="179"/>
      <c r="T189" s="181">
        <f>SUM(T190:T200)</f>
        <v>0.61625</v>
      </c>
      <c r="AR189" s="182" t="s">
        <v>84</v>
      </c>
      <c r="AT189" s="183" t="s">
        <v>73</v>
      </c>
      <c r="AU189" s="183" t="s">
        <v>82</v>
      </c>
      <c r="AY189" s="182" t="s">
        <v>142</v>
      </c>
      <c r="BK189" s="184">
        <f>SUM(BK190:BK200)</f>
        <v>0</v>
      </c>
    </row>
    <row r="190" spans="1:65" s="2" customFormat="1" ht="24.2" customHeight="1">
      <c r="A190" s="34"/>
      <c r="B190" s="35"/>
      <c r="C190" s="187" t="s">
        <v>313</v>
      </c>
      <c r="D190" s="187" t="s">
        <v>146</v>
      </c>
      <c r="E190" s="188" t="s">
        <v>314</v>
      </c>
      <c r="F190" s="189" t="s">
        <v>315</v>
      </c>
      <c r="G190" s="190" t="s">
        <v>149</v>
      </c>
      <c r="H190" s="191">
        <v>46.872</v>
      </c>
      <c r="I190" s="192"/>
      <c r="J190" s="193">
        <f>ROUND(I190*H190,2)</f>
        <v>0</v>
      </c>
      <c r="K190" s="189" t="s">
        <v>1</v>
      </c>
      <c r="L190" s="39"/>
      <c r="M190" s="194" t="s">
        <v>1</v>
      </c>
      <c r="N190" s="195" t="s">
        <v>41</v>
      </c>
      <c r="O190" s="72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8" t="s">
        <v>150</v>
      </c>
      <c r="AT190" s="198" t="s">
        <v>146</v>
      </c>
      <c r="AU190" s="198" t="s">
        <v>84</v>
      </c>
      <c r="AY190" s="17" t="s">
        <v>142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7" t="s">
        <v>150</v>
      </c>
      <c r="BK190" s="199">
        <f>ROUND(I190*H190,2)</f>
        <v>0</v>
      </c>
      <c r="BL190" s="17" t="s">
        <v>150</v>
      </c>
      <c r="BM190" s="198" t="s">
        <v>316</v>
      </c>
    </row>
    <row r="191" spans="2:51" s="14" customFormat="1" ht="11.25">
      <c r="B191" s="211"/>
      <c r="C191" s="212"/>
      <c r="D191" s="202" t="s">
        <v>176</v>
      </c>
      <c r="E191" s="213" t="s">
        <v>1</v>
      </c>
      <c r="F191" s="214" t="s">
        <v>317</v>
      </c>
      <c r="G191" s="212"/>
      <c r="H191" s="215">
        <v>46.872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176</v>
      </c>
      <c r="AU191" s="221" t="s">
        <v>84</v>
      </c>
      <c r="AV191" s="14" t="s">
        <v>84</v>
      </c>
      <c r="AW191" s="14" t="s">
        <v>31</v>
      </c>
      <c r="AX191" s="14" t="s">
        <v>82</v>
      </c>
      <c r="AY191" s="221" t="s">
        <v>142</v>
      </c>
    </row>
    <row r="192" spans="1:65" s="2" customFormat="1" ht="16.5" customHeight="1">
      <c r="A192" s="34"/>
      <c r="B192" s="35"/>
      <c r="C192" s="187" t="s">
        <v>318</v>
      </c>
      <c r="D192" s="187" t="s">
        <v>146</v>
      </c>
      <c r="E192" s="188" t="s">
        <v>319</v>
      </c>
      <c r="F192" s="189" t="s">
        <v>320</v>
      </c>
      <c r="G192" s="190" t="s">
        <v>149</v>
      </c>
      <c r="H192" s="191">
        <v>8.4</v>
      </c>
      <c r="I192" s="192"/>
      <c r="J192" s="193">
        <f>ROUND(I192*H192,2)</f>
        <v>0</v>
      </c>
      <c r="K192" s="189" t="s">
        <v>1</v>
      </c>
      <c r="L192" s="39"/>
      <c r="M192" s="194" t="s">
        <v>1</v>
      </c>
      <c r="N192" s="195" t="s">
        <v>41</v>
      </c>
      <c r="O192" s="72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8" t="s">
        <v>150</v>
      </c>
      <c r="AT192" s="198" t="s">
        <v>146</v>
      </c>
      <c r="AU192" s="198" t="s">
        <v>84</v>
      </c>
      <c r="AY192" s="17" t="s">
        <v>142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7" t="s">
        <v>150</v>
      </c>
      <c r="BK192" s="199">
        <f>ROUND(I192*H192,2)</f>
        <v>0</v>
      </c>
      <c r="BL192" s="17" t="s">
        <v>150</v>
      </c>
      <c r="BM192" s="198" t="s">
        <v>321</v>
      </c>
    </row>
    <row r="193" spans="1:65" s="2" customFormat="1" ht="24.2" customHeight="1">
      <c r="A193" s="34"/>
      <c r="B193" s="35"/>
      <c r="C193" s="187" t="s">
        <v>322</v>
      </c>
      <c r="D193" s="187" t="s">
        <v>146</v>
      </c>
      <c r="E193" s="188" t="s">
        <v>323</v>
      </c>
      <c r="F193" s="189" t="s">
        <v>324</v>
      </c>
      <c r="G193" s="190" t="s">
        <v>192</v>
      </c>
      <c r="H193" s="191">
        <v>3</v>
      </c>
      <c r="I193" s="192"/>
      <c r="J193" s="193">
        <f>ROUND(I193*H193,2)</f>
        <v>0</v>
      </c>
      <c r="K193" s="189" t="s">
        <v>1</v>
      </c>
      <c r="L193" s="39"/>
      <c r="M193" s="194" t="s">
        <v>1</v>
      </c>
      <c r="N193" s="195" t="s">
        <v>41</v>
      </c>
      <c r="O193" s="72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8" t="s">
        <v>189</v>
      </c>
      <c r="AT193" s="198" t="s">
        <v>146</v>
      </c>
      <c r="AU193" s="198" t="s">
        <v>84</v>
      </c>
      <c r="AY193" s="17" t="s">
        <v>142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7" t="s">
        <v>150</v>
      </c>
      <c r="BK193" s="199">
        <f>ROUND(I193*H193,2)</f>
        <v>0</v>
      </c>
      <c r="BL193" s="17" t="s">
        <v>189</v>
      </c>
      <c r="BM193" s="198" t="s">
        <v>325</v>
      </c>
    </row>
    <row r="194" spans="1:65" s="2" customFormat="1" ht="24.2" customHeight="1">
      <c r="A194" s="34"/>
      <c r="B194" s="35"/>
      <c r="C194" s="187" t="s">
        <v>150</v>
      </c>
      <c r="D194" s="187" t="s">
        <v>146</v>
      </c>
      <c r="E194" s="188" t="s">
        <v>326</v>
      </c>
      <c r="F194" s="189" t="s">
        <v>327</v>
      </c>
      <c r="G194" s="190" t="s">
        <v>149</v>
      </c>
      <c r="H194" s="191">
        <v>25</v>
      </c>
      <c r="I194" s="192"/>
      <c r="J194" s="193">
        <f>ROUND(I194*H194,2)</f>
        <v>0</v>
      </c>
      <c r="K194" s="189" t="s">
        <v>1</v>
      </c>
      <c r="L194" s="39"/>
      <c r="M194" s="194" t="s">
        <v>1</v>
      </c>
      <c r="N194" s="195" t="s">
        <v>41</v>
      </c>
      <c r="O194" s="72"/>
      <c r="P194" s="196">
        <f>O194*H194</f>
        <v>0</v>
      </c>
      <c r="Q194" s="196">
        <v>0</v>
      </c>
      <c r="R194" s="196">
        <f>Q194*H194</f>
        <v>0</v>
      </c>
      <c r="S194" s="196">
        <v>0.02465</v>
      </c>
      <c r="T194" s="197">
        <f>S194*H194</f>
        <v>0.61625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8" t="s">
        <v>189</v>
      </c>
      <c r="AT194" s="198" t="s">
        <v>146</v>
      </c>
      <c r="AU194" s="198" t="s">
        <v>84</v>
      </c>
      <c r="AY194" s="17" t="s">
        <v>142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7" t="s">
        <v>150</v>
      </c>
      <c r="BK194" s="199">
        <f>ROUND(I194*H194,2)</f>
        <v>0</v>
      </c>
      <c r="BL194" s="17" t="s">
        <v>189</v>
      </c>
      <c r="BM194" s="198" t="s">
        <v>328</v>
      </c>
    </row>
    <row r="195" spans="2:51" s="14" customFormat="1" ht="11.25">
      <c r="B195" s="211"/>
      <c r="C195" s="212"/>
      <c r="D195" s="202" t="s">
        <v>176</v>
      </c>
      <c r="E195" s="213" t="s">
        <v>1</v>
      </c>
      <c r="F195" s="214" t="s">
        <v>329</v>
      </c>
      <c r="G195" s="212"/>
      <c r="H195" s="215">
        <v>25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176</v>
      </c>
      <c r="AU195" s="221" t="s">
        <v>84</v>
      </c>
      <c r="AV195" s="14" t="s">
        <v>84</v>
      </c>
      <c r="AW195" s="14" t="s">
        <v>31</v>
      </c>
      <c r="AX195" s="14" t="s">
        <v>82</v>
      </c>
      <c r="AY195" s="221" t="s">
        <v>142</v>
      </c>
    </row>
    <row r="196" spans="1:65" s="2" customFormat="1" ht="24.2" customHeight="1">
      <c r="A196" s="34"/>
      <c r="B196" s="35"/>
      <c r="C196" s="187" t="s">
        <v>330</v>
      </c>
      <c r="D196" s="187" t="s">
        <v>146</v>
      </c>
      <c r="E196" s="188" t="s">
        <v>331</v>
      </c>
      <c r="F196" s="189" t="s">
        <v>332</v>
      </c>
      <c r="G196" s="190" t="s">
        <v>251</v>
      </c>
      <c r="H196" s="191">
        <v>6</v>
      </c>
      <c r="I196" s="192"/>
      <c r="J196" s="193">
        <f>ROUND(I196*H196,2)</f>
        <v>0</v>
      </c>
      <c r="K196" s="189" t="s">
        <v>198</v>
      </c>
      <c r="L196" s="39"/>
      <c r="M196" s="194" t="s">
        <v>1</v>
      </c>
      <c r="N196" s="195" t="s">
        <v>41</v>
      </c>
      <c r="O196" s="72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8" t="s">
        <v>189</v>
      </c>
      <c r="AT196" s="198" t="s">
        <v>146</v>
      </c>
      <c r="AU196" s="198" t="s">
        <v>84</v>
      </c>
      <c r="AY196" s="17" t="s">
        <v>142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7" t="s">
        <v>150</v>
      </c>
      <c r="BK196" s="199">
        <f>ROUND(I196*H196,2)</f>
        <v>0</v>
      </c>
      <c r="BL196" s="17" t="s">
        <v>189</v>
      </c>
      <c r="BM196" s="198" t="s">
        <v>333</v>
      </c>
    </row>
    <row r="197" spans="1:65" s="2" customFormat="1" ht="33" customHeight="1">
      <c r="A197" s="34"/>
      <c r="B197" s="35"/>
      <c r="C197" s="234" t="s">
        <v>334</v>
      </c>
      <c r="D197" s="234" t="s">
        <v>335</v>
      </c>
      <c r="E197" s="235" t="s">
        <v>336</v>
      </c>
      <c r="F197" s="236" t="s">
        <v>337</v>
      </c>
      <c r="G197" s="237" t="s">
        <v>251</v>
      </c>
      <c r="H197" s="238">
        <v>6</v>
      </c>
      <c r="I197" s="239"/>
      <c r="J197" s="240">
        <f>ROUND(I197*H197,2)</f>
        <v>0</v>
      </c>
      <c r="K197" s="236" t="s">
        <v>198</v>
      </c>
      <c r="L197" s="241"/>
      <c r="M197" s="242" t="s">
        <v>1</v>
      </c>
      <c r="N197" s="243" t="s">
        <v>41</v>
      </c>
      <c r="O197" s="72"/>
      <c r="P197" s="196">
        <f>O197*H197</f>
        <v>0</v>
      </c>
      <c r="Q197" s="196">
        <v>0.038</v>
      </c>
      <c r="R197" s="196">
        <f>Q197*H197</f>
        <v>0.22799999999999998</v>
      </c>
      <c r="S197" s="196">
        <v>0</v>
      </c>
      <c r="T197" s="197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8" t="s">
        <v>338</v>
      </c>
      <c r="AT197" s="198" t="s">
        <v>335</v>
      </c>
      <c r="AU197" s="198" t="s">
        <v>84</v>
      </c>
      <c r="AY197" s="17" t="s">
        <v>142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7" t="s">
        <v>150</v>
      </c>
      <c r="BK197" s="199">
        <f>ROUND(I197*H197,2)</f>
        <v>0</v>
      </c>
      <c r="BL197" s="17" t="s">
        <v>189</v>
      </c>
      <c r="BM197" s="198" t="s">
        <v>339</v>
      </c>
    </row>
    <row r="198" spans="1:65" s="2" customFormat="1" ht="33" customHeight="1">
      <c r="A198" s="34"/>
      <c r="B198" s="35"/>
      <c r="C198" s="234" t="s">
        <v>340</v>
      </c>
      <c r="D198" s="234" t="s">
        <v>335</v>
      </c>
      <c r="E198" s="235" t="s">
        <v>341</v>
      </c>
      <c r="F198" s="236" t="s">
        <v>342</v>
      </c>
      <c r="G198" s="237" t="s">
        <v>251</v>
      </c>
      <c r="H198" s="238">
        <v>1</v>
      </c>
      <c r="I198" s="239"/>
      <c r="J198" s="240">
        <f>ROUND(I198*H198,2)</f>
        <v>0</v>
      </c>
      <c r="K198" s="236" t="s">
        <v>198</v>
      </c>
      <c r="L198" s="241"/>
      <c r="M198" s="242" t="s">
        <v>1</v>
      </c>
      <c r="N198" s="243" t="s">
        <v>41</v>
      </c>
      <c r="O198" s="72"/>
      <c r="P198" s="196">
        <f>O198*H198</f>
        <v>0</v>
      </c>
      <c r="Q198" s="196">
        <v>0.016</v>
      </c>
      <c r="R198" s="196">
        <f>Q198*H198</f>
        <v>0.016</v>
      </c>
      <c r="S198" s="196">
        <v>0</v>
      </c>
      <c r="T198" s="197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338</v>
      </c>
      <c r="AT198" s="198" t="s">
        <v>335</v>
      </c>
      <c r="AU198" s="198" t="s">
        <v>84</v>
      </c>
      <c r="AY198" s="17" t="s">
        <v>142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7" t="s">
        <v>150</v>
      </c>
      <c r="BK198" s="199">
        <f>ROUND(I198*H198,2)</f>
        <v>0</v>
      </c>
      <c r="BL198" s="17" t="s">
        <v>189</v>
      </c>
      <c r="BM198" s="198" t="s">
        <v>343</v>
      </c>
    </row>
    <row r="199" spans="1:65" s="2" customFormat="1" ht="24.2" customHeight="1">
      <c r="A199" s="34"/>
      <c r="B199" s="35"/>
      <c r="C199" s="187" t="s">
        <v>344</v>
      </c>
      <c r="D199" s="187" t="s">
        <v>146</v>
      </c>
      <c r="E199" s="188" t="s">
        <v>345</v>
      </c>
      <c r="F199" s="189" t="s">
        <v>346</v>
      </c>
      <c r="G199" s="190" t="s">
        <v>251</v>
      </c>
      <c r="H199" s="191">
        <v>7</v>
      </c>
      <c r="I199" s="192"/>
      <c r="J199" s="193">
        <f>ROUND(I199*H199,2)</f>
        <v>0</v>
      </c>
      <c r="K199" s="189" t="s">
        <v>198</v>
      </c>
      <c r="L199" s="39"/>
      <c r="M199" s="194" t="s">
        <v>1</v>
      </c>
      <c r="N199" s="195" t="s">
        <v>41</v>
      </c>
      <c r="O199" s="72"/>
      <c r="P199" s="196">
        <f>O199*H199</f>
        <v>0</v>
      </c>
      <c r="Q199" s="196">
        <v>0.0004</v>
      </c>
      <c r="R199" s="196">
        <f>Q199*H199</f>
        <v>0.0028</v>
      </c>
      <c r="S199" s="196">
        <v>0</v>
      </c>
      <c r="T199" s="197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8" t="s">
        <v>189</v>
      </c>
      <c r="AT199" s="198" t="s">
        <v>146</v>
      </c>
      <c r="AU199" s="198" t="s">
        <v>84</v>
      </c>
      <c r="AY199" s="17" t="s">
        <v>142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7" t="s">
        <v>150</v>
      </c>
      <c r="BK199" s="199">
        <f>ROUND(I199*H199,2)</f>
        <v>0</v>
      </c>
      <c r="BL199" s="17" t="s">
        <v>189</v>
      </c>
      <c r="BM199" s="198" t="s">
        <v>347</v>
      </c>
    </row>
    <row r="200" spans="1:65" s="2" customFormat="1" ht="37.9" customHeight="1">
      <c r="A200" s="34"/>
      <c r="B200" s="35"/>
      <c r="C200" s="234" t="s">
        <v>348</v>
      </c>
      <c r="D200" s="234" t="s">
        <v>335</v>
      </c>
      <c r="E200" s="235" t="s">
        <v>349</v>
      </c>
      <c r="F200" s="236" t="s">
        <v>350</v>
      </c>
      <c r="G200" s="237" t="s">
        <v>251</v>
      </c>
      <c r="H200" s="238">
        <v>7</v>
      </c>
      <c r="I200" s="239"/>
      <c r="J200" s="240">
        <f>ROUND(I200*H200,2)</f>
        <v>0</v>
      </c>
      <c r="K200" s="236" t="s">
        <v>198</v>
      </c>
      <c r="L200" s="241"/>
      <c r="M200" s="242" t="s">
        <v>1</v>
      </c>
      <c r="N200" s="243" t="s">
        <v>41</v>
      </c>
      <c r="O200" s="72"/>
      <c r="P200" s="196">
        <f>O200*H200</f>
        <v>0</v>
      </c>
      <c r="Q200" s="196">
        <v>0.016</v>
      </c>
      <c r="R200" s="196">
        <f>Q200*H200</f>
        <v>0.112</v>
      </c>
      <c r="S200" s="196">
        <v>0</v>
      </c>
      <c r="T200" s="197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8" t="s">
        <v>338</v>
      </c>
      <c r="AT200" s="198" t="s">
        <v>335</v>
      </c>
      <c r="AU200" s="198" t="s">
        <v>84</v>
      </c>
      <c r="AY200" s="17" t="s">
        <v>142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7" t="s">
        <v>150</v>
      </c>
      <c r="BK200" s="199">
        <f>ROUND(I200*H200,2)</f>
        <v>0</v>
      </c>
      <c r="BL200" s="17" t="s">
        <v>189</v>
      </c>
      <c r="BM200" s="198" t="s">
        <v>351</v>
      </c>
    </row>
    <row r="201" spans="2:63" s="12" customFormat="1" ht="22.9" customHeight="1">
      <c r="B201" s="171"/>
      <c r="C201" s="172"/>
      <c r="D201" s="173" t="s">
        <v>73</v>
      </c>
      <c r="E201" s="185" t="s">
        <v>352</v>
      </c>
      <c r="F201" s="185" t="s">
        <v>353</v>
      </c>
      <c r="G201" s="172"/>
      <c r="H201" s="172"/>
      <c r="I201" s="175"/>
      <c r="J201" s="186">
        <f>BK201</f>
        <v>0</v>
      </c>
      <c r="K201" s="172"/>
      <c r="L201" s="177"/>
      <c r="M201" s="178"/>
      <c r="N201" s="179"/>
      <c r="O201" s="179"/>
      <c r="P201" s="180">
        <f>SUM(P202:P205)</f>
        <v>0</v>
      </c>
      <c r="Q201" s="179"/>
      <c r="R201" s="180">
        <f>SUM(R202:R205)</f>
        <v>0.007344000000000001</v>
      </c>
      <c r="S201" s="179"/>
      <c r="T201" s="181">
        <f>SUM(T202:T205)</f>
        <v>5.612085</v>
      </c>
      <c r="AR201" s="182" t="s">
        <v>84</v>
      </c>
      <c r="AT201" s="183" t="s">
        <v>73</v>
      </c>
      <c r="AU201" s="183" t="s">
        <v>82</v>
      </c>
      <c r="AY201" s="182" t="s">
        <v>142</v>
      </c>
      <c r="BK201" s="184">
        <f>SUM(BK202:BK205)</f>
        <v>0</v>
      </c>
    </row>
    <row r="202" spans="1:65" s="2" customFormat="1" ht="24.2" customHeight="1">
      <c r="A202" s="34"/>
      <c r="B202" s="35"/>
      <c r="C202" s="187" t="s">
        <v>354</v>
      </c>
      <c r="D202" s="187" t="s">
        <v>146</v>
      </c>
      <c r="E202" s="188" t="s">
        <v>355</v>
      </c>
      <c r="F202" s="189" t="s">
        <v>356</v>
      </c>
      <c r="G202" s="190" t="s">
        <v>192</v>
      </c>
      <c r="H202" s="191">
        <v>21.6</v>
      </c>
      <c r="I202" s="192"/>
      <c r="J202" s="193">
        <f>ROUND(I202*H202,2)</f>
        <v>0</v>
      </c>
      <c r="K202" s="189" t="s">
        <v>198</v>
      </c>
      <c r="L202" s="39"/>
      <c r="M202" s="194" t="s">
        <v>1</v>
      </c>
      <c r="N202" s="195" t="s">
        <v>41</v>
      </c>
      <c r="O202" s="72"/>
      <c r="P202" s="196">
        <f>O202*H202</f>
        <v>0</v>
      </c>
      <c r="Q202" s="196">
        <v>0.00034</v>
      </c>
      <c r="R202" s="196">
        <f>Q202*H202</f>
        <v>0.007344000000000001</v>
      </c>
      <c r="S202" s="196">
        <v>0</v>
      </c>
      <c r="T202" s="197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8" t="s">
        <v>150</v>
      </c>
      <c r="AT202" s="198" t="s">
        <v>146</v>
      </c>
      <c r="AU202" s="198" t="s">
        <v>84</v>
      </c>
      <c r="AY202" s="17" t="s">
        <v>142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7" t="s">
        <v>150</v>
      </c>
      <c r="BK202" s="199">
        <f>ROUND(I202*H202,2)</f>
        <v>0</v>
      </c>
      <c r="BL202" s="17" t="s">
        <v>150</v>
      </c>
      <c r="BM202" s="198" t="s">
        <v>357</v>
      </c>
    </row>
    <row r="203" spans="2:51" s="14" customFormat="1" ht="11.25">
      <c r="B203" s="211"/>
      <c r="C203" s="212"/>
      <c r="D203" s="202" t="s">
        <v>176</v>
      </c>
      <c r="E203" s="213" t="s">
        <v>1</v>
      </c>
      <c r="F203" s="214" t="s">
        <v>358</v>
      </c>
      <c r="G203" s="212"/>
      <c r="H203" s="215">
        <v>21.6</v>
      </c>
      <c r="I203" s="216"/>
      <c r="J203" s="212"/>
      <c r="K203" s="212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176</v>
      </c>
      <c r="AU203" s="221" t="s">
        <v>84</v>
      </c>
      <c r="AV203" s="14" t="s">
        <v>84</v>
      </c>
      <c r="AW203" s="14" t="s">
        <v>31</v>
      </c>
      <c r="AX203" s="14" t="s">
        <v>82</v>
      </c>
      <c r="AY203" s="221" t="s">
        <v>142</v>
      </c>
    </row>
    <row r="204" spans="1:65" s="2" customFormat="1" ht="24.2" customHeight="1">
      <c r="A204" s="34"/>
      <c r="B204" s="35"/>
      <c r="C204" s="234" t="s">
        <v>359</v>
      </c>
      <c r="D204" s="234" t="s">
        <v>335</v>
      </c>
      <c r="E204" s="235" t="s">
        <v>360</v>
      </c>
      <c r="F204" s="236" t="s">
        <v>361</v>
      </c>
      <c r="G204" s="237" t="s">
        <v>246</v>
      </c>
      <c r="H204" s="238">
        <v>18</v>
      </c>
      <c r="I204" s="239"/>
      <c r="J204" s="240">
        <f>ROUND(I204*H204,2)</f>
        <v>0</v>
      </c>
      <c r="K204" s="236" t="s">
        <v>1</v>
      </c>
      <c r="L204" s="241"/>
      <c r="M204" s="242" t="s">
        <v>1</v>
      </c>
      <c r="N204" s="243" t="s">
        <v>41</v>
      </c>
      <c r="O204" s="72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8" t="s">
        <v>152</v>
      </c>
      <c r="AT204" s="198" t="s">
        <v>335</v>
      </c>
      <c r="AU204" s="198" t="s">
        <v>84</v>
      </c>
      <c r="AY204" s="17" t="s">
        <v>142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7" t="s">
        <v>150</v>
      </c>
      <c r="BK204" s="199">
        <f>ROUND(I204*H204,2)</f>
        <v>0</v>
      </c>
      <c r="BL204" s="17" t="s">
        <v>150</v>
      </c>
      <c r="BM204" s="198" t="s">
        <v>362</v>
      </c>
    </row>
    <row r="205" spans="1:65" s="2" customFormat="1" ht="24.2" customHeight="1">
      <c r="A205" s="34"/>
      <c r="B205" s="35"/>
      <c r="C205" s="187" t="s">
        <v>363</v>
      </c>
      <c r="D205" s="187" t="s">
        <v>146</v>
      </c>
      <c r="E205" s="188" t="s">
        <v>364</v>
      </c>
      <c r="F205" s="189" t="s">
        <v>365</v>
      </c>
      <c r="G205" s="190" t="s">
        <v>149</v>
      </c>
      <c r="H205" s="191">
        <v>40.23</v>
      </c>
      <c r="I205" s="192"/>
      <c r="J205" s="193">
        <f>ROUND(I205*H205,2)</f>
        <v>0</v>
      </c>
      <c r="K205" s="189" t="s">
        <v>198</v>
      </c>
      <c r="L205" s="39"/>
      <c r="M205" s="194" t="s">
        <v>1</v>
      </c>
      <c r="N205" s="195" t="s">
        <v>41</v>
      </c>
      <c r="O205" s="72"/>
      <c r="P205" s="196">
        <f>O205*H205</f>
        <v>0</v>
      </c>
      <c r="Q205" s="196">
        <v>0</v>
      </c>
      <c r="R205" s="196">
        <f>Q205*H205</f>
        <v>0</v>
      </c>
      <c r="S205" s="196">
        <v>0.1395</v>
      </c>
      <c r="T205" s="197">
        <f>S205*H205</f>
        <v>5.612085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8" t="s">
        <v>189</v>
      </c>
      <c r="AT205" s="198" t="s">
        <v>146</v>
      </c>
      <c r="AU205" s="198" t="s">
        <v>84</v>
      </c>
      <c r="AY205" s="17" t="s">
        <v>142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7" t="s">
        <v>150</v>
      </c>
      <c r="BK205" s="199">
        <f>ROUND(I205*H205,2)</f>
        <v>0</v>
      </c>
      <c r="BL205" s="17" t="s">
        <v>189</v>
      </c>
      <c r="BM205" s="198" t="s">
        <v>366</v>
      </c>
    </row>
    <row r="206" spans="2:63" s="12" customFormat="1" ht="22.9" customHeight="1">
      <c r="B206" s="171"/>
      <c r="C206" s="172"/>
      <c r="D206" s="173" t="s">
        <v>73</v>
      </c>
      <c r="E206" s="185" t="s">
        <v>367</v>
      </c>
      <c r="F206" s="185" t="s">
        <v>368</v>
      </c>
      <c r="G206" s="172"/>
      <c r="H206" s="172"/>
      <c r="I206" s="175"/>
      <c r="J206" s="186">
        <f>BK206</f>
        <v>0</v>
      </c>
      <c r="K206" s="172"/>
      <c r="L206" s="177"/>
      <c r="M206" s="178"/>
      <c r="N206" s="179"/>
      <c r="O206" s="179"/>
      <c r="P206" s="180">
        <f>SUM(P207:P236)</f>
        <v>0</v>
      </c>
      <c r="Q206" s="179"/>
      <c r="R206" s="180">
        <f>SUM(R207:R236)</f>
        <v>1.8650213999999998</v>
      </c>
      <c r="S206" s="179"/>
      <c r="T206" s="181">
        <f>SUM(T207:T236)</f>
        <v>0.39037499999999997</v>
      </c>
      <c r="AR206" s="182" t="s">
        <v>84</v>
      </c>
      <c r="AT206" s="183" t="s">
        <v>73</v>
      </c>
      <c r="AU206" s="183" t="s">
        <v>82</v>
      </c>
      <c r="AY206" s="182" t="s">
        <v>142</v>
      </c>
      <c r="BK206" s="184">
        <f>SUM(BK207:BK236)</f>
        <v>0</v>
      </c>
    </row>
    <row r="207" spans="1:65" s="2" customFormat="1" ht="21.75" customHeight="1">
      <c r="A207" s="34"/>
      <c r="B207" s="35"/>
      <c r="C207" s="187" t="s">
        <v>369</v>
      </c>
      <c r="D207" s="187" t="s">
        <v>146</v>
      </c>
      <c r="E207" s="188" t="s">
        <v>370</v>
      </c>
      <c r="F207" s="189" t="s">
        <v>371</v>
      </c>
      <c r="G207" s="190" t="s">
        <v>149</v>
      </c>
      <c r="H207" s="191">
        <v>40.23</v>
      </c>
      <c r="I207" s="192"/>
      <c r="J207" s="193">
        <f aca="true" t="shared" si="10" ref="J207:J212">ROUND(I207*H207,2)</f>
        <v>0</v>
      </c>
      <c r="K207" s="189" t="s">
        <v>198</v>
      </c>
      <c r="L207" s="39"/>
      <c r="M207" s="194" t="s">
        <v>1</v>
      </c>
      <c r="N207" s="195" t="s">
        <v>41</v>
      </c>
      <c r="O207" s="72"/>
      <c r="P207" s="196">
        <f aca="true" t="shared" si="11" ref="P207:P212">O207*H207</f>
        <v>0</v>
      </c>
      <c r="Q207" s="196">
        <v>0</v>
      </c>
      <c r="R207" s="196">
        <f aca="true" t="shared" si="12" ref="R207:R212">Q207*H207</f>
        <v>0</v>
      </c>
      <c r="S207" s="196">
        <v>0</v>
      </c>
      <c r="T207" s="197">
        <f aca="true" t="shared" si="13" ref="T207:T212"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8" t="s">
        <v>189</v>
      </c>
      <c r="AT207" s="198" t="s">
        <v>146</v>
      </c>
      <c r="AU207" s="198" t="s">
        <v>84</v>
      </c>
      <c r="AY207" s="17" t="s">
        <v>142</v>
      </c>
      <c r="BE207" s="199">
        <f aca="true" t="shared" si="14" ref="BE207:BE212">IF(N207="základní",J207,0)</f>
        <v>0</v>
      </c>
      <c r="BF207" s="199">
        <f aca="true" t="shared" si="15" ref="BF207:BF212">IF(N207="snížená",J207,0)</f>
        <v>0</v>
      </c>
      <c r="BG207" s="199">
        <f aca="true" t="shared" si="16" ref="BG207:BG212">IF(N207="zákl. přenesená",J207,0)</f>
        <v>0</v>
      </c>
      <c r="BH207" s="199">
        <f aca="true" t="shared" si="17" ref="BH207:BH212">IF(N207="sníž. přenesená",J207,0)</f>
        <v>0</v>
      </c>
      <c r="BI207" s="199">
        <f aca="true" t="shared" si="18" ref="BI207:BI212">IF(N207="nulová",J207,0)</f>
        <v>0</v>
      </c>
      <c r="BJ207" s="17" t="s">
        <v>150</v>
      </c>
      <c r="BK207" s="199">
        <f aca="true" t="shared" si="19" ref="BK207:BK212">ROUND(I207*H207,2)</f>
        <v>0</v>
      </c>
      <c r="BL207" s="17" t="s">
        <v>189</v>
      </c>
      <c r="BM207" s="198" t="s">
        <v>372</v>
      </c>
    </row>
    <row r="208" spans="1:65" s="2" customFormat="1" ht="24.2" customHeight="1">
      <c r="A208" s="34"/>
      <c r="B208" s="35"/>
      <c r="C208" s="187" t="s">
        <v>373</v>
      </c>
      <c r="D208" s="187" t="s">
        <v>146</v>
      </c>
      <c r="E208" s="188" t="s">
        <v>374</v>
      </c>
      <c r="F208" s="189" t="s">
        <v>375</v>
      </c>
      <c r="G208" s="190" t="s">
        <v>149</v>
      </c>
      <c r="H208" s="191">
        <v>7.56</v>
      </c>
      <c r="I208" s="192"/>
      <c r="J208" s="193">
        <f t="shared" si="10"/>
        <v>0</v>
      </c>
      <c r="K208" s="189" t="s">
        <v>1</v>
      </c>
      <c r="L208" s="39"/>
      <c r="M208" s="194" t="s">
        <v>1</v>
      </c>
      <c r="N208" s="195" t="s">
        <v>41</v>
      </c>
      <c r="O208" s="72"/>
      <c r="P208" s="196">
        <f t="shared" si="11"/>
        <v>0</v>
      </c>
      <c r="Q208" s="196">
        <v>0</v>
      </c>
      <c r="R208" s="196">
        <f t="shared" si="12"/>
        <v>0</v>
      </c>
      <c r="S208" s="196">
        <v>0</v>
      </c>
      <c r="T208" s="197">
        <f t="shared" si="1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8" t="s">
        <v>189</v>
      </c>
      <c r="AT208" s="198" t="s">
        <v>146</v>
      </c>
      <c r="AU208" s="198" t="s">
        <v>84</v>
      </c>
      <c r="AY208" s="17" t="s">
        <v>142</v>
      </c>
      <c r="BE208" s="199">
        <f t="shared" si="14"/>
        <v>0</v>
      </c>
      <c r="BF208" s="199">
        <f t="shared" si="15"/>
        <v>0</v>
      </c>
      <c r="BG208" s="199">
        <f t="shared" si="16"/>
        <v>0</v>
      </c>
      <c r="BH208" s="199">
        <f t="shared" si="17"/>
        <v>0</v>
      </c>
      <c r="BI208" s="199">
        <f t="shared" si="18"/>
        <v>0</v>
      </c>
      <c r="BJ208" s="17" t="s">
        <v>150</v>
      </c>
      <c r="BK208" s="199">
        <f t="shared" si="19"/>
        <v>0</v>
      </c>
      <c r="BL208" s="17" t="s">
        <v>189</v>
      </c>
      <c r="BM208" s="198" t="s">
        <v>376</v>
      </c>
    </row>
    <row r="209" spans="1:65" s="2" customFormat="1" ht="24.2" customHeight="1">
      <c r="A209" s="34"/>
      <c r="B209" s="35"/>
      <c r="C209" s="187" t="s">
        <v>377</v>
      </c>
      <c r="D209" s="187" t="s">
        <v>146</v>
      </c>
      <c r="E209" s="188" t="s">
        <v>378</v>
      </c>
      <c r="F209" s="189" t="s">
        <v>379</v>
      </c>
      <c r="G209" s="190" t="s">
        <v>149</v>
      </c>
      <c r="H209" s="191">
        <v>7.56</v>
      </c>
      <c r="I209" s="192"/>
      <c r="J209" s="193">
        <f t="shared" si="10"/>
        <v>0</v>
      </c>
      <c r="K209" s="189" t="s">
        <v>1</v>
      </c>
      <c r="L209" s="39"/>
      <c r="M209" s="194" t="s">
        <v>1</v>
      </c>
      <c r="N209" s="195" t="s">
        <v>41</v>
      </c>
      <c r="O209" s="72"/>
      <c r="P209" s="196">
        <f t="shared" si="11"/>
        <v>0</v>
      </c>
      <c r="Q209" s="196">
        <v>0</v>
      </c>
      <c r="R209" s="196">
        <f t="shared" si="12"/>
        <v>0</v>
      </c>
      <c r="S209" s="196">
        <v>0</v>
      </c>
      <c r="T209" s="197">
        <f t="shared" si="1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8" t="s">
        <v>189</v>
      </c>
      <c r="AT209" s="198" t="s">
        <v>146</v>
      </c>
      <c r="AU209" s="198" t="s">
        <v>84</v>
      </c>
      <c r="AY209" s="17" t="s">
        <v>142</v>
      </c>
      <c r="BE209" s="199">
        <f t="shared" si="14"/>
        <v>0</v>
      </c>
      <c r="BF209" s="199">
        <f t="shared" si="15"/>
        <v>0</v>
      </c>
      <c r="BG209" s="199">
        <f t="shared" si="16"/>
        <v>0</v>
      </c>
      <c r="BH209" s="199">
        <f t="shared" si="17"/>
        <v>0</v>
      </c>
      <c r="BI209" s="199">
        <f t="shared" si="18"/>
        <v>0</v>
      </c>
      <c r="BJ209" s="17" t="s">
        <v>150</v>
      </c>
      <c r="BK209" s="199">
        <f t="shared" si="19"/>
        <v>0</v>
      </c>
      <c r="BL209" s="17" t="s">
        <v>189</v>
      </c>
      <c r="BM209" s="198" t="s">
        <v>380</v>
      </c>
    </row>
    <row r="210" spans="1:65" s="2" customFormat="1" ht="16.5" customHeight="1">
      <c r="A210" s="34"/>
      <c r="B210" s="35"/>
      <c r="C210" s="187" t="s">
        <v>381</v>
      </c>
      <c r="D210" s="187" t="s">
        <v>146</v>
      </c>
      <c r="E210" s="188" t="s">
        <v>382</v>
      </c>
      <c r="F210" s="189" t="s">
        <v>383</v>
      </c>
      <c r="G210" s="190" t="s">
        <v>149</v>
      </c>
      <c r="H210" s="191">
        <v>40.23</v>
      </c>
      <c r="I210" s="192"/>
      <c r="J210" s="193">
        <f t="shared" si="10"/>
        <v>0</v>
      </c>
      <c r="K210" s="189" t="s">
        <v>198</v>
      </c>
      <c r="L210" s="39"/>
      <c r="M210" s="194" t="s">
        <v>1</v>
      </c>
      <c r="N210" s="195" t="s">
        <v>41</v>
      </c>
      <c r="O210" s="72"/>
      <c r="P210" s="196">
        <f t="shared" si="11"/>
        <v>0</v>
      </c>
      <c r="Q210" s="196">
        <v>0</v>
      </c>
      <c r="R210" s="196">
        <f t="shared" si="12"/>
        <v>0</v>
      </c>
      <c r="S210" s="196">
        <v>0</v>
      </c>
      <c r="T210" s="197">
        <f t="shared" si="1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8" t="s">
        <v>189</v>
      </c>
      <c r="AT210" s="198" t="s">
        <v>146</v>
      </c>
      <c r="AU210" s="198" t="s">
        <v>84</v>
      </c>
      <c r="AY210" s="17" t="s">
        <v>142</v>
      </c>
      <c r="BE210" s="199">
        <f t="shared" si="14"/>
        <v>0</v>
      </c>
      <c r="BF210" s="199">
        <f t="shared" si="15"/>
        <v>0</v>
      </c>
      <c r="BG210" s="199">
        <f t="shared" si="16"/>
        <v>0</v>
      </c>
      <c r="BH210" s="199">
        <f t="shared" si="17"/>
        <v>0</v>
      </c>
      <c r="BI210" s="199">
        <f t="shared" si="18"/>
        <v>0</v>
      </c>
      <c r="BJ210" s="17" t="s">
        <v>150</v>
      </c>
      <c r="BK210" s="199">
        <f t="shared" si="19"/>
        <v>0</v>
      </c>
      <c r="BL210" s="17" t="s">
        <v>189</v>
      </c>
      <c r="BM210" s="198" t="s">
        <v>384</v>
      </c>
    </row>
    <row r="211" spans="1:65" s="2" customFormat="1" ht="24.2" customHeight="1">
      <c r="A211" s="34"/>
      <c r="B211" s="35"/>
      <c r="C211" s="187" t="s">
        <v>385</v>
      </c>
      <c r="D211" s="187" t="s">
        <v>146</v>
      </c>
      <c r="E211" s="188" t="s">
        <v>386</v>
      </c>
      <c r="F211" s="189" t="s">
        <v>387</v>
      </c>
      <c r="G211" s="190" t="s">
        <v>149</v>
      </c>
      <c r="H211" s="191">
        <v>7.56</v>
      </c>
      <c r="I211" s="192"/>
      <c r="J211" s="193">
        <f t="shared" si="10"/>
        <v>0</v>
      </c>
      <c r="K211" s="189" t="s">
        <v>1</v>
      </c>
      <c r="L211" s="39"/>
      <c r="M211" s="194" t="s">
        <v>1</v>
      </c>
      <c r="N211" s="195" t="s">
        <v>41</v>
      </c>
      <c r="O211" s="72"/>
      <c r="P211" s="196">
        <f t="shared" si="11"/>
        <v>0</v>
      </c>
      <c r="Q211" s="196">
        <v>0.0003</v>
      </c>
      <c r="R211" s="196">
        <f t="shared" si="12"/>
        <v>0.0022679999999999996</v>
      </c>
      <c r="S211" s="196">
        <v>0</v>
      </c>
      <c r="T211" s="197">
        <f t="shared" si="1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8" t="s">
        <v>189</v>
      </c>
      <c r="AT211" s="198" t="s">
        <v>146</v>
      </c>
      <c r="AU211" s="198" t="s">
        <v>84</v>
      </c>
      <c r="AY211" s="17" t="s">
        <v>142</v>
      </c>
      <c r="BE211" s="199">
        <f t="shared" si="14"/>
        <v>0</v>
      </c>
      <c r="BF211" s="199">
        <f t="shared" si="15"/>
        <v>0</v>
      </c>
      <c r="BG211" s="199">
        <f t="shared" si="16"/>
        <v>0</v>
      </c>
      <c r="BH211" s="199">
        <f t="shared" si="17"/>
        <v>0</v>
      </c>
      <c r="BI211" s="199">
        <f t="shared" si="18"/>
        <v>0</v>
      </c>
      <c r="BJ211" s="17" t="s">
        <v>150</v>
      </c>
      <c r="BK211" s="199">
        <f t="shared" si="19"/>
        <v>0</v>
      </c>
      <c r="BL211" s="17" t="s">
        <v>189</v>
      </c>
      <c r="BM211" s="198" t="s">
        <v>388</v>
      </c>
    </row>
    <row r="212" spans="1:65" s="2" customFormat="1" ht="37.9" customHeight="1">
      <c r="A212" s="34"/>
      <c r="B212" s="35"/>
      <c r="C212" s="187" t="s">
        <v>389</v>
      </c>
      <c r="D212" s="187" t="s">
        <v>146</v>
      </c>
      <c r="E212" s="188" t="s">
        <v>390</v>
      </c>
      <c r="F212" s="189" t="s">
        <v>391</v>
      </c>
      <c r="G212" s="190" t="s">
        <v>149</v>
      </c>
      <c r="H212" s="191">
        <v>120.69</v>
      </c>
      <c r="I212" s="192"/>
      <c r="J212" s="193">
        <f t="shared" si="10"/>
        <v>0</v>
      </c>
      <c r="K212" s="189" t="s">
        <v>198</v>
      </c>
      <c r="L212" s="39"/>
      <c r="M212" s="194" t="s">
        <v>1</v>
      </c>
      <c r="N212" s="195" t="s">
        <v>41</v>
      </c>
      <c r="O212" s="72"/>
      <c r="P212" s="196">
        <f t="shared" si="11"/>
        <v>0</v>
      </c>
      <c r="Q212" s="196">
        <v>0.015</v>
      </c>
      <c r="R212" s="196">
        <f t="shared" si="12"/>
        <v>1.81035</v>
      </c>
      <c r="S212" s="196">
        <v>0</v>
      </c>
      <c r="T212" s="197">
        <f t="shared" si="1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8" t="s">
        <v>189</v>
      </c>
      <c r="AT212" s="198" t="s">
        <v>146</v>
      </c>
      <c r="AU212" s="198" t="s">
        <v>84</v>
      </c>
      <c r="AY212" s="17" t="s">
        <v>142</v>
      </c>
      <c r="BE212" s="199">
        <f t="shared" si="14"/>
        <v>0</v>
      </c>
      <c r="BF212" s="199">
        <f t="shared" si="15"/>
        <v>0</v>
      </c>
      <c r="BG212" s="199">
        <f t="shared" si="16"/>
        <v>0</v>
      </c>
      <c r="BH212" s="199">
        <f t="shared" si="17"/>
        <v>0</v>
      </c>
      <c r="BI212" s="199">
        <f t="shared" si="18"/>
        <v>0</v>
      </c>
      <c r="BJ212" s="17" t="s">
        <v>150</v>
      </c>
      <c r="BK212" s="199">
        <f t="shared" si="19"/>
        <v>0</v>
      </c>
      <c r="BL212" s="17" t="s">
        <v>189</v>
      </c>
      <c r="BM212" s="198" t="s">
        <v>392</v>
      </c>
    </row>
    <row r="213" spans="2:51" s="14" customFormat="1" ht="11.25">
      <c r="B213" s="211"/>
      <c r="C213" s="212"/>
      <c r="D213" s="202" t="s">
        <v>176</v>
      </c>
      <c r="E213" s="213" t="s">
        <v>1</v>
      </c>
      <c r="F213" s="214" t="s">
        <v>393</v>
      </c>
      <c r="G213" s="212"/>
      <c r="H213" s="215">
        <v>120.69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176</v>
      </c>
      <c r="AU213" s="221" t="s">
        <v>84</v>
      </c>
      <c r="AV213" s="14" t="s">
        <v>84</v>
      </c>
      <c r="AW213" s="14" t="s">
        <v>31</v>
      </c>
      <c r="AX213" s="14" t="s">
        <v>82</v>
      </c>
      <c r="AY213" s="221" t="s">
        <v>142</v>
      </c>
    </row>
    <row r="214" spans="1:65" s="2" customFormat="1" ht="24.2" customHeight="1">
      <c r="A214" s="34"/>
      <c r="B214" s="35"/>
      <c r="C214" s="187" t="s">
        <v>82</v>
      </c>
      <c r="D214" s="187" t="s">
        <v>146</v>
      </c>
      <c r="E214" s="188" t="s">
        <v>394</v>
      </c>
      <c r="F214" s="189" t="s">
        <v>395</v>
      </c>
      <c r="G214" s="190" t="s">
        <v>149</v>
      </c>
      <c r="H214" s="191">
        <v>86.33</v>
      </c>
      <c r="I214" s="192"/>
      <c r="J214" s="193">
        <f>ROUND(I214*H214,2)</f>
        <v>0</v>
      </c>
      <c r="K214" s="189" t="s">
        <v>1</v>
      </c>
      <c r="L214" s="39"/>
      <c r="M214" s="194" t="s">
        <v>1</v>
      </c>
      <c r="N214" s="195" t="s">
        <v>41</v>
      </c>
      <c r="O214" s="72"/>
      <c r="P214" s="196">
        <f>O214*H214</f>
        <v>0</v>
      </c>
      <c r="Q214" s="196">
        <v>0</v>
      </c>
      <c r="R214" s="196">
        <f>Q214*H214</f>
        <v>0</v>
      </c>
      <c r="S214" s="196">
        <v>0.0025</v>
      </c>
      <c r="T214" s="197">
        <f>S214*H214</f>
        <v>0.215825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8" t="s">
        <v>189</v>
      </c>
      <c r="AT214" s="198" t="s">
        <v>146</v>
      </c>
      <c r="AU214" s="198" t="s">
        <v>84</v>
      </c>
      <c r="AY214" s="17" t="s">
        <v>142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7" t="s">
        <v>150</v>
      </c>
      <c r="BK214" s="199">
        <f>ROUND(I214*H214,2)</f>
        <v>0</v>
      </c>
      <c r="BL214" s="17" t="s">
        <v>189</v>
      </c>
      <c r="BM214" s="198" t="s">
        <v>396</v>
      </c>
    </row>
    <row r="215" spans="2:51" s="14" customFormat="1" ht="11.25">
      <c r="B215" s="211"/>
      <c r="C215" s="212"/>
      <c r="D215" s="202" t="s">
        <v>176</v>
      </c>
      <c r="E215" s="213" t="s">
        <v>1</v>
      </c>
      <c r="F215" s="214" t="s">
        <v>397</v>
      </c>
      <c r="G215" s="212"/>
      <c r="H215" s="215">
        <v>5.87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176</v>
      </c>
      <c r="AU215" s="221" t="s">
        <v>84</v>
      </c>
      <c r="AV215" s="14" t="s">
        <v>84</v>
      </c>
      <c r="AW215" s="14" t="s">
        <v>31</v>
      </c>
      <c r="AX215" s="14" t="s">
        <v>74</v>
      </c>
      <c r="AY215" s="221" t="s">
        <v>142</v>
      </c>
    </row>
    <row r="216" spans="2:51" s="14" customFormat="1" ht="11.25">
      <c r="B216" s="211"/>
      <c r="C216" s="212"/>
      <c r="D216" s="202" t="s">
        <v>176</v>
      </c>
      <c r="E216" s="213" t="s">
        <v>1</v>
      </c>
      <c r="F216" s="214" t="s">
        <v>398</v>
      </c>
      <c r="G216" s="212"/>
      <c r="H216" s="215">
        <v>80.46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176</v>
      </c>
      <c r="AU216" s="221" t="s">
        <v>84</v>
      </c>
      <c r="AV216" s="14" t="s">
        <v>84</v>
      </c>
      <c r="AW216" s="14" t="s">
        <v>31</v>
      </c>
      <c r="AX216" s="14" t="s">
        <v>74</v>
      </c>
      <c r="AY216" s="221" t="s">
        <v>142</v>
      </c>
    </row>
    <row r="217" spans="2:51" s="15" customFormat="1" ht="11.25">
      <c r="B217" s="222"/>
      <c r="C217" s="223"/>
      <c r="D217" s="202" t="s">
        <v>176</v>
      </c>
      <c r="E217" s="224" t="s">
        <v>1</v>
      </c>
      <c r="F217" s="225" t="s">
        <v>184</v>
      </c>
      <c r="G217" s="223"/>
      <c r="H217" s="226">
        <v>86.33</v>
      </c>
      <c r="I217" s="227"/>
      <c r="J217" s="223"/>
      <c r="K217" s="223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176</v>
      </c>
      <c r="AU217" s="232" t="s">
        <v>84</v>
      </c>
      <c r="AV217" s="15" t="s">
        <v>150</v>
      </c>
      <c r="AW217" s="15" t="s">
        <v>31</v>
      </c>
      <c r="AX217" s="15" t="s">
        <v>82</v>
      </c>
      <c r="AY217" s="232" t="s">
        <v>142</v>
      </c>
    </row>
    <row r="218" spans="1:65" s="2" customFormat="1" ht="24.2" customHeight="1">
      <c r="A218" s="34"/>
      <c r="B218" s="35"/>
      <c r="C218" s="187" t="s">
        <v>84</v>
      </c>
      <c r="D218" s="187" t="s">
        <v>146</v>
      </c>
      <c r="E218" s="188" t="s">
        <v>399</v>
      </c>
      <c r="F218" s="189" t="s">
        <v>400</v>
      </c>
      <c r="G218" s="190" t="s">
        <v>149</v>
      </c>
      <c r="H218" s="191">
        <v>40.23</v>
      </c>
      <c r="I218" s="192"/>
      <c r="J218" s="193">
        <f>ROUND(I218*H218,2)</f>
        <v>0</v>
      </c>
      <c r="K218" s="189" t="s">
        <v>1</v>
      </c>
      <c r="L218" s="39"/>
      <c r="M218" s="194" t="s">
        <v>1</v>
      </c>
      <c r="N218" s="195" t="s">
        <v>41</v>
      </c>
      <c r="O218" s="72"/>
      <c r="P218" s="196">
        <f>O218*H218</f>
        <v>0</v>
      </c>
      <c r="Q218" s="196">
        <v>0</v>
      </c>
      <c r="R218" s="196">
        <f>Q218*H218</f>
        <v>0</v>
      </c>
      <c r="S218" s="196">
        <v>0.003</v>
      </c>
      <c r="T218" s="197">
        <f>S218*H218</f>
        <v>0.12068999999999999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8" t="s">
        <v>189</v>
      </c>
      <c r="AT218" s="198" t="s">
        <v>146</v>
      </c>
      <c r="AU218" s="198" t="s">
        <v>84</v>
      </c>
      <c r="AY218" s="17" t="s">
        <v>142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7" t="s">
        <v>150</v>
      </c>
      <c r="BK218" s="199">
        <f>ROUND(I218*H218,2)</f>
        <v>0</v>
      </c>
      <c r="BL218" s="17" t="s">
        <v>189</v>
      </c>
      <c r="BM218" s="198" t="s">
        <v>401</v>
      </c>
    </row>
    <row r="219" spans="2:51" s="14" customFormat="1" ht="11.25">
      <c r="B219" s="211"/>
      <c r="C219" s="212"/>
      <c r="D219" s="202" t="s">
        <v>176</v>
      </c>
      <c r="E219" s="213" t="s">
        <v>1</v>
      </c>
      <c r="F219" s="214" t="s">
        <v>402</v>
      </c>
      <c r="G219" s="212"/>
      <c r="H219" s="215">
        <v>40.23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176</v>
      </c>
      <c r="AU219" s="221" t="s">
        <v>84</v>
      </c>
      <c r="AV219" s="14" t="s">
        <v>84</v>
      </c>
      <c r="AW219" s="14" t="s">
        <v>31</v>
      </c>
      <c r="AX219" s="14" t="s">
        <v>82</v>
      </c>
      <c r="AY219" s="221" t="s">
        <v>142</v>
      </c>
    </row>
    <row r="220" spans="1:65" s="2" customFormat="1" ht="16.5" customHeight="1">
      <c r="A220" s="34"/>
      <c r="B220" s="35"/>
      <c r="C220" s="187" t="s">
        <v>403</v>
      </c>
      <c r="D220" s="187" t="s">
        <v>146</v>
      </c>
      <c r="E220" s="188" t="s">
        <v>404</v>
      </c>
      <c r="F220" s="189" t="s">
        <v>405</v>
      </c>
      <c r="G220" s="190" t="s">
        <v>149</v>
      </c>
      <c r="H220" s="191">
        <v>40.23</v>
      </c>
      <c r="I220" s="192"/>
      <c r="J220" s="193">
        <f>ROUND(I220*H220,2)</f>
        <v>0</v>
      </c>
      <c r="K220" s="189" t="s">
        <v>1</v>
      </c>
      <c r="L220" s="39"/>
      <c r="M220" s="194" t="s">
        <v>1</v>
      </c>
      <c r="N220" s="195" t="s">
        <v>41</v>
      </c>
      <c r="O220" s="72"/>
      <c r="P220" s="196">
        <f>O220*H220</f>
        <v>0</v>
      </c>
      <c r="Q220" s="196">
        <v>0.0005</v>
      </c>
      <c r="R220" s="196">
        <f>Q220*H220</f>
        <v>0.020114999999999997</v>
      </c>
      <c r="S220" s="196">
        <v>0</v>
      </c>
      <c r="T220" s="197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8" t="s">
        <v>189</v>
      </c>
      <c r="AT220" s="198" t="s">
        <v>146</v>
      </c>
      <c r="AU220" s="198" t="s">
        <v>84</v>
      </c>
      <c r="AY220" s="17" t="s">
        <v>142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7" t="s">
        <v>150</v>
      </c>
      <c r="BK220" s="199">
        <f>ROUND(I220*H220,2)</f>
        <v>0</v>
      </c>
      <c r="BL220" s="17" t="s">
        <v>189</v>
      </c>
      <c r="BM220" s="198" t="s">
        <v>406</v>
      </c>
    </row>
    <row r="221" spans="1:65" s="2" customFormat="1" ht="33" customHeight="1">
      <c r="A221" s="34"/>
      <c r="B221" s="35"/>
      <c r="C221" s="234" t="s">
        <v>407</v>
      </c>
      <c r="D221" s="234" t="s">
        <v>335</v>
      </c>
      <c r="E221" s="235" t="s">
        <v>408</v>
      </c>
      <c r="F221" s="236" t="s">
        <v>409</v>
      </c>
      <c r="G221" s="237" t="s">
        <v>149</v>
      </c>
      <c r="H221" s="238">
        <v>40.23</v>
      </c>
      <c r="I221" s="239"/>
      <c r="J221" s="240">
        <f>ROUND(I221*H221,2)</f>
        <v>0</v>
      </c>
      <c r="K221" s="236" t="s">
        <v>1</v>
      </c>
      <c r="L221" s="241"/>
      <c r="M221" s="242" t="s">
        <v>1</v>
      </c>
      <c r="N221" s="243" t="s">
        <v>41</v>
      </c>
      <c r="O221" s="72"/>
      <c r="P221" s="196">
        <f>O221*H221</f>
        <v>0</v>
      </c>
      <c r="Q221" s="196">
        <v>0.00076</v>
      </c>
      <c r="R221" s="196">
        <f>Q221*H221</f>
        <v>0.0305748</v>
      </c>
      <c r="S221" s="196">
        <v>0</v>
      </c>
      <c r="T221" s="197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8" t="s">
        <v>338</v>
      </c>
      <c r="AT221" s="198" t="s">
        <v>335</v>
      </c>
      <c r="AU221" s="198" t="s">
        <v>84</v>
      </c>
      <c r="AY221" s="17" t="s">
        <v>142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7" t="s">
        <v>150</v>
      </c>
      <c r="BK221" s="199">
        <f>ROUND(I221*H221,2)</f>
        <v>0</v>
      </c>
      <c r="BL221" s="17" t="s">
        <v>189</v>
      </c>
      <c r="BM221" s="198" t="s">
        <v>410</v>
      </c>
    </row>
    <row r="222" spans="1:65" s="2" customFormat="1" ht="24.2" customHeight="1">
      <c r="A222" s="34"/>
      <c r="B222" s="35"/>
      <c r="C222" s="187" t="s">
        <v>411</v>
      </c>
      <c r="D222" s="187" t="s">
        <v>146</v>
      </c>
      <c r="E222" s="188" t="s">
        <v>412</v>
      </c>
      <c r="F222" s="189" t="s">
        <v>413</v>
      </c>
      <c r="G222" s="190" t="s">
        <v>192</v>
      </c>
      <c r="H222" s="191">
        <v>20.6</v>
      </c>
      <c r="I222" s="192"/>
      <c r="J222" s="193">
        <f>ROUND(I222*H222,2)</f>
        <v>0</v>
      </c>
      <c r="K222" s="189" t="s">
        <v>1</v>
      </c>
      <c r="L222" s="39"/>
      <c r="M222" s="194" t="s">
        <v>1</v>
      </c>
      <c r="N222" s="195" t="s">
        <v>41</v>
      </c>
      <c r="O222" s="72"/>
      <c r="P222" s="196">
        <f>O222*H222</f>
        <v>0</v>
      </c>
      <c r="Q222" s="196">
        <v>0</v>
      </c>
      <c r="R222" s="196">
        <f>Q222*H222</f>
        <v>0</v>
      </c>
      <c r="S222" s="196">
        <v>0.0023</v>
      </c>
      <c r="T222" s="197">
        <f>S222*H222</f>
        <v>0.047380000000000005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8" t="s">
        <v>189</v>
      </c>
      <c r="AT222" s="198" t="s">
        <v>146</v>
      </c>
      <c r="AU222" s="198" t="s">
        <v>84</v>
      </c>
      <c r="AY222" s="17" t="s">
        <v>142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7" t="s">
        <v>150</v>
      </c>
      <c r="BK222" s="199">
        <f>ROUND(I222*H222,2)</f>
        <v>0</v>
      </c>
      <c r="BL222" s="17" t="s">
        <v>189</v>
      </c>
      <c r="BM222" s="198" t="s">
        <v>414</v>
      </c>
    </row>
    <row r="223" spans="1:65" s="2" customFormat="1" ht="16.5" customHeight="1">
      <c r="A223" s="34"/>
      <c r="B223" s="35"/>
      <c r="C223" s="187" t="s">
        <v>415</v>
      </c>
      <c r="D223" s="187" t="s">
        <v>146</v>
      </c>
      <c r="E223" s="188" t="s">
        <v>416</v>
      </c>
      <c r="F223" s="189" t="s">
        <v>417</v>
      </c>
      <c r="G223" s="190" t="s">
        <v>192</v>
      </c>
      <c r="H223" s="191">
        <v>8</v>
      </c>
      <c r="I223" s="192"/>
      <c r="J223" s="193">
        <f>ROUND(I223*H223,2)</f>
        <v>0</v>
      </c>
      <c r="K223" s="189" t="s">
        <v>198</v>
      </c>
      <c r="L223" s="39"/>
      <c r="M223" s="194" t="s">
        <v>1</v>
      </c>
      <c r="N223" s="195" t="s">
        <v>41</v>
      </c>
      <c r="O223" s="72"/>
      <c r="P223" s="196">
        <f>O223*H223</f>
        <v>0</v>
      </c>
      <c r="Q223" s="196">
        <v>0</v>
      </c>
      <c r="R223" s="196">
        <f>Q223*H223</f>
        <v>0</v>
      </c>
      <c r="S223" s="196">
        <v>0</v>
      </c>
      <c r="T223" s="197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8" t="s">
        <v>189</v>
      </c>
      <c r="AT223" s="198" t="s">
        <v>146</v>
      </c>
      <c r="AU223" s="198" t="s">
        <v>84</v>
      </c>
      <c r="AY223" s="17" t="s">
        <v>142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7" t="s">
        <v>150</v>
      </c>
      <c r="BK223" s="199">
        <f>ROUND(I223*H223,2)</f>
        <v>0</v>
      </c>
      <c r="BL223" s="17" t="s">
        <v>189</v>
      </c>
      <c r="BM223" s="198" t="s">
        <v>418</v>
      </c>
    </row>
    <row r="224" spans="2:51" s="14" customFormat="1" ht="11.25">
      <c r="B224" s="211"/>
      <c r="C224" s="212"/>
      <c r="D224" s="202" t="s">
        <v>176</v>
      </c>
      <c r="E224" s="213" t="s">
        <v>1</v>
      </c>
      <c r="F224" s="214" t="s">
        <v>419</v>
      </c>
      <c r="G224" s="212"/>
      <c r="H224" s="215">
        <v>4.8</v>
      </c>
      <c r="I224" s="216"/>
      <c r="J224" s="212"/>
      <c r="K224" s="212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176</v>
      </c>
      <c r="AU224" s="221" t="s">
        <v>84</v>
      </c>
      <c r="AV224" s="14" t="s">
        <v>84</v>
      </c>
      <c r="AW224" s="14" t="s">
        <v>31</v>
      </c>
      <c r="AX224" s="14" t="s">
        <v>74</v>
      </c>
      <c r="AY224" s="221" t="s">
        <v>142</v>
      </c>
    </row>
    <row r="225" spans="2:51" s="14" customFormat="1" ht="11.25">
      <c r="B225" s="211"/>
      <c r="C225" s="212"/>
      <c r="D225" s="202" t="s">
        <v>176</v>
      </c>
      <c r="E225" s="213" t="s">
        <v>1</v>
      </c>
      <c r="F225" s="214" t="s">
        <v>420</v>
      </c>
      <c r="G225" s="212"/>
      <c r="H225" s="215">
        <v>0.6</v>
      </c>
      <c r="I225" s="216"/>
      <c r="J225" s="212"/>
      <c r="K225" s="212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176</v>
      </c>
      <c r="AU225" s="221" t="s">
        <v>84</v>
      </c>
      <c r="AV225" s="14" t="s">
        <v>84</v>
      </c>
      <c r="AW225" s="14" t="s">
        <v>31</v>
      </c>
      <c r="AX225" s="14" t="s">
        <v>74</v>
      </c>
      <c r="AY225" s="221" t="s">
        <v>142</v>
      </c>
    </row>
    <row r="226" spans="2:51" s="14" customFormat="1" ht="11.25">
      <c r="B226" s="211"/>
      <c r="C226" s="212"/>
      <c r="D226" s="202" t="s">
        <v>176</v>
      </c>
      <c r="E226" s="213" t="s">
        <v>1</v>
      </c>
      <c r="F226" s="214" t="s">
        <v>421</v>
      </c>
      <c r="G226" s="212"/>
      <c r="H226" s="215">
        <v>2.6</v>
      </c>
      <c r="I226" s="216"/>
      <c r="J226" s="212"/>
      <c r="K226" s="212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176</v>
      </c>
      <c r="AU226" s="221" t="s">
        <v>84</v>
      </c>
      <c r="AV226" s="14" t="s">
        <v>84</v>
      </c>
      <c r="AW226" s="14" t="s">
        <v>31</v>
      </c>
      <c r="AX226" s="14" t="s">
        <v>74</v>
      </c>
      <c r="AY226" s="221" t="s">
        <v>142</v>
      </c>
    </row>
    <row r="227" spans="2:51" s="15" customFormat="1" ht="11.25">
      <c r="B227" s="222"/>
      <c r="C227" s="223"/>
      <c r="D227" s="202" t="s">
        <v>176</v>
      </c>
      <c r="E227" s="224" t="s">
        <v>1</v>
      </c>
      <c r="F227" s="225" t="s">
        <v>184</v>
      </c>
      <c r="G227" s="223"/>
      <c r="H227" s="226">
        <v>8</v>
      </c>
      <c r="I227" s="227"/>
      <c r="J227" s="223"/>
      <c r="K227" s="223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176</v>
      </c>
      <c r="AU227" s="232" t="s">
        <v>84</v>
      </c>
      <c r="AV227" s="15" t="s">
        <v>150</v>
      </c>
      <c r="AW227" s="15" t="s">
        <v>31</v>
      </c>
      <c r="AX227" s="15" t="s">
        <v>82</v>
      </c>
      <c r="AY227" s="232" t="s">
        <v>142</v>
      </c>
    </row>
    <row r="228" spans="1:65" s="2" customFormat="1" ht="16.5" customHeight="1">
      <c r="A228" s="34"/>
      <c r="B228" s="35"/>
      <c r="C228" s="234" t="s">
        <v>422</v>
      </c>
      <c r="D228" s="234" t="s">
        <v>335</v>
      </c>
      <c r="E228" s="235" t="s">
        <v>423</v>
      </c>
      <c r="F228" s="236" t="s">
        <v>424</v>
      </c>
      <c r="G228" s="237" t="s">
        <v>192</v>
      </c>
      <c r="H228" s="238">
        <v>8.16</v>
      </c>
      <c r="I228" s="239"/>
      <c r="J228" s="240">
        <f>ROUND(I228*H228,2)</f>
        <v>0</v>
      </c>
      <c r="K228" s="236" t="s">
        <v>198</v>
      </c>
      <c r="L228" s="241"/>
      <c r="M228" s="242" t="s">
        <v>1</v>
      </c>
      <c r="N228" s="243" t="s">
        <v>41</v>
      </c>
      <c r="O228" s="72"/>
      <c r="P228" s="196">
        <f>O228*H228</f>
        <v>0</v>
      </c>
      <c r="Q228" s="196">
        <v>0.00021</v>
      </c>
      <c r="R228" s="196">
        <f>Q228*H228</f>
        <v>0.0017136</v>
      </c>
      <c r="S228" s="196">
        <v>0</v>
      </c>
      <c r="T228" s="197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8" t="s">
        <v>338</v>
      </c>
      <c r="AT228" s="198" t="s">
        <v>335</v>
      </c>
      <c r="AU228" s="198" t="s">
        <v>84</v>
      </c>
      <c r="AY228" s="17" t="s">
        <v>142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7" t="s">
        <v>150</v>
      </c>
      <c r="BK228" s="199">
        <f>ROUND(I228*H228,2)</f>
        <v>0</v>
      </c>
      <c r="BL228" s="17" t="s">
        <v>189</v>
      </c>
      <c r="BM228" s="198" t="s">
        <v>425</v>
      </c>
    </row>
    <row r="229" spans="2:51" s="14" customFormat="1" ht="11.25">
      <c r="B229" s="211"/>
      <c r="C229" s="212"/>
      <c r="D229" s="202" t="s">
        <v>176</v>
      </c>
      <c r="E229" s="212"/>
      <c r="F229" s="214" t="s">
        <v>426</v>
      </c>
      <c r="G229" s="212"/>
      <c r="H229" s="215">
        <v>8.16</v>
      </c>
      <c r="I229" s="216"/>
      <c r="J229" s="212"/>
      <c r="K229" s="212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176</v>
      </c>
      <c r="AU229" s="221" t="s">
        <v>84</v>
      </c>
      <c r="AV229" s="14" t="s">
        <v>84</v>
      </c>
      <c r="AW229" s="14" t="s">
        <v>4</v>
      </c>
      <c r="AX229" s="14" t="s">
        <v>82</v>
      </c>
      <c r="AY229" s="221" t="s">
        <v>142</v>
      </c>
    </row>
    <row r="230" spans="1:65" s="2" customFormat="1" ht="16.5" customHeight="1">
      <c r="A230" s="34"/>
      <c r="B230" s="35"/>
      <c r="C230" s="187" t="s">
        <v>427</v>
      </c>
      <c r="D230" s="187" t="s">
        <v>146</v>
      </c>
      <c r="E230" s="188" t="s">
        <v>428</v>
      </c>
      <c r="F230" s="189" t="s">
        <v>429</v>
      </c>
      <c r="G230" s="190" t="s">
        <v>192</v>
      </c>
      <c r="H230" s="191">
        <v>21.6</v>
      </c>
      <c r="I230" s="192"/>
      <c r="J230" s="193">
        <f>ROUND(I230*H230,2)</f>
        <v>0</v>
      </c>
      <c r="K230" s="189" t="s">
        <v>1</v>
      </c>
      <c r="L230" s="39"/>
      <c r="M230" s="194" t="s">
        <v>1</v>
      </c>
      <c r="N230" s="195" t="s">
        <v>41</v>
      </c>
      <c r="O230" s="72"/>
      <c r="P230" s="196">
        <f>O230*H230</f>
        <v>0</v>
      </c>
      <c r="Q230" s="196">
        <v>0</v>
      </c>
      <c r="R230" s="196">
        <f>Q230*H230</f>
        <v>0</v>
      </c>
      <c r="S230" s="196">
        <v>0.0003</v>
      </c>
      <c r="T230" s="197">
        <f>S230*H230</f>
        <v>0.00648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8" t="s">
        <v>189</v>
      </c>
      <c r="AT230" s="198" t="s">
        <v>146</v>
      </c>
      <c r="AU230" s="198" t="s">
        <v>84</v>
      </c>
      <c r="AY230" s="17" t="s">
        <v>142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7" t="s">
        <v>150</v>
      </c>
      <c r="BK230" s="199">
        <f>ROUND(I230*H230,2)</f>
        <v>0</v>
      </c>
      <c r="BL230" s="17" t="s">
        <v>189</v>
      </c>
      <c r="BM230" s="198" t="s">
        <v>430</v>
      </c>
    </row>
    <row r="231" spans="2:51" s="14" customFormat="1" ht="11.25">
      <c r="B231" s="211"/>
      <c r="C231" s="212"/>
      <c r="D231" s="202" t="s">
        <v>176</v>
      </c>
      <c r="E231" s="213" t="s">
        <v>1</v>
      </c>
      <c r="F231" s="214" t="s">
        <v>431</v>
      </c>
      <c r="G231" s="212"/>
      <c r="H231" s="215">
        <v>21.6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176</v>
      </c>
      <c r="AU231" s="221" t="s">
        <v>84</v>
      </c>
      <c r="AV231" s="14" t="s">
        <v>84</v>
      </c>
      <c r="AW231" s="14" t="s">
        <v>31</v>
      </c>
      <c r="AX231" s="14" t="s">
        <v>82</v>
      </c>
      <c r="AY231" s="221" t="s">
        <v>142</v>
      </c>
    </row>
    <row r="232" spans="1:65" s="2" customFormat="1" ht="16.5" customHeight="1">
      <c r="A232" s="34"/>
      <c r="B232" s="35"/>
      <c r="C232" s="187" t="s">
        <v>432</v>
      </c>
      <c r="D232" s="187" t="s">
        <v>146</v>
      </c>
      <c r="E232" s="188" t="s">
        <v>433</v>
      </c>
      <c r="F232" s="189" t="s">
        <v>434</v>
      </c>
      <c r="G232" s="190" t="s">
        <v>149</v>
      </c>
      <c r="H232" s="191">
        <v>46.1</v>
      </c>
      <c r="I232" s="192"/>
      <c r="J232" s="193">
        <f>ROUND(I232*H232,2)</f>
        <v>0</v>
      </c>
      <c r="K232" s="189" t="s">
        <v>1</v>
      </c>
      <c r="L232" s="39"/>
      <c r="M232" s="194" t="s">
        <v>1</v>
      </c>
      <c r="N232" s="195" t="s">
        <v>41</v>
      </c>
      <c r="O232" s="72"/>
      <c r="P232" s="196">
        <f>O232*H232</f>
        <v>0</v>
      </c>
      <c r="Q232" s="196">
        <v>0</v>
      </c>
      <c r="R232" s="196">
        <f>Q232*H232</f>
        <v>0</v>
      </c>
      <c r="S232" s="196">
        <v>0</v>
      </c>
      <c r="T232" s="197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8" t="s">
        <v>189</v>
      </c>
      <c r="AT232" s="198" t="s">
        <v>146</v>
      </c>
      <c r="AU232" s="198" t="s">
        <v>84</v>
      </c>
      <c r="AY232" s="17" t="s">
        <v>142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7" t="s">
        <v>150</v>
      </c>
      <c r="BK232" s="199">
        <f>ROUND(I232*H232,2)</f>
        <v>0</v>
      </c>
      <c r="BL232" s="17" t="s">
        <v>189</v>
      </c>
      <c r="BM232" s="198" t="s">
        <v>435</v>
      </c>
    </row>
    <row r="233" spans="2:51" s="14" customFormat="1" ht="11.25">
      <c r="B233" s="211"/>
      <c r="C233" s="212"/>
      <c r="D233" s="202" t="s">
        <v>176</v>
      </c>
      <c r="E233" s="213" t="s">
        <v>1</v>
      </c>
      <c r="F233" s="214" t="s">
        <v>402</v>
      </c>
      <c r="G233" s="212"/>
      <c r="H233" s="215">
        <v>40.23</v>
      </c>
      <c r="I233" s="216"/>
      <c r="J233" s="212"/>
      <c r="K233" s="212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176</v>
      </c>
      <c r="AU233" s="221" t="s">
        <v>84</v>
      </c>
      <c r="AV233" s="14" t="s">
        <v>84</v>
      </c>
      <c r="AW233" s="14" t="s">
        <v>31</v>
      </c>
      <c r="AX233" s="14" t="s">
        <v>74</v>
      </c>
      <c r="AY233" s="221" t="s">
        <v>142</v>
      </c>
    </row>
    <row r="234" spans="2:51" s="14" customFormat="1" ht="11.25">
      <c r="B234" s="211"/>
      <c r="C234" s="212"/>
      <c r="D234" s="202" t="s">
        <v>176</v>
      </c>
      <c r="E234" s="213" t="s">
        <v>1</v>
      </c>
      <c r="F234" s="214" t="s">
        <v>397</v>
      </c>
      <c r="G234" s="212"/>
      <c r="H234" s="215">
        <v>5.87</v>
      </c>
      <c r="I234" s="216"/>
      <c r="J234" s="212"/>
      <c r="K234" s="212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176</v>
      </c>
      <c r="AU234" s="221" t="s">
        <v>84</v>
      </c>
      <c r="AV234" s="14" t="s">
        <v>84</v>
      </c>
      <c r="AW234" s="14" t="s">
        <v>31</v>
      </c>
      <c r="AX234" s="14" t="s">
        <v>74</v>
      </c>
      <c r="AY234" s="221" t="s">
        <v>142</v>
      </c>
    </row>
    <row r="235" spans="2:51" s="15" customFormat="1" ht="11.25">
      <c r="B235" s="222"/>
      <c r="C235" s="223"/>
      <c r="D235" s="202" t="s">
        <v>176</v>
      </c>
      <c r="E235" s="224" t="s">
        <v>1</v>
      </c>
      <c r="F235" s="225" t="s">
        <v>184</v>
      </c>
      <c r="G235" s="223"/>
      <c r="H235" s="226">
        <v>46.099999999999994</v>
      </c>
      <c r="I235" s="227"/>
      <c r="J235" s="223"/>
      <c r="K235" s="223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176</v>
      </c>
      <c r="AU235" s="232" t="s">
        <v>84</v>
      </c>
      <c r="AV235" s="15" t="s">
        <v>150</v>
      </c>
      <c r="AW235" s="15" t="s">
        <v>31</v>
      </c>
      <c r="AX235" s="15" t="s">
        <v>82</v>
      </c>
      <c r="AY235" s="232" t="s">
        <v>142</v>
      </c>
    </row>
    <row r="236" spans="1:65" s="2" customFormat="1" ht="16.5" customHeight="1">
      <c r="A236" s="34"/>
      <c r="B236" s="35"/>
      <c r="C236" s="187" t="s">
        <v>436</v>
      </c>
      <c r="D236" s="187" t="s">
        <v>146</v>
      </c>
      <c r="E236" s="188" t="s">
        <v>437</v>
      </c>
      <c r="F236" s="189" t="s">
        <v>438</v>
      </c>
      <c r="G236" s="190" t="s">
        <v>192</v>
      </c>
      <c r="H236" s="191">
        <v>21.6</v>
      </c>
      <c r="I236" s="192"/>
      <c r="J236" s="193">
        <f>ROUND(I236*H236,2)</f>
        <v>0</v>
      </c>
      <c r="K236" s="189" t="s">
        <v>1</v>
      </c>
      <c r="L236" s="39"/>
      <c r="M236" s="194" t="s">
        <v>1</v>
      </c>
      <c r="N236" s="195" t="s">
        <v>41</v>
      </c>
      <c r="O236" s="72"/>
      <c r="P236" s="196">
        <f>O236*H236</f>
        <v>0</v>
      </c>
      <c r="Q236" s="196">
        <v>0</v>
      </c>
      <c r="R236" s="196">
        <f>Q236*H236</f>
        <v>0</v>
      </c>
      <c r="S236" s="196">
        <v>0</v>
      </c>
      <c r="T236" s="197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8" t="s">
        <v>189</v>
      </c>
      <c r="AT236" s="198" t="s">
        <v>146</v>
      </c>
      <c r="AU236" s="198" t="s">
        <v>84</v>
      </c>
      <c r="AY236" s="17" t="s">
        <v>142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7" t="s">
        <v>150</v>
      </c>
      <c r="BK236" s="199">
        <f>ROUND(I236*H236,2)</f>
        <v>0</v>
      </c>
      <c r="BL236" s="17" t="s">
        <v>189</v>
      </c>
      <c r="BM236" s="198" t="s">
        <v>439</v>
      </c>
    </row>
    <row r="237" spans="2:63" s="12" customFormat="1" ht="22.9" customHeight="1">
      <c r="B237" s="171"/>
      <c r="C237" s="172"/>
      <c r="D237" s="173" t="s">
        <v>73</v>
      </c>
      <c r="E237" s="185" t="s">
        <v>440</v>
      </c>
      <c r="F237" s="185" t="s">
        <v>441</v>
      </c>
      <c r="G237" s="172"/>
      <c r="H237" s="172"/>
      <c r="I237" s="175"/>
      <c r="J237" s="186">
        <f>BK237</f>
        <v>0</v>
      </c>
      <c r="K237" s="172"/>
      <c r="L237" s="177"/>
      <c r="M237" s="178"/>
      <c r="N237" s="179"/>
      <c r="O237" s="179"/>
      <c r="P237" s="180">
        <f>SUM(P238:P242)</f>
        <v>0</v>
      </c>
      <c r="Q237" s="179"/>
      <c r="R237" s="180">
        <f>SUM(R238:R242)</f>
        <v>0.0022440000000000003</v>
      </c>
      <c r="S237" s="179"/>
      <c r="T237" s="181">
        <f>SUM(T238:T242)</f>
        <v>0</v>
      </c>
      <c r="AR237" s="182" t="s">
        <v>84</v>
      </c>
      <c r="AT237" s="183" t="s">
        <v>73</v>
      </c>
      <c r="AU237" s="183" t="s">
        <v>82</v>
      </c>
      <c r="AY237" s="182" t="s">
        <v>142</v>
      </c>
      <c r="BK237" s="184">
        <f>SUM(BK238:BK242)</f>
        <v>0</v>
      </c>
    </row>
    <row r="238" spans="1:65" s="2" customFormat="1" ht="24.2" customHeight="1">
      <c r="A238" s="34"/>
      <c r="B238" s="35"/>
      <c r="C238" s="187" t="s">
        <v>442</v>
      </c>
      <c r="D238" s="187" t="s">
        <v>146</v>
      </c>
      <c r="E238" s="188" t="s">
        <v>443</v>
      </c>
      <c r="F238" s="189" t="s">
        <v>444</v>
      </c>
      <c r="G238" s="190" t="s">
        <v>149</v>
      </c>
      <c r="H238" s="191">
        <v>4.4</v>
      </c>
      <c r="I238" s="192"/>
      <c r="J238" s="193">
        <f>ROUND(I238*H238,2)</f>
        <v>0</v>
      </c>
      <c r="K238" s="189" t="s">
        <v>1</v>
      </c>
      <c r="L238" s="39"/>
      <c r="M238" s="194" t="s">
        <v>1</v>
      </c>
      <c r="N238" s="195" t="s">
        <v>41</v>
      </c>
      <c r="O238" s="72"/>
      <c r="P238" s="196">
        <f>O238*H238</f>
        <v>0</v>
      </c>
      <c r="Q238" s="196">
        <v>8E-05</v>
      </c>
      <c r="R238" s="196">
        <f>Q238*H238</f>
        <v>0.00035200000000000005</v>
      </c>
      <c r="S238" s="196">
        <v>0</v>
      </c>
      <c r="T238" s="197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8" t="s">
        <v>189</v>
      </c>
      <c r="AT238" s="198" t="s">
        <v>146</v>
      </c>
      <c r="AU238" s="198" t="s">
        <v>84</v>
      </c>
      <c r="AY238" s="17" t="s">
        <v>142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7" t="s">
        <v>150</v>
      </c>
      <c r="BK238" s="199">
        <f>ROUND(I238*H238,2)</f>
        <v>0</v>
      </c>
      <c r="BL238" s="17" t="s">
        <v>189</v>
      </c>
      <c r="BM238" s="198" t="s">
        <v>445</v>
      </c>
    </row>
    <row r="239" spans="1:65" s="2" customFormat="1" ht="16.5" customHeight="1">
      <c r="A239" s="34"/>
      <c r="B239" s="35"/>
      <c r="C239" s="187" t="s">
        <v>446</v>
      </c>
      <c r="D239" s="187" t="s">
        <v>146</v>
      </c>
      <c r="E239" s="188" t="s">
        <v>447</v>
      </c>
      <c r="F239" s="189" t="s">
        <v>448</v>
      </c>
      <c r="G239" s="190" t="s">
        <v>149</v>
      </c>
      <c r="H239" s="191">
        <v>4.4</v>
      </c>
      <c r="I239" s="192"/>
      <c r="J239" s="193">
        <f>ROUND(I239*H239,2)</f>
        <v>0</v>
      </c>
      <c r="K239" s="189" t="s">
        <v>1</v>
      </c>
      <c r="L239" s="39"/>
      <c r="M239" s="194" t="s">
        <v>1</v>
      </c>
      <c r="N239" s="195" t="s">
        <v>41</v>
      </c>
      <c r="O239" s="72"/>
      <c r="P239" s="196">
        <f>O239*H239</f>
        <v>0</v>
      </c>
      <c r="Q239" s="196">
        <v>0</v>
      </c>
      <c r="R239" s="196">
        <f>Q239*H239</f>
        <v>0</v>
      </c>
      <c r="S239" s="196">
        <v>0</v>
      </c>
      <c r="T239" s="197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8" t="s">
        <v>189</v>
      </c>
      <c r="AT239" s="198" t="s">
        <v>146</v>
      </c>
      <c r="AU239" s="198" t="s">
        <v>84</v>
      </c>
      <c r="AY239" s="17" t="s">
        <v>142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7" t="s">
        <v>150</v>
      </c>
      <c r="BK239" s="199">
        <f>ROUND(I239*H239,2)</f>
        <v>0</v>
      </c>
      <c r="BL239" s="17" t="s">
        <v>189</v>
      </c>
      <c r="BM239" s="198" t="s">
        <v>449</v>
      </c>
    </row>
    <row r="240" spans="1:65" s="2" customFormat="1" ht="24.2" customHeight="1">
      <c r="A240" s="34"/>
      <c r="B240" s="35"/>
      <c r="C240" s="187" t="s">
        <v>450</v>
      </c>
      <c r="D240" s="187" t="s">
        <v>146</v>
      </c>
      <c r="E240" s="188" t="s">
        <v>451</v>
      </c>
      <c r="F240" s="189" t="s">
        <v>452</v>
      </c>
      <c r="G240" s="190" t="s">
        <v>149</v>
      </c>
      <c r="H240" s="191">
        <v>4.4</v>
      </c>
      <c r="I240" s="192"/>
      <c r="J240" s="193">
        <f>ROUND(I240*H240,2)</f>
        <v>0</v>
      </c>
      <c r="K240" s="189" t="s">
        <v>1</v>
      </c>
      <c r="L240" s="39"/>
      <c r="M240" s="194" t="s">
        <v>1</v>
      </c>
      <c r="N240" s="195" t="s">
        <v>41</v>
      </c>
      <c r="O240" s="72"/>
      <c r="P240" s="196">
        <f>O240*H240</f>
        <v>0</v>
      </c>
      <c r="Q240" s="196">
        <v>0.00014</v>
      </c>
      <c r="R240" s="196">
        <f>Q240*H240</f>
        <v>0.000616</v>
      </c>
      <c r="S240" s="196">
        <v>0</v>
      </c>
      <c r="T240" s="197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8" t="s">
        <v>189</v>
      </c>
      <c r="AT240" s="198" t="s">
        <v>146</v>
      </c>
      <c r="AU240" s="198" t="s">
        <v>84</v>
      </c>
      <c r="AY240" s="17" t="s">
        <v>142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7" t="s">
        <v>150</v>
      </c>
      <c r="BK240" s="199">
        <f>ROUND(I240*H240,2)</f>
        <v>0</v>
      </c>
      <c r="BL240" s="17" t="s">
        <v>189</v>
      </c>
      <c r="BM240" s="198" t="s">
        <v>453</v>
      </c>
    </row>
    <row r="241" spans="1:65" s="2" customFormat="1" ht="24.2" customHeight="1">
      <c r="A241" s="34"/>
      <c r="B241" s="35"/>
      <c r="C241" s="187" t="s">
        <v>454</v>
      </c>
      <c r="D241" s="187" t="s">
        <v>146</v>
      </c>
      <c r="E241" s="188" t="s">
        <v>455</v>
      </c>
      <c r="F241" s="189" t="s">
        <v>456</v>
      </c>
      <c r="G241" s="190" t="s">
        <v>149</v>
      </c>
      <c r="H241" s="191">
        <v>4.4</v>
      </c>
      <c r="I241" s="192"/>
      <c r="J241" s="193">
        <f>ROUND(I241*H241,2)</f>
        <v>0</v>
      </c>
      <c r="K241" s="189" t="s">
        <v>1</v>
      </c>
      <c r="L241" s="39"/>
      <c r="M241" s="194" t="s">
        <v>1</v>
      </c>
      <c r="N241" s="195" t="s">
        <v>41</v>
      </c>
      <c r="O241" s="72"/>
      <c r="P241" s="196">
        <f>O241*H241</f>
        <v>0</v>
      </c>
      <c r="Q241" s="196">
        <v>0.00017</v>
      </c>
      <c r="R241" s="196">
        <f>Q241*H241</f>
        <v>0.0007480000000000001</v>
      </c>
      <c r="S241" s="196">
        <v>0</v>
      </c>
      <c r="T241" s="197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8" t="s">
        <v>189</v>
      </c>
      <c r="AT241" s="198" t="s">
        <v>146</v>
      </c>
      <c r="AU241" s="198" t="s">
        <v>84</v>
      </c>
      <c r="AY241" s="17" t="s">
        <v>142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7" t="s">
        <v>150</v>
      </c>
      <c r="BK241" s="199">
        <f>ROUND(I241*H241,2)</f>
        <v>0</v>
      </c>
      <c r="BL241" s="17" t="s">
        <v>189</v>
      </c>
      <c r="BM241" s="198" t="s">
        <v>457</v>
      </c>
    </row>
    <row r="242" spans="1:65" s="2" customFormat="1" ht="24.2" customHeight="1">
      <c r="A242" s="34"/>
      <c r="B242" s="35"/>
      <c r="C242" s="187" t="s">
        <v>338</v>
      </c>
      <c r="D242" s="187" t="s">
        <v>146</v>
      </c>
      <c r="E242" s="188" t="s">
        <v>458</v>
      </c>
      <c r="F242" s="189" t="s">
        <v>459</v>
      </c>
      <c r="G242" s="190" t="s">
        <v>149</v>
      </c>
      <c r="H242" s="191">
        <v>4.4</v>
      </c>
      <c r="I242" s="192"/>
      <c r="J242" s="193">
        <f>ROUND(I242*H242,2)</f>
        <v>0</v>
      </c>
      <c r="K242" s="189" t="s">
        <v>1</v>
      </c>
      <c r="L242" s="39"/>
      <c r="M242" s="194" t="s">
        <v>1</v>
      </c>
      <c r="N242" s="195" t="s">
        <v>41</v>
      </c>
      <c r="O242" s="72"/>
      <c r="P242" s="196">
        <f>O242*H242</f>
        <v>0</v>
      </c>
      <c r="Q242" s="196">
        <v>0.00012</v>
      </c>
      <c r="R242" s="196">
        <f>Q242*H242</f>
        <v>0.000528</v>
      </c>
      <c r="S242" s="196">
        <v>0</v>
      </c>
      <c r="T242" s="197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8" t="s">
        <v>189</v>
      </c>
      <c r="AT242" s="198" t="s">
        <v>146</v>
      </c>
      <c r="AU242" s="198" t="s">
        <v>84</v>
      </c>
      <c r="AY242" s="17" t="s">
        <v>142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7" t="s">
        <v>150</v>
      </c>
      <c r="BK242" s="199">
        <f>ROUND(I242*H242,2)</f>
        <v>0</v>
      </c>
      <c r="BL242" s="17" t="s">
        <v>189</v>
      </c>
      <c r="BM242" s="198" t="s">
        <v>460</v>
      </c>
    </row>
    <row r="243" spans="2:63" s="12" customFormat="1" ht="22.9" customHeight="1">
      <c r="B243" s="171"/>
      <c r="C243" s="172"/>
      <c r="D243" s="173" t="s">
        <v>73</v>
      </c>
      <c r="E243" s="185" t="s">
        <v>461</v>
      </c>
      <c r="F243" s="185" t="s">
        <v>462</v>
      </c>
      <c r="G243" s="172"/>
      <c r="H243" s="172"/>
      <c r="I243" s="175"/>
      <c r="J243" s="186">
        <f>BK243</f>
        <v>0</v>
      </c>
      <c r="K243" s="172"/>
      <c r="L243" s="177"/>
      <c r="M243" s="178"/>
      <c r="N243" s="179"/>
      <c r="O243" s="179"/>
      <c r="P243" s="180">
        <f>SUM(P244:P248)</f>
        <v>0</v>
      </c>
      <c r="Q243" s="179"/>
      <c r="R243" s="180">
        <f>SUM(R244:R248)</f>
        <v>0.25642329999999997</v>
      </c>
      <c r="S243" s="179"/>
      <c r="T243" s="181">
        <f>SUM(T244:T248)</f>
        <v>0.04916755</v>
      </c>
      <c r="AR243" s="182" t="s">
        <v>84</v>
      </c>
      <c r="AT243" s="183" t="s">
        <v>73</v>
      </c>
      <c r="AU243" s="183" t="s">
        <v>82</v>
      </c>
      <c r="AY243" s="182" t="s">
        <v>142</v>
      </c>
      <c r="BK243" s="184">
        <f>SUM(BK244:BK248)</f>
        <v>0</v>
      </c>
    </row>
    <row r="244" spans="1:65" s="2" customFormat="1" ht="16.5" customHeight="1">
      <c r="A244" s="34"/>
      <c r="B244" s="35"/>
      <c r="C244" s="187" t="s">
        <v>463</v>
      </c>
      <c r="D244" s="187" t="s">
        <v>146</v>
      </c>
      <c r="E244" s="188" t="s">
        <v>464</v>
      </c>
      <c r="F244" s="189" t="s">
        <v>465</v>
      </c>
      <c r="G244" s="190" t="s">
        <v>149</v>
      </c>
      <c r="H244" s="191">
        <v>158.605</v>
      </c>
      <c r="I244" s="192"/>
      <c r="J244" s="193">
        <f>ROUND(I244*H244,2)</f>
        <v>0</v>
      </c>
      <c r="K244" s="189" t="s">
        <v>1</v>
      </c>
      <c r="L244" s="39"/>
      <c r="M244" s="194" t="s">
        <v>1</v>
      </c>
      <c r="N244" s="195" t="s">
        <v>41</v>
      </c>
      <c r="O244" s="72"/>
      <c r="P244" s="196">
        <f>O244*H244</f>
        <v>0</v>
      </c>
      <c r="Q244" s="196">
        <v>0.001</v>
      </c>
      <c r="R244" s="196">
        <f>Q244*H244</f>
        <v>0.158605</v>
      </c>
      <c r="S244" s="196">
        <v>0.00031</v>
      </c>
      <c r="T244" s="197">
        <f>S244*H244</f>
        <v>0.04916755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8" t="s">
        <v>189</v>
      </c>
      <c r="AT244" s="198" t="s">
        <v>146</v>
      </c>
      <c r="AU244" s="198" t="s">
        <v>84</v>
      </c>
      <c r="AY244" s="17" t="s">
        <v>142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7" t="s">
        <v>150</v>
      </c>
      <c r="BK244" s="199">
        <f>ROUND(I244*H244,2)</f>
        <v>0</v>
      </c>
      <c r="BL244" s="17" t="s">
        <v>189</v>
      </c>
      <c r="BM244" s="198" t="s">
        <v>466</v>
      </c>
    </row>
    <row r="245" spans="1:65" s="2" customFormat="1" ht="24.2" customHeight="1">
      <c r="A245" s="34"/>
      <c r="B245" s="35"/>
      <c r="C245" s="187" t="s">
        <v>467</v>
      </c>
      <c r="D245" s="187" t="s">
        <v>146</v>
      </c>
      <c r="E245" s="188" t="s">
        <v>468</v>
      </c>
      <c r="F245" s="189" t="s">
        <v>469</v>
      </c>
      <c r="G245" s="190" t="s">
        <v>149</v>
      </c>
      <c r="H245" s="191">
        <v>113</v>
      </c>
      <c r="I245" s="192"/>
      <c r="J245" s="193">
        <f>ROUND(I245*H245,2)</f>
        <v>0</v>
      </c>
      <c r="K245" s="189" t="s">
        <v>1</v>
      </c>
      <c r="L245" s="39"/>
      <c r="M245" s="194" t="s">
        <v>1</v>
      </c>
      <c r="N245" s="195" t="s">
        <v>41</v>
      </c>
      <c r="O245" s="72"/>
      <c r="P245" s="196">
        <f>O245*H245</f>
        <v>0</v>
      </c>
      <c r="Q245" s="196">
        <v>0.0002</v>
      </c>
      <c r="R245" s="196">
        <f>Q245*H245</f>
        <v>0.022600000000000002</v>
      </c>
      <c r="S245" s="196">
        <v>0</v>
      </c>
      <c r="T245" s="197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8" t="s">
        <v>189</v>
      </c>
      <c r="AT245" s="198" t="s">
        <v>146</v>
      </c>
      <c r="AU245" s="198" t="s">
        <v>84</v>
      </c>
      <c r="AY245" s="17" t="s">
        <v>142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7" t="s">
        <v>150</v>
      </c>
      <c r="BK245" s="199">
        <f>ROUND(I245*H245,2)</f>
        <v>0</v>
      </c>
      <c r="BL245" s="17" t="s">
        <v>189</v>
      </c>
      <c r="BM245" s="198" t="s">
        <v>470</v>
      </c>
    </row>
    <row r="246" spans="1:65" s="2" customFormat="1" ht="24.2" customHeight="1">
      <c r="A246" s="34"/>
      <c r="B246" s="35"/>
      <c r="C246" s="187" t="s">
        <v>143</v>
      </c>
      <c r="D246" s="187" t="s">
        <v>146</v>
      </c>
      <c r="E246" s="188" t="s">
        <v>471</v>
      </c>
      <c r="F246" s="189" t="s">
        <v>472</v>
      </c>
      <c r="G246" s="190" t="s">
        <v>149</v>
      </c>
      <c r="H246" s="191">
        <v>158.605</v>
      </c>
      <c r="I246" s="192"/>
      <c r="J246" s="193">
        <f>ROUND(I246*H246,2)</f>
        <v>0</v>
      </c>
      <c r="K246" s="189" t="s">
        <v>1</v>
      </c>
      <c r="L246" s="39"/>
      <c r="M246" s="194" t="s">
        <v>1</v>
      </c>
      <c r="N246" s="195" t="s">
        <v>41</v>
      </c>
      <c r="O246" s="72"/>
      <c r="P246" s="196">
        <f>O246*H246</f>
        <v>0</v>
      </c>
      <c r="Q246" s="196">
        <v>0.0002</v>
      </c>
      <c r="R246" s="196">
        <f>Q246*H246</f>
        <v>0.031721</v>
      </c>
      <c r="S246" s="196">
        <v>0</v>
      </c>
      <c r="T246" s="197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8" t="s">
        <v>189</v>
      </c>
      <c r="AT246" s="198" t="s">
        <v>146</v>
      </c>
      <c r="AU246" s="198" t="s">
        <v>84</v>
      </c>
      <c r="AY246" s="17" t="s">
        <v>142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7" t="s">
        <v>150</v>
      </c>
      <c r="BK246" s="199">
        <f>ROUND(I246*H246,2)</f>
        <v>0</v>
      </c>
      <c r="BL246" s="17" t="s">
        <v>189</v>
      </c>
      <c r="BM246" s="198" t="s">
        <v>473</v>
      </c>
    </row>
    <row r="247" spans="1:65" s="2" customFormat="1" ht="33" customHeight="1">
      <c r="A247" s="34"/>
      <c r="B247" s="35"/>
      <c r="C247" s="187" t="s">
        <v>474</v>
      </c>
      <c r="D247" s="187" t="s">
        <v>146</v>
      </c>
      <c r="E247" s="188" t="s">
        <v>475</v>
      </c>
      <c r="F247" s="189" t="s">
        <v>476</v>
      </c>
      <c r="G247" s="190" t="s">
        <v>149</v>
      </c>
      <c r="H247" s="191">
        <v>158.605</v>
      </c>
      <c r="I247" s="192"/>
      <c r="J247" s="193">
        <f>ROUND(I247*H247,2)</f>
        <v>0</v>
      </c>
      <c r="K247" s="189" t="s">
        <v>1</v>
      </c>
      <c r="L247" s="39"/>
      <c r="M247" s="194" t="s">
        <v>1</v>
      </c>
      <c r="N247" s="195" t="s">
        <v>41</v>
      </c>
      <c r="O247" s="72"/>
      <c r="P247" s="196">
        <f>O247*H247</f>
        <v>0</v>
      </c>
      <c r="Q247" s="196">
        <v>0.00026</v>
      </c>
      <c r="R247" s="196">
        <f>Q247*H247</f>
        <v>0.04123729999999999</v>
      </c>
      <c r="S247" s="196">
        <v>0</v>
      </c>
      <c r="T247" s="197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8" t="s">
        <v>189</v>
      </c>
      <c r="AT247" s="198" t="s">
        <v>146</v>
      </c>
      <c r="AU247" s="198" t="s">
        <v>84</v>
      </c>
      <c r="AY247" s="17" t="s">
        <v>142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7" t="s">
        <v>150</v>
      </c>
      <c r="BK247" s="199">
        <f>ROUND(I247*H247,2)</f>
        <v>0</v>
      </c>
      <c r="BL247" s="17" t="s">
        <v>189</v>
      </c>
      <c r="BM247" s="198" t="s">
        <v>477</v>
      </c>
    </row>
    <row r="248" spans="1:65" s="2" customFormat="1" ht="37.9" customHeight="1">
      <c r="A248" s="34"/>
      <c r="B248" s="35"/>
      <c r="C248" s="187" t="s">
        <v>478</v>
      </c>
      <c r="D248" s="187" t="s">
        <v>146</v>
      </c>
      <c r="E248" s="188" t="s">
        <v>479</v>
      </c>
      <c r="F248" s="189" t="s">
        <v>480</v>
      </c>
      <c r="G248" s="190" t="s">
        <v>149</v>
      </c>
      <c r="H248" s="191">
        <v>113</v>
      </c>
      <c r="I248" s="192"/>
      <c r="J248" s="193">
        <f>ROUND(I248*H248,2)</f>
        <v>0</v>
      </c>
      <c r="K248" s="189" t="s">
        <v>1</v>
      </c>
      <c r="L248" s="39"/>
      <c r="M248" s="244" t="s">
        <v>1</v>
      </c>
      <c r="N248" s="245" t="s">
        <v>41</v>
      </c>
      <c r="O248" s="246"/>
      <c r="P248" s="247">
        <f>O248*H248</f>
        <v>0</v>
      </c>
      <c r="Q248" s="247">
        <v>2E-05</v>
      </c>
      <c r="R248" s="247">
        <f>Q248*H248</f>
        <v>0.0022600000000000003</v>
      </c>
      <c r="S248" s="247">
        <v>0</v>
      </c>
      <c r="T248" s="24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8" t="s">
        <v>189</v>
      </c>
      <c r="AT248" s="198" t="s">
        <v>146</v>
      </c>
      <c r="AU248" s="198" t="s">
        <v>84</v>
      </c>
      <c r="AY248" s="17" t="s">
        <v>142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7" t="s">
        <v>150</v>
      </c>
      <c r="BK248" s="199">
        <f>ROUND(I248*H248,2)</f>
        <v>0</v>
      </c>
      <c r="BL248" s="17" t="s">
        <v>189</v>
      </c>
      <c r="BM248" s="198" t="s">
        <v>481</v>
      </c>
    </row>
    <row r="249" spans="1:31" s="2" customFormat="1" ht="6.95" customHeight="1">
      <c r="A249" s="34"/>
      <c r="B249" s="55"/>
      <c r="C249" s="56"/>
      <c r="D249" s="56"/>
      <c r="E249" s="56"/>
      <c r="F249" s="56"/>
      <c r="G249" s="56"/>
      <c r="H249" s="56"/>
      <c r="I249" s="56"/>
      <c r="J249" s="56"/>
      <c r="K249" s="56"/>
      <c r="L249" s="39"/>
      <c r="M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</row>
  </sheetData>
  <sheetProtection algorithmName="SHA-512" hashValue="QFPOt1taR2j4B6+9kA/GrBe8aMhpYfbGetAPAI73M+cFVs8JKbS5VnYbN2BRDh90U8VuJuQZHMOMO0VNDSAU5A==" saltValue="6sIh+gxLt72NWVPUvunsox793B8J9D20KvEXF2HcCKRQ76PcBsfhZj2iSYIhBm44KkSsyTXDqnknkGzfD4qIUA==" spinCount="100000" sheet="1" objects="1" scenarios="1" formatColumns="0" formatRows="0" autoFilter="0"/>
  <autoFilter ref="C131:K248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87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84</v>
      </c>
    </row>
    <row r="4" spans="2:46" s="1" customFormat="1" ht="24.95" customHeight="1">
      <c r="B4" s="20"/>
      <c r="D4" s="111" t="s">
        <v>103</v>
      </c>
      <c r="L4" s="20"/>
      <c r="M4" s="112" t="s">
        <v>10</v>
      </c>
      <c r="AT4" s="17" t="s">
        <v>31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6.5" customHeight="1">
      <c r="B7" s="20"/>
      <c r="E7" s="290" t="str">
        <f>'Rekapitulace stavby'!K6</f>
        <v>Stavební úpravy chodeb v objektu MIS MUSIC</v>
      </c>
      <c r="F7" s="291"/>
      <c r="G7" s="291"/>
      <c r="H7" s="291"/>
      <c r="L7" s="20"/>
    </row>
    <row r="8" spans="1:31" s="2" customFormat="1" ht="12" customHeight="1">
      <c r="A8" s="34"/>
      <c r="B8" s="39"/>
      <c r="C8" s="34"/>
      <c r="D8" s="113" t="s">
        <v>104</v>
      </c>
      <c r="E8" s="34"/>
      <c r="F8" s="34"/>
      <c r="G8" s="34"/>
      <c r="H8" s="34"/>
      <c r="I8" s="34"/>
      <c r="J8" s="34"/>
      <c r="K8" s="34"/>
      <c r="L8" s="5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2" t="s">
        <v>482</v>
      </c>
      <c r="F9" s="293"/>
      <c r="G9" s="293"/>
      <c r="H9" s="293"/>
      <c r="I9" s="34"/>
      <c r="J9" s="34"/>
      <c r="K9" s="34"/>
      <c r="L9" s="5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1. 2. 2023</v>
      </c>
      <c r="K12" s="34"/>
      <c r="L12" s="5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4" t="str">
        <f>'Rekapitulace stavby'!E14</f>
        <v>Vyplň údaj</v>
      </c>
      <c r="F18" s="295"/>
      <c r="G18" s="295"/>
      <c r="H18" s="295"/>
      <c r="I18" s="113" t="s">
        <v>27</v>
      </c>
      <c r="J18" s="30" t="str">
        <f>'Rekapitulace stavby'!AN14</f>
        <v>Vyplň údaj</v>
      </c>
      <c r="K18" s="34"/>
      <c r="L18" s="5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21</v>
      </c>
      <c r="F21" s="34"/>
      <c r="G21" s="34"/>
      <c r="H21" s="34"/>
      <c r="I21" s="113" t="s">
        <v>27</v>
      </c>
      <c r="J21" s="114" t="s">
        <v>1</v>
      </c>
      <c r="K21" s="34"/>
      <c r="L21" s="5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32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21</v>
      </c>
      <c r="F24" s="34"/>
      <c r="G24" s="34"/>
      <c r="H24" s="34"/>
      <c r="I24" s="113" t="s">
        <v>27</v>
      </c>
      <c r="J24" s="114" t="s">
        <v>1</v>
      </c>
      <c r="K24" s="34"/>
      <c r="L24" s="5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33</v>
      </c>
      <c r="E26" s="34"/>
      <c r="F26" s="34"/>
      <c r="G26" s="34"/>
      <c r="H26" s="34"/>
      <c r="I26" s="34"/>
      <c r="J26" s="34"/>
      <c r="K26" s="34"/>
      <c r="L26" s="5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296" t="s">
        <v>1</v>
      </c>
      <c r="F27" s="296"/>
      <c r="G27" s="296"/>
      <c r="H27" s="29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34</v>
      </c>
      <c r="E30" s="34"/>
      <c r="F30" s="34"/>
      <c r="G30" s="34"/>
      <c r="H30" s="34"/>
      <c r="I30" s="34"/>
      <c r="J30" s="121">
        <f>ROUND(J131,2)</f>
        <v>0</v>
      </c>
      <c r="K30" s="34"/>
      <c r="L30" s="5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36</v>
      </c>
      <c r="G32" s="34"/>
      <c r="H32" s="34"/>
      <c r="I32" s="122" t="s">
        <v>35</v>
      </c>
      <c r="J32" s="122" t="s">
        <v>37</v>
      </c>
      <c r="K32" s="34"/>
      <c r="L32" s="5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3" t="s">
        <v>38</v>
      </c>
      <c r="E33" s="113" t="s">
        <v>39</v>
      </c>
      <c r="F33" s="124">
        <f>ROUND((SUM(BE131:BE255)),2)</f>
        <v>0</v>
      </c>
      <c r="G33" s="34"/>
      <c r="H33" s="34"/>
      <c r="I33" s="125">
        <v>0.21</v>
      </c>
      <c r="J33" s="124">
        <f>ROUND(((SUM(BE131:BE255))*I33),2)</f>
        <v>0</v>
      </c>
      <c r="K33" s="34"/>
      <c r="L33" s="5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3" t="s">
        <v>40</v>
      </c>
      <c r="F34" s="124">
        <f>ROUND((SUM(BF131:BF255)),2)</f>
        <v>0</v>
      </c>
      <c r="G34" s="34"/>
      <c r="H34" s="34"/>
      <c r="I34" s="125">
        <v>0.15</v>
      </c>
      <c r="J34" s="124">
        <f>ROUND(((SUM(BF131:BF255))*I34),2)</f>
        <v>0</v>
      </c>
      <c r="K34" s="34"/>
      <c r="L34" s="5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13" t="s">
        <v>38</v>
      </c>
      <c r="E35" s="113" t="s">
        <v>41</v>
      </c>
      <c r="F35" s="124">
        <f>ROUND((SUM(BG131:BG255)),2)</f>
        <v>0</v>
      </c>
      <c r="G35" s="34"/>
      <c r="H35" s="34"/>
      <c r="I35" s="125">
        <v>0.21</v>
      </c>
      <c r="J35" s="124">
        <f>0</f>
        <v>0</v>
      </c>
      <c r="K35" s="34"/>
      <c r="L35" s="5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3" t="s">
        <v>42</v>
      </c>
      <c r="F36" s="124">
        <f>ROUND((SUM(BH131:BH255)),2)</f>
        <v>0</v>
      </c>
      <c r="G36" s="34"/>
      <c r="H36" s="34"/>
      <c r="I36" s="125">
        <v>0.15</v>
      </c>
      <c r="J36" s="124">
        <f>0</f>
        <v>0</v>
      </c>
      <c r="K36" s="34"/>
      <c r="L36" s="5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43</v>
      </c>
      <c r="F37" s="124">
        <f>ROUND((SUM(BI131:BI255)),2)</f>
        <v>0</v>
      </c>
      <c r="G37" s="34"/>
      <c r="H37" s="34"/>
      <c r="I37" s="125">
        <v>0</v>
      </c>
      <c r="J37" s="124">
        <f>0</f>
        <v>0</v>
      </c>
      <c r="K37" s="34"/>
      <c r="L37" s="5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44</v>
      </c>
      <c r="E39" s="128"/>
      <c r="F39" s="128"/>
      <c r="G39" s="129" t="s">
        <v>45</v>
      </c>
      <c r="H39" s="130" t="s">
        <v>46</v>
      </c>
      <c r="I39" s="128"/>
      <c r="J39" s="131">
        <f>SUM(J30:J37)</f>
        <v>0</v>
      </c>
      <c r="K39" s="132"/>
      <c r="L39" s="5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33" t="s">
        <v>47</v>
      </c>
      <c r="E50" s="134"/>
      <c r="F50" s="134"/>
      <c r="G50" s="133" t="s">
        <v>48</v>
      </c>
      <c r="H50" s="134"/>
      <c r="I50" s="134"/>
      <c r="J50" s="134"/>
      <c r="K50" s="134"/>
      <c r="L50" s="5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49</v>
      </c>
      <c r="E61" s="136"/>
      <c r="F61" s="137" t="s">
        <v>50</v>
      </c>
      <c r="G61" s="135" t="s">
        <v>49</v>
      </c>
      <c r="H61" s="136"/>
      <c r="I61" s="136"/>
      <c r="J61" s="138" t="s">
        <v>50</v>
      </c>
      <c r="K61" s="136"/>
      <c r="L61" s="5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51</v>
      </c>
      <c r="E65" s="139"/>
      <c r="F65" s="139"/>
      <c r="G65" s="133" t="s">
        <v>52</v>
      </c>
      <c r="H65" s="139"/>
      <c r="I65" s="139"/>
      <c r="J65" s="139"/>
      <c r="K65" s="139"/>
      <c r="L65" s="5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49</v>
      </c>
      <c r="E76" s="136"/>
      <c r="F76" s="137" t="s">
        <v>50</v>
      </c>
      <c r="G76" s="135" t="s">
        <v>49</v>
      </c>
      <c r="H76" s="136"/>
      <c r="I76" s="136"/>
      <c r="J76" s="138" t="s">
        <v>50</v>
      </c>
      <c r="K76" s="136"/>
      <c r="L76" s="5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7" t="str">
        <f>E7</f>
        <v>Stavební úpravy chodeb v objektu MIS MUSIC</v>
      </c>
      <c r="F85" s="298"/>
      <c r="G85" s="298"/>
      <c r="H85" s="298"/>
      <c r="I85" s="36"/>
      <c r="J85" s="36"/>
      <c r="K85" s="36"/>
      <c r="L85" s="5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2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49" t="str">
        <f>E9</f>
        <v>02 - 2.NP</v>
      </c>
      <c r="F87" s="299"/>
      <c r="G87" s="299"/>
      <c r="H87" s="299"/>
      <c r="I87" s="36"/>
      <c r="J87" s="36"/>
      <c r="K87" s="36"/>
      <c r="L87" s="5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7" t="str">
        <f>IF(J12="","",J12)</f>
        <v>1. 2. 2023</v>
      </c>
      <c r="K89" s="36"/>
      <c r="L89" s="5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Kořivnice</v>
      </c>
      <c r="G91" s="36"/>
      <c r="H91" s="36"/>
      <c r="I91" s="29" t="s">
        <v>30</v>
      </c>
      <c r="J91" s="32" t="str">
        <f>E21</f>
        <v xml:space="preserve"> </v>
      </c>
      <c r="K91" s="36"/>
      <c r="L91" s="5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107</v>
      </c>
      <c r="D94" s="145"/>
      <c r="E94" s="145"/>
      <c r="F94" s="145"/>
      <c r="G94" s="145"/>
      <c r="H94" s="145"/>
      <c r="I94" s="145"/>
      <c r="J94" s="146" t="s">
        <v>108</v>
      </c>
      <c r="K94" s="145"/>
      <c r="L94" s="5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109</v>
      </c>
      <c r="D96" s="36"/>
      <c r="E96" s="36"/>
      <c r="F96" s="36"/>
      <c r="G96" s="36"/>
      <c r="H96" s="36"/>
      <c r="I96" s="36"/>
      <c r="J96" s="85">
        <f>J131</f>
        <v>0</v>
      </c>
      <c r="K96" s="36"/>
      <c r="L96" s="5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8"/>
      <c r="C97" s="149"/>
      <c r="D97" s="150" t="s">
        <v>111</v>
      </c>
      <c r="E97" s="151"/>
      <c r="F97" s="151"/>
      <c r="G97" s="151"/>
      <c r="H97" s="151"/>
      <c r="I97" s="151"/>
      <c r="J97" s="152">
        <f>J132</f>
        <v>0</v>
      </c>
      <c r="K97" s="149"/>
      <c r="L97" s="153"/>
    </row>
    <row r="98" spans="2:12" s="10" customFormat="1" ht="19.9" customHeight="1">
      <c r="B98" s="154"/>
      <c r="C98" s="155"/>
      <c r="D98" s="156" t="s">
        <v>483</v>
      </c>
      <c r="E98" s="157"/>
      <c r="F98" s="157"/>
      <c r="G98" s="157"/>
      <c r="H98" s="157"/>
      <c r="I98" s="157"/>
      <c r="J98" s="158">
        <f>J133</f>
        <v>0</v>
      </c>
      <c r="K98" s="155"/>
      <c r="L98" s="159"/>
    </row>
    <row r="99" spans="2:12" s="10" customFormat="1" ht="19.9" customHeight="1">
      <c r="B99" s="154"/>
      <c r="C99" s="155"/>
      <c r="D99" s="156" t="s">
        <v>112</v>
      </c>
      <c r="E99" s="157"/>
      <c r="F99" s="157"/>
      <c r="G99" s="157"/>
      <c r="H99" s="157"/>
      <c r="I99" s="157"/>
      <c r="J99" s="158">
        <f>J136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113</v>
      </c>
      <c r="E100" s="157"/>
      <c r="F100" s="157"/>
      <c r="G100" s="157"/>
      <c r="H100" s="157"/>
      <c r="I100" s="157"/>
      <c r="J100" s="158">
        <f>J156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114</v>
      </c>
      <c r="E101" s="157"/>
      <c r="F101" s="157"/>
      <c r="G101" s="157"/>
      <c r="H101" s="157"/>
      <c r="I101" s="157"/>
      <c r="J101" s="158">
        <f>J164</f>
        <v>0</v>
      </c>
      <c r="K101" s="155"/>
      <c r="L101" s="159"/>
    </row>
    <row r="102" spans="2:12" s="9" customFormat="1" ht="24.95" customHeight="1">
      <c r="B102" s="148"/>
      <c r="C102" s="149"/>
      <c r="D102" s="150" t="s">
        <v>115</v>
      </c>
      <c r="E102" s="151"/>
      <c r="F102" s="151"/>
      <c r="G102" s="151"/>
      <c r="H102" s="151"/>
      <c r="I102" s="151"/>
      <c r="J102" s="152">
        <f>J173</f>
        <v>0</v>
      </c>
      <c r="K102" s="149"/>
      <c r="L102" s="153"/>
    </row>
    <row r="103" spans="2:12" s="10" customFormat="1" ht="19.9" customHeight="1">
      <c r="B103" s="154"/>
      <c r="C103" s="155"/>
      <c r="D103" s="156" t="s">
        <v>116</v>
      </c>
      <c r="E103" s="157"/>
      <c r="F103" s="157"/>
      <c r="G103" s="157"/>
      <c r="H103" s="157"/>
      <c r="I103" s="157"/>
      <c r="J103" s="158">
        <f>J174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117</v>
      </c>
      <c r="E104" s="157"/>
      <c r="F104" s="157"/>
      <c r="G104" s="157"/>
      <c r="H104" s="157"/>
      <c r="I104" s="157"/>
      <c r="J104" s="158">
        <f>J177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118</v>
      </c>
      <c r="E105" s="157"/>
      <c r="F105" s="157"/>
      <c r="G105" s="157"/>
      <c r="H105" s="157"/>
      <c r="I105" s="157"/>
      <c r="J105" s="158">
        <f>J180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119</v>
      </c>
      <c r="E106" s="157"/>
      <c r="F106" s="157"/>
      <c r="G106" s="157"/>
      <c r="H106" s="157"/>
      <c r="I106" s="157"/>
      <c r="J106" s="158">
        <f>J185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122</v>
      </c>
      <c r="E107" s="157"/>
      <c r="F107" s="157"/>
      <c r="G107" s="157"/>
      <c r="H107" s="157"/>
      <c r="I107" s="157"/>
      <c r="J107" s="158">
        <f>J192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123</v>
      </c>
      <c r="E108" s="157"/>
      <c r="F108" s="157"/>
      <c r="G108" s="157"/>
      <c r="H108" s="157"/>
      <c r="I108" s="157"/>
      <c r="J108" s="158">
        <f>J197</f>
        <v>0</v>
      </c>
      <c r="K108" s="155"/>
      <c r="L108" s="159"/>
    </row>
    <row r="109" spans="2:12" s="10" customFormat="1" ht="19.9" customHeight="1">
      <c r="B109" s="154"/>
      <c r="C109" s="155"/>
      <c r="D109" s="156" t="s">
        <v>124</v>
      </c>
      <c r="E109" s="157"/>
      <c r="F109" s="157"/>
      <c r="G109" s="157"/>
      <c r="H109" s="157"/>
      <c r="I109" s="157"/>
      <c r="J109" s="158">
        <f>J202</f>
        <v>0</v>
      </c>
      <c r="K109" s="155"/>
      <c r="L109" s="159"/>
    </row>
    <row r="110" spans="2:12" s="10" customFormat="1" ht="19.9" customHeight="1">
      <c r="B110" s="154"/>
      <c r="C110" s="155"/>
      <c r="D110" s="156" t="s">
        <v>125</v>
      </c>
      <c r="E110" s="157"/>
      <c r="F110" s="157"/>
      <c r="G110" s="157"/>
      <c r="H110" s="157"/>
      <c r="I110" s="157"/>
      <c r="J110" s="158">
        <f>J239</f>
        <v>0</v>
      </c>
      <c r="K110" s="155"/>
      <c r="L110" s="159"/>
    </row>
    <row r="111" spans="2:12" s="10" customFormat="1" ht="19.9" customHeight="1">
      <c r="B111" s="154"/>
      <c r="C111" s="155"/>
      <c r="D111" s="156" t="s">
        <v>126</v>
      </c>
      <c r="E111" s="157"/>
      <c r="F111" s="157"/>
      <c r="G111" s="157"/>
      <c r="H111" s="157"/>
      <c r="I111" s="157"/>
      <c r="J111" s="158">
        <f>J250</f>
        <v>0</v>
      </c>
      <c r="K111" s="155"/>
      <c r="L111" s="159"/>
    </row>
    <row r="112" spans="1:31" s="2" customFormat="1" ht="21.7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2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2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pans="1:31" s="2" customFormat="1" ht="6.95" customHeight="1">
      <c r="A117" s="34"/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2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4.95" customHeight="1">
      <c r="A118" s="34"/>
      <c r="B118" s="35"/>
      <c r="C118" s="23" t="s">
        <v>127</v>
      </c>
      <c r="D118" s="36"/>
      <c r="E118" s="36"/>
      <c r="F118" s="36"/>
      <c r="G118" s="36"/>
      <c r="H118" s="36"/>
      <c r="I118" s="36"/>
      <c r="J118" s="36"/>
      <c r="K118" s="36"/>
      <c r="L118" s="52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2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16</v>
      </c>
      <c r="D120" s="36"/>
      <c r="E120" s="36"/>
      <c r="F120" s="36"/>
      <c r="G120" s="36"/>
      <c r="H120" s="36"/>
      <c r="I120" s="36"/>
      <c r="J120" s="36"/>
      <c r="K120" s="36"/>
      <c r="L120" s="52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297" t="str">
        <f>E7</f>
        <v>Stavební úpravy chodeb v objektu MIS MUSIC</v>
      </c>
      <c r="F121" s="298"/>
      <c r="G121" s="298"/>
      <c r="H121" s="298"/>
      <c r="I121" s="36"/>
      <c r="J121" s="36"/>
      <c r="K121" s="36"/>
      <c r="L121" s="52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104</v>
      </c>
      <c r="D122" s="36"/>
      <c r="E122" s="36"/>
      <c r="F122" s="36"/>
      <c r="G122" s="36"/>
      <c r="H122" s="36"/>
      <c r="I122" s="36"/>
      <c r="J122" s="36"/>
      <c r="K122" s="36"/>
      <c r="L122" s="52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249" t="str">
        <f>E9</f>
        <v>02 - 2.NP</v>
      </c>
      <c r="F123" s="299"/>
      <c r="G123" s="299"/>
      <c r="H123" s="299"/>
      <c r="I123" s="36"/>
      <c r="J123" s="36"/>
      <c r="K123" s="36"/>
      <c r="L123" s="52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2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20</v>
      </c>
      <c r="D125" s="36"/>
      <c r="E125" s="36"/>
      <c r="F125" s="27" t="str">
        <f>F12</f>
        <v xml:space="preserve"> </v>
      </c>
      <c r="G125" s="36"/>
      <c r="H125" s="36"/>
      <c r="I125" s="29" t="s">
        <v>22</v>
      </c>
      <c r="J125" s="67" t="str">
        <f>IF(J12="","",J12)</f>
        <v>1. 2. 2023</v>
      </c>
      <c r="K125" s="36"/>
      <c r="L125" s="52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2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24</v>
      </c>
      <c r="D127" s="36"/>
      <c r="E127" s="36"/>
      <c r="F127" s="27" t="str">
        <f>E15</f>
        <v>Město Kořivnice</v>
      </c>
      <c r="G127" s="36"/>
      <c r="H127" s="36"/>
      <c r="I127" s="29" t="s">
        <v>30</v>
      </c>
      <c r="J127" s="32" t="str">
        <f>E21</f>
        <v xml:space="preserve"> </v>
      </c>
      <c r="K127" s="36"/>
      <c r="L127" s="52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28</v>
      </c>
      <c r="D128" s="36"/>
      <c r="E128" s="36"/>
      <c r="F128" s="27" t="str">
        <f>IF(E18="","",E18)</f>
        <v>Vyplň údaj</v>
      </c>
      <c r="G128" s="36"/>
      <c r="H128" s="36"/>
      <c r="I128" s="29" t="s">
        <v>32</v>
      </c>
      <c r="J128" s="32" t="str">
        <f>E24</f>
        <v xml:space="preserve"> </v>
      </c>
      <c r="K128" s="36"/>
      <c r="L128" s="52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2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1" customFormat="1" ht="29.25" customHeight="1">
      <c r="A130" s="160"/>
      <c r="B130" s="161"/>
      <c r="C130" s="162" t="s">
        <v>128</v>
      </c>
      <c r="D130" s="163" t="s">
        <v>59</v>
      </c>
      <c r="E130" s="163" t="s">
        <v>55</v>
      </c>
      <c r="F130" s="163" t="s">
        <v>56</v>
      </c>
      <c r="G130" s="163" t="s">
        <v>129</v>
      </c>
      <c r="H130" s="163" t="s">
        <v>130</v>
      </c>
      <c r="I130" s="163" t="s">
        <v>131</v>
      </c>
      <c r="J130" s="163" t="s">
        <v>108</v>
      </c>
      <c r="K130" s="164" t="s">
        <v>132</v>
      </c>
      <c r="L130" s="165"/>
      <c r="M130" s="76" t="s">
        <v>1</v>
      </c>
      <c r="N130" s="77" t="s">
        <v>38</v>
      </c>
      <c r="O130" s="77" t="s">
        <v>133</v>
      </c>
      <c r="P130" s="77" t="s">
        <v>134</v>
      </c>
      <c r="Q130" s="77" t="s">
        <v>135</v>
      </c>
      <c r="R130" s="77" t="s">
        <v>136</v>
      </c>
      <c r="S130" s="77" t="s">
        <v>137</v>
      </c>
      <c r="T130" s="78" t="s">
        <v>138</v>
      </c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</row>
    <row r="131" spans="1:63" s="2" customFormat="1" ht="22.9" customHeight="1">
      <c r="A131" s="34"/>
      <c r="B131" s="35"/>
      <c r="C131" s="83" t="s">
        <v>139</v>
      </c>
      <c r="D131" s="36"/>
      <c r="E131" s="36"/>
      <c r="F131" s="36"/>
      <c r="G131" s="36"/>
      <c r="H131" s="36"/>
      <c r="I131" s="36"/>
      <c r="J131" s="166">
        <f>BK131</f>
        <v>0</v>
      </c>
      <c r="K131" s="36"/>
      <c r="L131" s="39"/>
      <c r="M131" s="79"/>
      <c r="N131" s="167"/>
      <c r="O131" s="80"/>
      <c r="P131" s="168">
        <f>P132+P173</f>
        <v>0</v>
      </c>
      <c r="Q131" s="80"/>
      <c r="R131" s="168">
        <f>R132+R173</f>
        <v>15.757582840000001</v>
      </c>
      <c r="S131" s="80"/>
      <c r="T131" s="169">
        <f>T132+T173</f>
        <v>6.608398800000001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73</v>
      </c>
      <c r="AU131" s="17" t="s">
        <v>110</v>
      </c>
      <c r="BK131" s="170">
        <f>BK132+BK173</f>
        <v>0</v>
      </c>
    </row>
    <row r="132" spans="2:63" s="12" customFormat="1" ht="25.9" customHeight="1">
      <c r="B132" s="171"/>
      <c r="C132" s="172"/>
      <c r="D132" s="173" t="s">
        <v>73</v>
      </c>
      <c r="E132" s="174" t="s">
        <v>140</v>
      </c>
      <c r="F132" s="174" t="s">
        <v>141</v>
      </c>
      <c r="G132" s="172"/>
      <c r="H132" s="172"/>
      <c r="I132" s="175"/>
      <c r="J132" s="176">
        <f>BK132</f>
        <v>0</v>
      </c>
      <c r="K132" s="172"/>
      <c r="L132" s="177"/>
      <c r="M132" s="178"/>
      <c r="N132" s="179"/>
      <c r="O132" s="179"/>
      <c r="P132" s="180">
        <f>P133+P136+P156+P164</f>
        <v>0</v>
      </c>
      <c r="Q132" s="179"/>
      <c r="R132" s="180">
        <f>R133+R136+R156+R164</f>
        <v>13.601687420000001</v>
      </c>
      <c r="S132" s="179"/>
      <c r="T132" s="181">
        <f>T133+T136+T156+T164</f>
        <v>0.60275</v>
      </c>
      <c r="AR132" s="182" t="s">
        <v>82</v>
      </c>
      <c r="AT132" s="183" t="s">
        <v>73</v>
      </c>
      <c r="AU132" s="183" t="s">
        <v>74</v>
      </c>
      <c r="AY132" s="182" t="s">
        <v>142</v>
      </c>
      <c r="BK132" s="184">
        <f>BK133+BK136+BK156+BK164</f>
        <v>0</v>
      </c>
    </row>
    <row r="133" spans="2:63" s="12" customFormat="1" ht="22.9" customHeight="1">
      <c r="B133" s="171"/>
      <c r="C133" s="172"/>
      <c r="D133" s="173" t="s">
        <v>73</v>
      </c>
      <c r="E133" s="185" t="s">
        <v>432</v>
      </c>
      <c r="F133" s="185" t="s">
        <v>484</v>
      </c>
      <c r="G133" s="172"/>
      <c r="H133" s="172"/>
      <c r="I133" s="175"/>
      <c r="J133" s="186">
        <f>BK133</f>
        <v>0</v>
      </c>
      <c r="K133" s="172"/>
      <c r="L133" s="177"/>
      <c r="M133" s="178"/>
      <c r="N133" s="179"/>
      <c r="O133" s="179"/>
      <c r="P133" s="180">
        <f>SUM(P134:P135)</f>
        <v>0</v>
      </c>
      <c r="Q133" s="179"/>
      <c r="R133" s="180">
        <f>SUM(R134:R135)</f>
        <v>0.04485976</v>
      </c>
      <c r="S133" s="179"/>
      <c r="T133" s="181">
        <f>SUM(T134:T135)</f>
        <v>0</v>
      </c>
      <c r="AR133" s="182" t="s">
        <v>82</v>
      </c>
      <c r="AT133" s="183" t="s">
        <v>73</v>
      </c>
      <c r="AU133" s="183" t="s">
        <v>82</v>
      </c>
      <c r="AY133" s="182" t="s">
        <v>142</v>
      </c>
      <c r="BK133" s="184">
        <f>SUM(BK134:BK135)</f>
        <v>0</v>
      </c>
    </row>
    <row r="134" spans="1:65" s="2" customFormat="1" ht="33" customHeight="1">
      <c r="A134" s="34"/>
      <c r="B134" s="35"/>
      <c r="C134" s="187" t="s">
        <v>82</v>
      </c>
      <c r="D134" s="187" t="s">
        <v>146</v>
      </c>
      <c r="E134" s="188" t="s">
        <v>485</v>
      </c>
      <c r="F134" s="189" t="s">
        <v>486</v>
      </c>
      <c r="G134" s="190" t="s">
        <v>214</v>
      </c>
      <c r="H134" s="191">
        <v>0.044</v>
      </c>
      <c r="I134" s="192"/>
      <c r="J134" s="193">
        <f>ROUND(I134*H134,2)</f>
        <v>0</v>
      </c>
      <c r="K134" s="189" t="s">
        <v>1</v>
      </c>
      <c r="L134" s="39"/>
      <c r="M134" s="194" t="s">
        <v>1</v>
      </c>
      <c r="N134" s="195" t="s">
        <v>41</v>
      </c>
      <c r="O134" s="72"/>
      <c r="P134" s="196">
        <f>O134*H134</f>
        <v>0</v>
      </c>
      <c r="Q134" s="196">
        <v>0.01954</v>
      </c>
      <c r="R134" s="196">
        <f>Q134*H134</f>
        <v>0.0008597599999999999</v>
      </c>
      <c r="S134" s="196">
        <v>0</v>
      </c>
      <c r="T134" s="19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8" t="s">
        <v>150</v>
      </c>
      <c r="AT134" s="198" t="s">
        <v>146</v>
      </c>
      <c r="AU134" s="198" t="s">
        <v>84</v>
      </c>
      <c r="AY134" s="17" t="s">
        <v>142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7" t="s">
        <v>150</v>
      </c>
      <c r="BK134" s="199">
        <f>ROUND(I134*H134,2)</f>
        <v>0</v>
      </c>
      <c r="BL134" s="17" t="s">
        <v>150</v>
      </c>
      <c r="BM134" s="198" t="s">
        <v>487</v>
      </c>
    </row>
    <row r="135" spans="1:65" s="2" customFormat="1" ht="24.2" customHeight="1">
      <c r="A135" s="34"/>
      <c r="B135" s="35"/>
      <c r="C135" s="234" t="s">
        <v>84</v>
      </c>
      <c r="D135" s="234" t="s">
        <v>335</v>
      </c>
      <c r="E135" s="235" t="s">
        <v>488</v>
      </c>
      <c r="F135" s="236" t="s">
        <v>489</v>
      </c>
      <c r="G135" s="237" t="s">
        <v>214</v>
      </c>
      <c r="H135" s="238">
        <v>0.044</v>
      </c>
      <c r="I135" s="239"/>
      <c r="J135" s="240">
        <f>ROUND(I135*H135,2)</f>
        <v>0</v>
      </c>
      <c r="K135" s="236" t="s">
        <v>1</v>
      </c>
      <c r="L135" s="241"/>
      <c r="M135" s="242" t="s">
        <v>1</v>
      </c>
      <c r="N135" s="243" t="s">
        <v>41</v>
      </c>
      <c r="O135" s="72"/>
      <c r="P135" s="196">
        <f>O135*H135</f>
        <v>0</v>
      </c>
      <c r="Q135" s="196">
        <v>1</v>
      </c>
      <c r="R135" s="196">
        <f>Q135*H135</f>
        <v>0.044</v>
      </c>
      <c r="S135" s="196">
        <v>0</v>
      </c>
      <c r="T135" s="19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152</v>
      </c>
      <c r="AT135" s="198" t="s">
        <v>335</v>
      </c>
      <c r="AU135" s="198" t="s">
        <v>84</v>
      </c>
      <c r="AY135" s="17" t="s">
        <v>142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7" t="s">
        <v>150</v>
      </c>
      <c r="BK135" s="199">
        <f>ROUND(I135*H135,2)</f>
        <v>0</v>
      </c>
      <c r="BL135" s="17" t="s">
        <v>150</v>
      </c>
      <c r="BM135" s="198" t="s">
        <v>490</v>
      </c>
    </row>
    <row r="136" spans="2:63" s="12" customFormat="1" ht="22.9" customHeight="1">
      <c r="B136" s="171"/>
      <c r="C136" s="172"/>
      <c r="D136" s="173" t="s">
        <v>73</v>
      </c>
      <c r="E136" s="185" t="s">
        <v>143</v>
      </c>
      <c r="F136" s="185" t="s">
        <v>144</v>
      </c>
      <c r="G136" s="172"/>
      <c r="H136" s="172"/>
      <c r="I136" s="175"/>
      <c r="J136" s="186">
        <f>BK136</f>
        <v>0</v>
      </c>
      <c r="K136" s="172"/>
      <c r="L136" s="177"/>
      <c r="M136" s="178"/>
      <c r="N136" s="179"/>
      <c r="O136" s="179"/>
      <c r="P136" s="180">
        <f>SUM(P137:P155)</f>
        <v>0</v>
      </c>
      <c r="Q136" s="179"/>
      <c r="R136" s="180">
        <f>SUM(R137:R155)</f>
        <v>13.54260256</v>
      </c>
      <c r="S136" s="179"/>
      <c r="T136" s="181">
        <f>SUM(T137:T155)</f>
        <v>0</v>
      </c>
      <c r="AR136" s="182" t="s">
        <v>82</v>
      </c>
      <c r="AT136" s="183" t="s">
        <v>73</v>
      </c>
      <c r="AU136" s="183" t="s">
        <v>82</v>
      </c>
      <c r="AY136" s="182" t="s">
        <v>142</v>
      </c>
      <c r="BK136" s="184">
        <f>SUM(BK137:BK155)</f>
        <v>0</v>
      </c>
    </row>
    <row r="137" spans="1:65" s="2" customFormat="1" ht="24.2" customHeight="1">
      <c r="A137" s="34"/>
      <c r="B137" s="35"/>
      <c r="C137" s="187" t="s">
        <v>432</v>
      </c>
      <c r="D137" s="187" t="s">
        <v>146</v>
      </c>
      <c r="E137" s="188" t="s">
        <v>491</v>
      </c>
      <c r="F137" s="189" t="s">
        <v>492</v>
      </c>
      <c r="G137" s="190" t="s">
        <v>149</v>
      </c>
      <c r="H137" s="191">
        <v>63.27</v>
      </c>
      <c r="I137" s="192"/>
      <c r="J137" s="193">
        <f aca="true" t="shared" si="0" ref="J137:J142">ROUND(I137*H137,2)</f>
        <v>0</v>
      </c>
      <c r="K137" s="189" t="s">
        <v>1</v>
      </c>
      <c r="L137" s="39"/>
      <c r="M137" s="194" t="s">
        <v>1</v>
      </c>
      <c r="N137" s="195" t="s">
        <v>41</v>
      </c>
      <c r="O137" s="72"/>
      <c r="P137" s="196">
        <f aca="true" t="shared" si="1" ref="P137:P142">O137*H137</f>
        <v>0</v>
      </c>
      <c r="Q137" s="196">
        <v>0.00026</v>
      </c>
      <c r="R137" s="196">
        <f aca="true" t="shared" si="2" ref="R137:R142">Q137*H137</f>
        <v>0.016450199999999998</v>
      </c>
      <c r="S137" s="196">
        <v>0</v>
      </c>
      <c r="T137" s="197">
        <f aca="true" t="shared" si="3" ref="T137:T142"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150</v>
      </c>
      <c r="AT137" s="198" t="s">
        <v>146</v>
      </c>
      <c r="AU137" s="198" t="s">
        <v>84</v>
      </c>
      <c r="AY137" s="17" t="s">
        <v>142</v>
      </c>
      <c r="BE137" s="199">
        <f aca="true" t="shared" si="4" ref="BE137:BE142">IF(N137="základní",J137,0)</f>
        <v>0</v>
      </c>
      <c r="BF137" s="199">
        <f aca="true" t="shared" si="5" ref="BF137:BF142">IF(N137="snížená",J137,0)</f>
        <v>0</v>
      </c>
      <c r="BG137" s="199">
        <f aca="true" t="shared" si="6" ref="BG137:BG142">IF(N137="zákl. přenesená",J137,0)</f>
        <v>0</v>
      </c>
      <c r="BH137" s="199">
        <f aca="true" t="shared" si="7" ref="BH137:BH142">IF(N137="sníž. přenesená",J137,0)</f>
        <v>0</v>
      </c>
      <c r="BI137" s="199">
        <f aca="true" t="shared" si="8" ref="BI137:BI142">IF(N137="nulová",J137,0)</f>
        <v>0</v>
      </c>
      <c r="BJ137" s="17" t="s">
        <v>150</v>
      </c>
      <c r="BK137" s="199">
        <f aca="true" t="shared" si="9" ref="BK137:BK142">ROUND(I137*H137,2)</f>
        <v>0</v>
      </c>
      <c r="BL137" s="17" t="s">
        <v>150</v>
      </c>
      <c r="BM137" s="198" t="s">
        <v>493</v>
      </c>
    </row>
    <row r="138" spans="1:65" s="2" customFormat="1" ht="24.2" customHeight="1">
      <c r="A138" s="34"/>
      <c r="B138" s="35"/>
      <c r="C138" s="187" t="s">
        <v>150</v>
      </c>
      <c r="D138" s="187" t="s">
        <v>146</v>
      </c>
      <c r="E138" s="188" t="s">
        <v>147</v>
      </c>
      <c r="F138" s="189" t="s">
        <v>148</v>
      </c>
      <c r="G138" s="190" t="s">
        <v>149</v>
      </c>
      <c r="H138" s="191">
        <v>63.27</v>
      </c>
      <c r="I138" s="192"/>
      <c r="J138" s="193">
        <f t="shared" si="0"/>
        <v>0</v>
      </c>
      <c r="K138" s="189" t="s">
        <v>1</v>
      </c>
      <c r="L138" s="39"/>
      <c r="M138" s="194" t="s">
        <v>1</v>
      </c>
      <c r="N138" s="195" t="s">
        <v>41</v>
      </c>
      <c r="O138" s="72"/>
      <c r="P138" s="196">
        <f t="shared" si="1"/>
        <v>0</v>
      </c>
      <c r="Q138" s="196">
        <v>0.0167</v>
      </c>
      <c r="R138" s="196">
        <f t="shared" si="2"/>
        <v>1.0566090000000001</v>
      </c>
      <c r="S138" s="196">
        <v>0</v>
      </c>
      <c r="T138" s="197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150</v>
      </c>
      <c r="AT138" s="198" t="s">
        <v>146</v>
      </c>
      <c r="AU138" s="198" t="s">
        <v>84</v>
      </c>
      <c r="AY138" s="17" t="s">
        <v>142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7" t="s">
        <v>150</v>
      </c>
      <c r="BK138" s="199">
        <f t="shared" si="9"/>
        <v>0</v>
      </c>
      <c r="BL138" s="17" t="s">
        <v>150</v>
      </c>
      <c r="BM138" s="198" t="s">
        <v>494</v>
      </c>
    </row>
    <row r="139" spans="1:65" s="2" customFormat="1" ht="24.2" customHeight="1">
      <c r="A139" s="34"/>
      <c r="B139" s="35"/>
      <c r="C139" s="187" t="s">
        <v>463</v>
      </c>
      <c r="D139" s="187" t="s">
        <v>146</v>
      </c>
      <c r="E139" s="188" t="s">
        <v>495</v>
      </c>
      <c r="F139" s="189" t="s">
        <v>496</v>
      </c>
      <c r="G139" s="190" t="s">
        <v>149</v>
      </c>
      <c r="H139" s="191">
        <v>63.27</v>
      </c>
      <c r="I139" s="192"/>
      <c r="J139" s="193">
        <f t="shared" si="0"/>
        <v>0</v>
      </c>
      <c r="K139" s="189" t="s">
        <v>1</v>
      </c>
      <c r="L139" s="39"/>
      <c r="M139" s="194" t="s">
        <v>1</v>
      </c>
      <c r="N139" s="195" t="s">
        <v>41</v>
      </c>
      <c r="O139" s="72"/>
      <c r="P139" s="196">
        <f t="shared" si="1"/>
        <v>0</v>
      </c>
      <c r="Q139" s="196">
        <v>0.0083</v>
      </c>
      <c r="R139" s="196">
        <f t="shared" si="2"/>
        <v>0.5251410000000001</v>
      </c>
      <c r="S139" s="196">
        <v>0</v>
      </c>
      <c r="T139" s="197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150</v>
      </c>
      <c r="AT139" s="198" t="s">
        <v>146</v>
      </c>
      <c r="AU139" s="198" t="s">
        <v>84</v>
      </c>
      <c r="AY139" s="17" t="s">
        <v>142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7" t="s">
        <v>150</v>
      </c>
      <c r="BK139" s="199">
        <f t="shared" si="9"/>
        <v>0</v>
      </c>
      <c r="BL139" s="17" t="s">
        <v>150</v>
      </c>
      <c r="BM139" s="198" t="s">
        <v>497</v>
      </c>
    </row>
    <row r="140" spans="1:65" s="2" customFormat="1" ht="24.2" customHeight="1">
      <c r="A140" s="34"/>
      <c r="B140" s="35"/>
      <c r="C140" s="187" t="s">
        <v>143</v>
      </c>
      <c r="D140" s="187" t="s">
        <v>146</v>
      </c>
      <c r="E140" s="188" t="s">
        <v>157</v>
      </c>
      <c r="F140" s="189" t="s">
        <v>158</v>
      </c>
      <c r="G140" s="190" t="s">
        <v>149</v>
      </c>
      <c r="H140" s="191">
        <v>63.27</v>
      </c>
      <c r="I140" s="192"/>
      <c r="J140" s="193">
        <f t="shared" si="0"/>
        <v>0</v>
      </c>
      <c r="K140" s="189" t="s">
        <v>1</v>
      </c>
      <c r="L140" s="39"/>
      <c r="M140" s="194" t="s">
        <v>1</v>
      </c>
      <c r="N140" s="195" t="s">
        <v>41</v>
      </c>
      <c r="O140" s="72"/>
      <c r="P140" s="196">
        <f t="shared" si="1"/>
        <v>0</v>
      </c>
      <c r="Q140" s="196">
        <v>0.00438</v>
      </c>
      <c r="R140" s="196">
        <f t="shared" si="2"/>
        <v>0.27712260000000005</v>
      </c>
      <c r="S140" s="196">
        <v>0</v>
      </c>
      <c r="T140" s="197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150</v>
      </c>
      <c r="AT140" s="198" t="s">
        <v>146</v>
      </c>
      <c r="AU140" s="198" t="s">
        <v>84</v>
      </c>
      <c r="AY140" s="17" t="s">
        <v>142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7" t="s">
        <v>150</v>
      </c>
      <c r="BK140" s="199">
        <f t="shared" si="9"/>
        <v>0</v>
      </c>
      <c r="BL140" s="17" t="s">
        <v>150</v>
      </c>
      <c r="BM140" s="198" t="s">
        <v>498</v>
      </c>
    </row>
    <row r="141" spans="1:65" s="2" customFormat="1" ht="24.2" customHeight="1">
      <c r="A141" s="34"/>
      <c r="B141" s="35"/>
      <c r="C141" s="187" t="s">
        <v>145</v>
      </c>
      <c r="D141" s="187" t="s">
        <v>146</v>
      </c>
      <c r="E141" s="188" t="s">
        <v>499</v>
      </c>
      <c r="F141" s="189" t="s">
        <v>500</v>
      </c>
      <c r="G141" s="190" t="s">
        <v>149</v>
      </c>
      <c r="H141" s="191">
        <v>63.27</v>
      </c>
      <c r="I141" s="192"/>
      <c r="J141" s="193">
        <f t="shared" si="0"/>
        <v>0</v>
      </c>
      <c r="K141" s="189" t="s">
        <v>1</v>
      </c>
      <c r="L141" s="39"/>
      <c r="M141" s="194" t="s">
        <v>1</v>
      </c>
      <c r="N141" s="195" t="s">
        <v>41</v>
      </c>
      <c r="O141" s="72"/>
      <c r="P141" s="196">
        <f t="shared" si="1"/>
        <v>0</v>
      </c>
      <c r="Q141" s="196">
        <v>0.0154</v>
      </c>
      <c r="R141" s="196">
        <f t="shared" si="2"/>
        <v>0.9743580000000001</v>
      </c>
      <c r="S141" s="196">
        <v>0</v>
      </c>
      <c r="T141" s="197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150</v>
      </c>
      <c r="AT141" s="198" t="s">
        <v>146</v>
      </c>
      <c r="AU141" s="198" t="s">
        <v>84</v>
      </c>
      <c r="AY141" s="17" t="s">
        <v>142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7" t="s">
        <v>150</v>
      </c>
      <c r="BK141" s="199">
        <f t="shared" si="9"/>
        <v>0</v>
      </c>
      <c r="BL141" s="17" t="s">
        <v>150</v>
      </c>
      <c r="BM141" s="198" t="s">
        <v>501</v>
      </c>
    </row>
    <row r="142" spans="1:65" s="2" customFormat="1" ht="24.2" customHeight="1">
      <c r="A142" s="34"/>
      <c r="B142" s="35"/>
      <c r="C142" s="187" t="s">
        <v>152</v>
      </c>
      <c r="D142" s="187" t="s">
        <v>146</v>
      </c>
      <c r="E142" s="188" t="s">
        <v>502</v>
      </c>
      <c r="F142" s="189" t="s">
        <v>503</v>
      </c>
      <c r="G142" s="190" t="s">
        <v>149</v>
      </c>
      <c r="H142" s="191">
        <v>234.519</v>
      </c>
      <c r="I142" s="192"/>
      <c r="J142" s="193">
        <f t="shared" si="0"/>
        <v>0</v>
      </c>
      <c r="K142" s="189" t="s">
        <v>1</v>
      </c>
      <c r="L142" s="39"/>
      <c r="M142" s="194" t="s">
        <v>1</v>
      </c>
      <c r="N142" s="195" t="s">
        <v>41</v>
      </c>
      <c r="O142" s="72"/>
      <c r="P142" s="196">
        <f t="shared" si="1"/>
        <v>0</v>
      </c>
      <c r="Q142" s="196">
        <v>0.00026</v>
      </c>
      <c r="R142" s="196">
        <f t="shared" si="2"/>
        <v>0.06097494</v>
      </c>
      <c r="S142" s="196">
        <v>0</v>
      </c>
      <c r="T142" s="197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150</v>
      </c>
      <c r="AT142" s="198" t="s">
        <v>146</v>
      </c>
      <c r="AU142" s="198" t="s">
        <v>84</v>
      </c>
      <c r="AY142" s="17" t="s">
        <v>142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7" t="s">
        <v>150</v>
      </c>
      <c r="BK142" s="199">
        <f t="shared" si="9"/>
        <v>0</v>
      </c>
      <c r="BL142" s="17" t="s">
        <v>150</v>
      </c>
      <c r="BM142" s="198" t="s">
        <v>504</v>
      </c>
    </row>
    <row r="143" spans="2:51" s="14" customFormat="1" ht="11.25">
      <c r="B143" s="211"/>
      <c r="C143" s="212"/>
      <c r="D143" s="202" t="s">
        <v>176</v>
      </c>
      <c r="E143" s="213" t="s">
        <v>1</v>
      </c>
      <c r="F143" s="214" t="s">
        <v>505</v>
      </c>
      <c r="G143" s="212"/>
      <c r="H143" s="215">
        <v>260.04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176</v>
      </c>
      <c r="AU143" s="221" t="s">
        <v>84</v>
      </c>
      <c r="AV143" s="14" t="s">
        <v>84</v>
      </c>
      <c r="AW143" s="14" t="s">
        <v>31</v>
      </c>
      <c r="AX143" s="14" t="s">
        <v>74</v>
      </c>
      <c r="AY143" s="221" t="s">
        <v>142</v>
      </c>
    </row>
    <row r="144" spans="2:51" s="14" customFormat="1" ht="11.25">
      <c r="B144" s="211"/>
      <c r="C144" s="212"/>
      <c r="D144" s="202" t="s">
        <v>176</v>
      </c>
      <c r="E144" s="213" t="s">
        <v>1</v>
      </c>
      <c r="F144" s="214" t="s">
        <v>506</v>
      </c>
      <c r="G144" s="212"/>
      <c r="H144" s="215">
        <v>-15.76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176</v>
      </c>
      <c r="AU144" s="221" t="s">
        <v>84</v>
      </c>
      <c r="AV144" s="14" t="s">
        <v>84</v>
      </c>
      <c r="AW144" s="14" t="s">
        <v>31</v>
      </c>
      <c r="AX144" s="14" t="s">
        <v>74</v>
      </c>
      <c r="AY144" s="221" t="s">
        <v>142</v>
      </c>
    </row>
    <row r="145" spans="2:51" s="14" customFormat="1" ht="11.25">
      <c r="B145" s="211"/>
      <c r="C145" s="212"/>
      <c r="D145" s="202" t="s">
        <v>176</v>
      </c>
      <c r="E145" s="213" t="s">
        <v>1</v>
      </c>
      <c r="F145" s="214" t="s">
        <v>507</v>
      </c>
      <c r="G145" s="212"/>
      <c r="H145" s="215">
        <v>-1.182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176</v>
      </c>
      <c r="AU145" s="221" t="s">
        <v>84</v>
      </c>
      <c r="AV145" s="14" t="s">
        <v>84</v>
      </c>
      <c r="AW145" s="14" t="s">
        <v>31</v>
      </c>
      <c r="AX145" s="14" t="s">
        <v>74</v>
      </c>
      <c r="AY145" s="221" t="s">
        <v>142</v>
      </c>
    </row>
    <row r="146" spans="2:51" s="14" customFormat="1" ht="11.25">
      <c r="B146" s="211"/>
      <c r="C146" s="212"/>
      <c r="D146" s="202" t="s">
        <v>176</v>
      </c>
      <c r="E146" s="213" t="s">
        <v>1</v>
      </c>
      <c r="F146" s="214" t="s">
        <v>508</v>
      </c>
      <c r="G146" s="212"/>
      <c r="H146" s="215">
        <v>-5.586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176</v>
      </c>
      <c r="AU146" s="221" t="s">
        <v>84</v>
      </c>
      <c r="AV146" s="14" t="s">
        <v>84</v>
      </c>
      <c r="AW146" s="14" t="s">
        <v>31</v>
      </c>
      <c r="AX146" s="14" t="s">
        <v>74</v>
      </c>
      <c r="AY146" s="221" t="s">
        <v>142</v>
      </c>
    </row>
    <row r="147" spans="2:51" s="14" customFormat="1" ht="11.25">
      <c r="B147" s="211"/>
      <c r="C147" s="212"/>
      <c r="D147" s="202" t="s">
        <v>176</v>
      </c>
      <c r="E147" s="213" t="s">
        <v>1</v>
      </c>
      <c r="F147" s="214" t="s">
        <v>509</v>
      </c>
      <c r="G147" s="212"/>
      <c r="H147" s="215">
        <v>-2.993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176</v>
      </c>
      <c r="AU147" s="221" t="s">
        <v>84</v>
      </c>
      <c r="AV147" s="14" t="s">
        <v>84</v>
      </c>
      <c r="AW147" s="14" t="s">
        <v>31</v>
      </c>
      <c r="AX147" s="14" t="s">
        <v>74</v>
      </c>
      <c r="AY147" s="221" t="s">
        <v>142</v>
      </c>
    </row>
    <row r="148" spans="2:51" s="15" customFormat="1" ht="11.25">
      <c r="B148" s="222"/>
      <c r="C148" s="223"/>
      <c r="D148" s="202" t="s">
        <v>176</v>
      </c>
      <c r="E148" s="224" t="s">
        <v>1</v>
      </c>
      <c r="F148" s="225" t="s">
        <v>184</v>
      </c>
      <c r="G148" s="223"/>
      <c r="H148" s="226">
        <v>234.51900000000003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176</v>
      </c>
      <c r="AU148" s="232" t="s">
        <v>84</v>
      </c>
      <c r="AV148" s="15" t="s">
        <v>150</v>
      </c>
      <c r="AW148" s="15" t="s">
        <v>31</v>
      </c>
      <c r="AX148" s="15" t="s">
        <v>82</v>
      </c>
      <c r="AY148" s="232" t="s">
        <v>142</v>
      </c>
    </row>
    <row r="149" spans="1:65" s="2" customFormat="1" ht="24.2" customHeight="1">
      <c r="A149" s="34"/>
      <c r="B149" s="35"/>
      <c r="C149" s="187" t="s">
        <v>164</v>
      </c>
      <c r="D149" s="187" t="s">
        <v>146</v>
      </c>
      <c r="E149" s="188" t="s">
        <v>165</v>
      </c>
      <c r="F149" s="189" t="s">
        <v>166</v>
      </c>
      <c r="G149" s="190" t="s">
        <v>149</v>
      </c>
      <c r="H149" s="191">
        <v>234.519</v>
      </c>
      <c r="I149" s="192"/>
      <c r="J149" s="193">
        <f aca="true" t="shared" si="10" ref="J149:J155">ROUND(I149*H149,2)</f>
        <v>0</v>
      </c>
      <c r="K149" s="189" t="s">
        <v>1</v>
      </c>
      <c r="L149" s="39"/>
      <c r="M149" s="194" t="s">
        <v>1</v>
      </c>
      <c r="N149" s="195" t="s">
        <v>41</v>
      </c>
      <c r="O149" s="72"/>
      <c r="P149" s="196">
        <f aca="true" t="shared" si="11" ref="P149:P155">O149*H149</f>
        <v>0</v>
      </c>
      <c r="Q149" s="196">
        <v>0.0167</v>
      </c>
      <c r="R149" s="196">
        <f aca="true" t="shared" si="12" ref="R149:R155">Q149*H149</f>
        <v>3.9164673</v>
      </c>
      <c r="S149" s="196">
        <v>0</v>
      </c>
      <c r="T149" s="197">
        <f aca="true" t="shared" si="13" ref="T149:T155"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150</v>
      </c>
      <c r="AT149" s="198" t="s">
        <v>146</v>
      </c>
      <c r="AU149" s="198" t="s">
        <v>84</v>
      </c>
      <c r="AY149" s="17" t="s">
        <v>142</v>
      </c>
      <c r="BE149" s="199">
        <f aca="true" t="shared" si="14" ref="BE149:BE155">IF(N149="základní",J149,0)</f>
        <v>0</v>
      </c>
      <c r="BF149" s="199">
        <f aca="true" t="shared" si="15" ref="BF149:BF155">IF(N149="snížená",J149,0)</f>
        <v>0</v>
      </c>
      <c r="BG149" s="199">
        <f aca="true" t="shared" si="16" ref="BG149:BG155">IF(N149="zákl. přenesená",J149,0)</f>
        <v>0</v>
      </c>
      <c r="BH149" s="199">
        <f aca="true" t="shared" si="17" ref="BH149:BH155">IF(N149="sníž. přenesená",J149,0)</f>
        <v>0</v>
      </c>
      <c r="BI149" s="199">
        <f aca="true" t="shared" si="18" ref="BI149:BI155">IF(N149="nulová",J149,0)</f>
        <v>0</v>
      </c>
      <c r="BJ149" s="17" t="s">
        <v>150</v>
      </c>
      <c r="BK149" s="199">
        <f aca="true" t="shared" si="19" ref="BK149:BK155">ROUND(I149*H149,2)</f>
        <v>0</v>
      </c>
      <c r="BL149" s="17" t="s">
        <v>150</v>
      </c>
      <c r="BM149" s="198" t="s">
        <v>510</v>
      </c>
    </row>
    <row r="150" spans="1:65" s="2" customFormat="1" ht="24.2" customHeight="1">
      <c r="A150" s="34"/>
      <c r="B150" s="35"/>
      <c r="C150" s="187" t="s">
        <v>168</v>
      </c>
      <c r="D150" s="187" t="s">
        <v>146</v>
      </c>
      <c r="E150" s="188" t="s">
        <v>511</v>
      </c>
      <c r="F150" s="189" t="s">
        <v>512</v>
      </c>
      <c r="G150" s="190" t="s">
        <v>149</v>
      </c>
      <c r="H150" s="191">
        <v>234.519</v>
      </c>
      <c r="I150" s="192"/>
      <c r="J150" s="193">
        <f t="shared" si="10"/>
        <v>0</v>
      </c>
      <c r="K150" s="189" t="s">
        <v>1</v>
      </c>
      <c r="L150" s="39"/>
      <c r="M150" s="194" t="s">
        <v>1</v>
      </c>
      <c r="N150" s="195" t="s">
        <v>41</v>
      </c>
      <c r="O150" s="72"/>
      <c r="P150" s="196">
        <f t="shared" si="11"/>
        <v>0</v>
      </c>
      <c r="Q150" s="196">
        <v>0.0083</v>
      </c>
      <c r="R150" s="196">
        <f t="shared" si="12"/>
        <v>1.9465077000000002</v>
      </c>
      <c r="S150" s="196">
        <v>0</v>
      </c>
      <c r="T150" s="197">
        <f t="shared" si="1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150</v>
      </c>
      <c r="AT150" s="198" t="s">
        <v>146</v>
      </c>
      <c r="AU150" s="198" t="s">
        <v>84</v>
      </c>
      <c r="AY150" s="17" t="s">
        <v>142</v>
      </c>
      <c r="BE150" s="199">
        <f t="shared" si="14"/>
        <v>0</v>
      </c>
      <c r="BF150" s="199">
        <f t="shared" si="15"/>
        <v>0</v>
      </c>
      <c r="BG150" s="199">
        <f t="shared" si="16"/>
        <v>0</v>
      </c>
      <c r="BH150" s="199">
        <f t="shared" si="17"/>
        <v>0</v>
      </c>
      <c r="BI150" s="199">
        <f t="shared" si="18"/>
        <v>0</v>
      </c>
      <c r="BJ150" s="17" t="s">
        <v>150</v>
      </c>
      <c r="BK150" s="199">
        <f t="shared" si="19"/>
        <v>0</v>
      </c>
      <c r="BL150" s="17" t="s">
        <v>150</v>
      </c>
      <c r="BM150" s="198" t="s">
        <v>513</v>
      </c>
    </row>
    <row r="151" spans="1:65" s="2" customFormat="1" ht="24.2" customHeight="1">
      <c r="A151" s="34"/>
      <c r="B151" s="35"/>
      <c r="C151" s="187" t="s">
        <v>156</v>
      </c>
      <c r="D151" s="187" t="s">
        <v>146</v>
      </c>
      <c r="E151" s="188" t="s">
        <v>173</v>
      </c>
      <c r="F151" s="189" t="s">
        <v>174</v>
      </c>
      <c r="G151" s="190" t="s">
        <v>149</v>
      </c>
      <c r="H151" s="191">
        <v>234.219</v>
      </c>
      <c r="I151" s="192"/>
      <c r="J151" s="193">
        <f t="shared" si="10"/>
        <v>0</v>
      </c>
      <c r="K151" s="189" t="s">
        <v>1</v>
      </c>
      <c r="L151" s="39"/>
      <c r="M151" s="194" t="s">
        <v>1</v>
      </c>
      <c r="N151" s="195" t="s">
        <v>41</v>
      </c>
      <c r="O151" s="72"/>
      <c r="P151" s="196">
        <f t="shared" si="11"/>
        <v>0</v>
      </c>
      <c r="Q151" s="196">
        <v>0.00438</v>
      </c>
      <c r="R151" s="196">
        <f t="shared" si="12"/>
        <v>1.02587922</v>
      </c>
      <c r="S151" s="196">
        <v>0</v>
      </c>
      <c r="T151" s="197">
        <f t="shared" si="1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150</v>
      </c>
      <c r="AT151" s="198" t="s">
        <v>146</v>
      </c>
      <c r="AU151" s="198" t="s">
        <v>84</v>
      </c>
      <c r="AY151" s="17" t="s">
        <v>142</v>
      </c>
      <c r="BE151" s="199">
        <f t="shared" si="14"/>
        <v>0</v>
      </c>
      <c r="BF151" s="199">
        <f t="shared" si="15"/>
        <v>0</v>
      </c>
      <c r="BG151" s="199">
        <f t="shared" si="16"/>
        <v>0</v>
      </c>
      <c r="BH151" s="199">
        <f t="shared" si="17"/>
        <v>0</v>
      </c>
      <c r="BI151" s="199">
        <f t="shared" si="18"/>
        <v>0</v>
      </c>
      <c r="BJ151" s="17" t="s">
        <v>150</v>
      </c>
      <c r="BK151" s="199">
        <f t="shared" si="19"/>
        <v>0</v>
      </c>
      <c r="BL151" s="17" t="s">
        <v>150</v>
      </c>
      <c r="BM151" s="198" t="s">
        <v>514</v>
      </c>
    </row>
    <row r="152" spans="1:65" s="2" customFormat="1" ht="21.75" customHeight="1">
      <c r="A152" s="34"/>
      <c r="B152" s="35"/>
      <c r="C152" s="187" t="s">
        <v>172</v>
      </c>
      <c r="D152" s="187" t="s">
        <v>146</v>
      </c>
      <c r="E152" s="188" t="s">
        <v>515</v>
      </c>
      <c r="F152" s="189" t="s">
        <v>516</v>
      </c>
      <c r="G152" s="190" t="s">
        <v>149</v>
      </c>
      <c r="H152" s="191">
        <v>0.8</v>
      </c>
      <c r="I152" s="192"/>
      <c r="J152" s="193">
        <f t="shared" si="10"/>
        <v>0</v>
      </c>
      <c r="K152" s="189" t="s">
        <v>1</v>
      </c>
      <c r="L152" s="39"/>
      <c r="M152" s="194" t="s">
        <v>1</v>
      </c>
      <c r="N152" s="195" t="s">
        <v>41</v>
      </c>
      <c r="O152" s="72"/>
      <c r="P152" s="196">
        <f t="shared" si="11"/>
        <v>0</v>
      </c>
      <c r="Q152" s="196">
        <v>0.038</v>
      </c>
      <c r="R152" s="196">
        <f t="shared" si="12"/>
        <v>0.0304</v>
      </c>
      <c r="S152" s="196">
        <v>0</v>
      </c>
      <c r="T152" s="197">
        <f t="shared" si="1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150</v>
      </c>
      <c r="AT152" s="198" t="s">
        <v>146</v>
      </c>
      <c r="AU152" s="198" t="s">
        <v>84</v>
      </c>
      <c r="AY152" s="17" t="s">
        <v>142</v>
      </c>
      <c r="BE152" s="199">
        <f t="shared" si="14"/>
        <v>0</v>
      </c>
      <c r="BF152" s="199">
        <f t="shared" si="15"/>
        <v>0</v>
      </c>
      <c r="BG152" s="199">
        <f t="shared" si="16"/>
        <v>0</v>
      </c>
      <c r="BH152" s="199">
        <f t="shared" si="17"/>
        <v>0</v>
      </c>
      <c r="BI152" s="199">
        <f t="shared" si="18"/>
        <v>0</v>
      </c>
      <c r="BJ152" s="17" t="s">
        <v>150</v>
      </c>
      <c r="BK152" s="199">
        <f t="shared" si="19"/>
        <v>0</v>
      </c>
      <c r="BL152" s="17" t="s">
        <v>150</v>
      </c>
      <c r="BM152" s="198" t="s">
        <v>517</v>
      </c>
    </row>
    <row r="153" spans="1:65" s="2" customFormat="1" ht="24.2" customHeight="1">
      <c r="A153" s="34"/>
      <c r="B153" s="35"/>
      <c r="C153" s="187" t="s">
        <v>160</v>
      </c>
      <c r="D153" s="187" t="s">
        <v>146</v>
      </c>
      <c r="E153" s="188" t="s">
        <v>518</v>
      </c>
      <c r="F153" s="189" t="s">
        <v>519</v>
      </c>
      <c r="G153" s="190" t="s">
        <v>149</v>
      </c>
      <c r="H153" s="191">
        <v>234.519</v>
      </c>
      <c r="I153" s="192"/>
      <c r="J153" s="193">
        <f t="shared" si="10"/>
        <v>0</v>
      </c>
      <c r="K153" s="189" t="s">
        <v>1</v>
      </c>
      <c r="L153" s="39"/>
      <c r="M153" s="194" t="s">
        <v>1</v>
      </c>
      <c r="N153" s="195" t="s">
        <v>41</v>
      </c>
      <c r="O153" s="72"/>
      <c r="P153" s="196">
        <f t="shared" si="11"/>
        <v>0</v>
      </c>
      <c r="Q153" s="196">
        <v>0.0154</v>
      </c>
      <c r="R153" s="196">
        <f t="shared" si="12"/>
        <v>3.6115926000000003</v>
      </c>
      <c r="S153" s="196">
        <v>0</v>
      </c>
      <c r="T153" s="197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150</v>
      </c>
      <c r="AT153" s="198" t="s">
        <v>146</v>
      </c>
      <c r="AU153" s="198" t="s">
        <v>84</v>
      </c>
      <c r="AY153" s="17" t="s">
        <v>142</v>
      </c>
      <c r="BE153" s="199">
        <f t="shared" si="14"/>
        <v>0</v>
      </c>
      <c r="BF153" s="199">
        <f t="shared" si="15"/>
        <v>0</v>
      </c>
      <c r="BG153" s="199">
        <f t="shared" si="16"/>
        <v>0</v>
      </c>
      <c r="BH153" s="199">
        <f t="shared" si="17"/>
        <v>0</v>
      </c>
      <c r="BI153" s="199">
        <f t="shared" si="18"/>
        <v>0</v>
      </c>
      <c r="BJ153" s="17" t="s">
        <v>150</v>
      </c>
      <c r="BK153" s="199">
        <f t="shared" si="19"/>
        <v>0</v>
      </c>
      <c r="BL153" s="17" t="s">
        <v>150</v>
      </c>
      <c r="BM153" s="198" t="s">
        <v>520</v>
      </c>
    </row>
    <row r="154" spans="1:65" s="2" customFormat="1" ht="21.75" customHeight="1">
      <c r="A154" s="34"/>
      <c r="B154" s="35"/>
      <c r="C154" s="187" t="s">
        <v>185</v>
      </c>
      <c r="D154" s="187" t="s">
        <v>146</v>
      </c>
      <c r="E154" s="188" t="s">
        <v>521</v>
      </c>
      <c r="F154" s="189" t="s">
        <v>522</v>
      </c>
      <c r="G154" s="190" t="s">
        <v>192</v>
      </c>
      <c r="H154" s="191">
        <v>19</v>
      </c>
      <c r="I154" s="192"/>
      <c r="J154" s="193">
        <f t="shared" si="10"/>
        <v>0</v>
      </c>
      <c r="K154" s="189" t="s">
        <v>1</v>
      </c>
      <c r="L154" s="39"/>
      <c r="M154" s="194" t="s">
        <v>1</v>
      </c>
      <c r="N154" s="195" t="s">
        <v>41</v>
      </c>
      <c r="O154" s="72"/>
      <c r="P154" s="196">
        <f t="shared" si="11"/>
        <v>0</v>
      </c>
      <c r="Q154" s="196">
        <v>0</v>
      </c>
      <c r="R154" s="196">
        <f t="shared" si="12"/>
        <v>0</v>
      </c>
      <c r="S154" s="196">
        <v>0</v>
      </c>
      <c r="T154" s="197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150</v>
      </c>
      <c r="AT154" s="198" t="s">
        <v>146</v>
      </c>
      <c r="AU154" s="198" t="s">
        <v>84</v>
      </c>
      <c r="AY154" s="17" t="s">
        <v>142</v>
      </c>
      <c r="BE154" s="199">
        <f t="shared" si="14"/>
        <v>0</v>
      </c>
      <c r="BF154" s="199">
        <f t="shared" si="15"/>
        <v>0</v>
      </c>
      <c r="BG154" s="199">
        <f t="shared" si="16"/>
        <v>0</v>
      </c>
      <c r="BH154" s="199">
        <f t="shared" si="17"/>
        <v>0</v>
      </c>
      <c r="BI154" s="199">
        <f t="shared" si="18"/>
        <v>0</v>
      </c>
      <c r="BJ154" s="17" t="s">
        <v>150</v>
      </c>
      <c r="BK154" s="199">
        <f t="shared" si="19"/>
        <v>0</v>
      </c>
      <c r="BL154" s="17" t="s">
        <v>150</v>
      </c>
      <c r="BM154" s="198" t="s">
        <v>523</v>
      </c>
    </row>
    <row r="155" spans="1:65" s="2" customFormat="1" ht="24.2" customHeight="1">
      <c r="A155" s="34"/>
      <c r="B155" s="35"/>
      <c r="C155" s="187" t="s">
        <v>8</v>
      </c>
      <c r="D155" s="187" t="s">
        <v>146</v>
      </c>
      <c r="E155" s="188" t="s">
        <v>190</v>
      </c>
      <c r="F155" s="189" t="s">
        <v>191</v>
      </c>
      <c r="G155" s="190" t="s">
        <v>192</v>
      </c>
      <c r="H155" s="191">
        <v>67.4</v>
      </c>
      <c r="I155" s="192"/>
      <c r="J155" s="193">
        <f t="shared" si="10"/>
        <v>0</v>
      </c>
      <c r="K155" s="189" t="s">
        <v>1</v>
      </c>
      <c r="L155" s="39"/>
      <c r="M155" s="194" t="s">
        <v>1</v>
      </c>
      <c r="N155" s="195" t="s">
        <v>41</v>
      </c>
      <c r="O155" s="72"/>
      <c r="P155" s="196">
        <f t="shared" si="11"/>
        <v>0</v>
      </c>
      <c r="Q155" s="196">
        <v>0.0015</v>
      </c>
      <c r="R155" s="196">
        <f t="shared" si="12"/>
        <v>0.10110000000000001</v>
      </c>
      <c r="S155" s="196">
        <v>0</v>
      </c>
      <c r="T155" s="197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150</v>
      </c>
      <c r="AT155" s="198" t="s">
        <v>146</v>
      </c>
      <c r="AU155" s="198" t="s">
        <v>84</v>
      </c>
      <c r="AY155" s="17" t="s">
        <v>142</v>
      </c>
      <c r="BE155" s="199">
        <f t="shared" si="14"/>
        <v>0</v>
      </c>
      <c r="BF155" s="199">
        <f t="shared" si="15"/>
        <v>0</v>
      </c>
      <c r="BG155" s="199">
        <f t="shared" si="16"/>
        <v>0</v>
      </c>
      <c r="BH155" s="199">
        <f t="shared" si="17"/>
        <v>0</v>
      </c>
      <c r="BI155" s="199">
        <f t="shared" si="18"/>
        <v>0</v>
      </c>
      <c r="BJ155" s="17" t="s">
        <v>150</v>
      </c>
      <c r="BK155" s="199">
        <f t="shared" si="19"/>
        <v>0</v>
      </c>
      <c r="BL155" s="17" t="s">
        <v>150</v>
      </c>
      <c r="BM155" s="198" t="s">
        <v>524</v>
      </c>
    </row>
    <row r="156" spans="2:63" s="12" customFormat="1" ht="22.9" customHeight="1">
      <c r="B156" s="171"/>
      <c r="C156" s="172"/>
      <c r="D156" s="173" t="s">
        <v>73</v>
      </c>
      <c r="E156" s="185" t="s">
        <v>164</v>
      </c>
      <c r="F156" s="185" t="s">
        <v>194</v>
      </c>
      <c r="G156" s="172"/>
      <c r="H156" s="172"/>
      <c r="I156" s="175"/>
      <c r="J156" s="186">
        <f>BK156</f>
        <v>0</v>
      </c>
      <c r="K156" s="172"/>
      <c r="L156" s="177"/>
      <c r="M156" s="178"/>
      <c r="N156" s="179"/>
      <c r="O156" s="179"/>
      <c r="P156" s="180">
        <f>SUM(P157:P163)</f>
        <v>0</v>
      </c>
      <c r="Q156" s="179"/>
      <c r="R156" s="180">
        <f>SUM(R157:R163)</f>
        <v>0.0142251</v>
      </c>
      <c r="S156" s="179"/>
      <c r="T156" s="181">
        <f>SUM(T157:T163)</f>
        <v>0.60275</v>
      </c>
      <c r="AR156" s="182" t="s">
        <v>82</v>
      </c>
      <c r="AT156" s="183" t="s">
        <v>73</v>
      </c>
      <c r="AU156" s="183" t="s">
        <v>82</v>
      </c>
      <c r="AY156" s="182" t="s">
        <v>142</v>
      </c>
      <c r="BK156" s="184">
        <f>SUM(BK157:BK163)</f>
        <v>0</v>
      </c>
    </row>
    <row r="157" spans="1:65" s="2" customFormat="1" ht="33" customHeight="1">
      <c r="A157" s="34"/>
      <c r="B157" s="35"/>
      <c r="C157" s="187" t="s">
        <v>525</v>
      </c>
      <c r="D157" s="187" t="s">
        <v>146</v>
      </c>
      <c r="E157" s="188" t="s">
        <v>196</v>
      </c>
      <c r="F157" s="189" t="s">
        <v>197</v>
      </c>
      <c r="G157" s="190" t="s">
        <v>149</v>
      </c>
      <c r="H157" s="191">
        <v>63.27</v>
      </c>
      <c r="I157" s="192"/>
      <c r="J157" s="193">
        <f aca="true" t="shared" si="20" ref="J157:J163">ROUND(I157*H157,2)</f>
        <v>0</v>
      </c>
      <c r="K157" s="189" t="s">
        <v>198</v>
      </c>
      <c r="L157" s="39"/>
      <c r="M157" s="194" t="s">
        <v>1</v>
      </c>
      <c r="N157" s="195" t="s">
        <v>41</v>
      </c>
      <c r="O157" s="72"/>
      <c r="P157" s="196">
        <f aca="true" t="shared" si="21" ref="P157:P163">O157*H157</f>
        <v>0</v>
      </c>
      <c r="Q157" s="196">
        <v>0.00013</v>
      </c>
      <c r="R157" s="196">
        <f aca="true" t="shared" si="22" ref="R157:R163">Q157*H157</f>
        <v>0.008225099999999999</v>
      </c>
      <c r="S157" s="196">
        <v>0</v>
      </c>
      <c r="T157" s="197">
        <f aca="true" t="shared" si="23" ref="T157:T163"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150</v>
      </c>
      <c r="AT157" s="198" t="s">
        <v>146</v>
      </c>
      <c r="AU157" s="198" t="s">
        <v>84</v>
      </c>
      <c r="AY157" s="17" t="s">
        <v>142</v>
      </c>
      <c r="BE157" s="199">
        <f aca="true" t="shared" si="24" ref="BE157:BE163">IF(N157="základní",J157,0)</f>
        <v>0</v>
      </c>
      <c r="BF157" s="199">
        <f aca="true" t="shared" si="25" ref="BF157:BF163">IF(N157="snížená",J157,0)</f>
        <v>0</v>
      </c>
      <c r="BG157" s="199">
        <f aca="true" t="shared" si="26" ref="BG157:BG163">IF(N157="zákl. přenesená",J157,0)</f>
        <v>0</v>
      </c>
      <c r="BH157" s="199">
        <f aca="true" t="shared" si="27" ref="BH157:BH163">IF(N157="sníž. přenesená",J157,0)</f>
        <v>0</v>
      </c>
      <c r="BI157" s="199">
        <f aca="true" t="shared" si="28" ref="BI157:BI163">IF(N157="nulová",J157,0)</f>
        <v>0</v>
      </c>
      <c r="BJ157" s="17" t="s">
        <v>150</v>
      </c>
      <c r="BK157" s="199">
        <f aca="true" t="shared" si="29" ref="BK157:BK163">ROUND(I157*H157,2)</f>
        <v>0</v>
      </c>
      <c r="BL157" s="17" t="s">
        <v>150</v>
      </c>
      <c r="BM157" s="198" t="s">
        <v>526</v>
      </c>
    </row>
    <row r="158" spans="1:65" s="2" customFormat="1" ht="24.2" customHeight="1">
      <c r="A158" s="34"/>
      <c r="B158" s="35"/>
      <c r="C158" s="187" t="s">
        <v>189</v>
      </c>
      <c r="D158" s="187" t="s">
        <v>146</v>
      </c>
      <c r="E158" s="188" t="s">
        <v>200</v>
      </c>
      <c r="F158" s="189" t="s">
        <v>201</v>
      </c>
      <c r="G158" s="190" t="s">
        <v>149</v>
      </c>
      <c r="H158" s="191">
        <v>150</v>
      </c>
      <c r="I158" s="192"/>
      <c r="J158" s="193">
        <f t="shared" si="20"/>
        <v>0</v>
      </c>
      <c r="K158" s="189" t="s">
        <v>1</v>
      </c>
      <c r="L158" s="39"/>
      <c r="M158" s="194" t="s">
        <v>1</v>
      </c>
      <c r="N158" s="195" t="s">
        <v>41</v>
      </c>
      <c r="O158" s="72"/>
      <c r="P158" s="196">
        <f t="shared" si="21"/>
        <v>0</v>
      </c>
      <c r="Q158" s="196">
        <v>4E-05</v>
      </c>
      <c r="R158" s="196">
        <f t="shared" si="22"/>
        <v>0.006</v>
      </c>
      <c r="S158" s="196">
        <v>0</v>
      </c>
      <c r="T158" s="197">
        <f t="shared" si="2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150</v>
      </c>
      <c r="AT158" s="198" t="s">
        <v>146</v>
      </c>
      <c r="AU158" s="198" t="s">
        <v>84</v>
      </c>
      <c r="AY158" s="17" t="s">
        <v>142</v>
      </c>
      <c r="BE158" s="199">
        <f t="shared" si="24"/>
        <v>0</v>
      </c>
      <c r="BF158" s="199">
        <f t="shared" si="25"/>
        <v>0</v>
      </c>
      <c r="BG158" s="199">
        <f t="shared" si="26"/>
        <v>0</v>
      </c>
      <c r="BH158" s="199">
        <f t="shared" si="27"/>
        <v>0</v>
      </c>
      <c r="BI158" s="199">
        <f t="shared" si="28"/>
        <v>0</v>
      </c>
      <c r="BJ158" s="17" t="s">
        <v>150</v>
      </c>
      <c r="BK158" s="199">
        <f t="shared" si="29"/>
        <v>0</v>
      </c>
      <c r="BL158" s="17" t="s">
        <v>150</v>
      </c>
      <c r="BM158" s="198" t="s">
        <v>527</v>
      </c>
    </row>
    <row r="159" spans="1:65" s="2" customFormat="1" ht="21.75" customHeight="1">
      <c r="A159" s="34"/>
      <c r="B159" s="35"/>
      <c r="C159" s="187" t="s">
        <v>280</v>
      </c>
      <c r="D159" s="187" t="s">
        <v>146</v>
      </c>
      <c r="E159" s="188" t="s">
        <v>528</v>
      </c>
      <c r="F159" s="189" t="s">
        <v>529</v>
      </c>
      <c r="G159" s="190" t="s">
        <v>149</v>
      </c>
      <c r="H159" s="191">
        <v>1.05</v>
      </c>
      <c r="I159" s="192"/>
      <c r="J159" s="193">
        <f t="shared" si="20"/>
        <v>0</v>
      </c>
      <c r="K159" s="189" t="s">
        <v>1</v>
      </c>
      <c r="L159" s="39"/>
      <c r="M159" s="194" t="s">
        <v>1</v>
      </c>
      <c r="N159" s="195" t="s">
        <v>41</v>
      </c>
      <c r="O159" s="72"/>
      <c r="P159" s="196">
        <f t="shared" si="21"/>
        <v>0</v>
      </c>
      <c r="Q159" s="196">
        <v>0</v>
      </c>
      <c r="R159" s="196">
        <f t="shared" si="22"/>
        <v>0</v>
      </c>
      <c r="S159" s="196">
        <v>0.131</v>
      </c>
      <c r="T159" s="197">
        <f t="shared" si="23"/>
        <v>0.13755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150</v>
      </c>
      <c r="AT159" s="198" t="s">
        <v>146</v>
      </c>
      <c r="AU159" s="198" t="s">
        <v>84</v>
      </c>
      <c r="AY159" s="17" t="s">
        <v>142</v>
      </c>
      <c r="BE159" s="199">
        <f t="shared" si="24"/>
        <v>0</v>
      </c>
      <c r="BF159" s="199">
        <f t="shared" si="25"/>
        <v>0</v>
      </c>
      <c r="BG159" s="199">
        <f t="shared" si="26"/>
        <v>0</v>
      </c>
      <c r="BH159" s="199">
        <f t="shared" si="27"/>
        <v>0</v>
      </c>
      <c r="BI159" s="199">
        <f t="shared" si="28"/>
        <v>0</v>
      </c>
      <c r="BJ159" s="17" t="s">
        <v>150</v>
      </c>
      <c r="BK159" s="199">
        <f t="shared" si="29"/>
        <v>0</v>
      </c>
      <c r="BL159" s="17" t="s">
        <v>150</v>
      </c>
      <c r="BM159" s="198" t="s">
        <v>530</v>
      </c>
    </row>
    <row r="160" spans="1:65" s="2" customFormat="1" ht="21.75" customHeight="1">
      <c r="A160" s="34"/>
      <c r="B160" s="35"/>
      <c r="C160" s="187" t="s">
        <v>284</v>
      </c>
      <c r="D160" s="187" t="s">
        <v>146</v>
      </c>
      <c r="E160" s="188" t="s">
        <v>531</v>
      </c>
      <c r="F160" s="189" t="s">
        <v>532</v>
      </c>
      <c r="G160" s="190" t="s">
        <v>149</v>
      </c>
      <c r="H160" s="191">
        <v>1.2</v>
      </c>
      <c r="I160" s="192"/>
      <c r="J160" s="193">
        <f t="shared" si="20"/>
        <v>0</v>
      </c>
      <c r="K160" s="189" t="s">
        <v>1</v>
      </c>
      <c r="L160" s="39"/>
      <c r="M160" s="194" t="s">
        <v>1</v>
      </c>
      <c r="N160" s="195" t="s">
        <v>41</v>
      </c>
      <c r="O160" s="72"/>
      <c r="P160" s="196">
        <f t="shared" si="21"/>
        <v>0</v>
      </c>
      <c r="Q160" s="196">
        <v>0</v>
      </c>
      <c r="R160" s="196">
        <f t="shared" si="22"/>
        <v>0</v>
      </c>
      <c r="S160" s="196">
        <v>0.261</v>
      </c>
      <c r="T160" s="197">
        <f t="shared" si="23"/>
        <v>0.3132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150</v>
      </c>
      <c r="AT160" s="198" t="s">
        <v>146</v>
      </c>
      <c r="AU160" s="198" t="s">
        <v>84</v>
      </c>
      <c r="AY160" s="17" t="s">
        <v>142</v>
      </c>
      <c r="BE160" s="199">
        <f t="shared" si="24"/>
        <v>0</v>
      </c>
      <c r="BF160" s="199">
        <f t="shared" si="25"/>
        <v>0</v>
      </c>
      <c r="BG160" s="199">
        <f t="shared" si="26"/>
        <v>0</v>
      </c>
      <c r="BH160" s="199">
        <f t="shared" si="27"/>
        <v>0</v>
      </c>
      <c r="BI160" s="199">
        <f t="shared" si="28"/>
        <v>0</v>
      </c>
      <c r="BJ160" s="17" t="s">
        <v>150</v>
      </c>
      <c r="BK160" s="199">
        <f t="shared" si="29"/>
        <v>0</v>
      </c>
      <c r="BL160" s="17" t="s">
        <v>150</v>
      </c>
      <c r="BM160" s="198" t="s">
        <v>533</v>
      </c>
    </row>
    <row r="161" spans="1:65" s="2" customFormat="1" ht="21.75" customHeight="1">
      <c r="A161" s="34"/>
      <c r="B161" s="35"/>
      <c r="C161" s="187" t="s">
        <v>288</v>
      </c>
      <c r="D161" s="187" t="s">
        <v>146</v>
      </c>
      <c r="E161" s="188" t="s">
        <v>534</v>
      </c>
      <c r="F161" s="189" t="s">
        <v>535</v>
      </c>
      <c r="G161" s="190" t="s">
        <v>149</v>
      </c>
      <c r="H161" s="191">
        <v>57</v>
      </c>
      <c r="I161" s="192"/>
      <c r="J161" s="193">
        <f t="shared" si="20"/>
        <v>0</v>
      </c>
      <c r="K161" s="189" t="s">
        <v>1</v>
      </c>
      <c r="L161" s="39"/>
      <c r="M161" s="194" t="s">
        <v>1</v>
      </c>
      <c r="N161" s="195" t="s">
        <v>41</v>
      </c>
      <c r="O161" s="72"/>
      <c r="P161" s="196">
        <f t="shared" si="21"/>
        <v>0</v>
      </c>
      <c r="Q161" s="196">
        <v>0</v>
      </c>
      <c r="R161" s="196">
        <f t="shared" si="22"/>
        <v>0</v>
      </c>
      <c r="S161" s="196">
        <v>0</v>
      </c>
      <c r="T161" s="197">
        <f t="shared" si="2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150</v>
      </c>
      <c r="AT161" s="198" t="s">
        <v>146</v>
      </c>
      <c r="AU161" s="198" t="s">
        <v>84</v>
      </c>
      <c r="AY161" s="17" t="s">
        <v>142</v>
      </c>
      <c r="BE161" s="199">
        <f t="shared" si="24"/>
        <v>0</v>
      </c>
      <c r="BF161" s="199">
        <f t="shared" si="25"/>
        <v>0</v>
      </c>
      <c r="BG161" s="199">
        <f t="shared" si="26"/>
        <v>0</v>
      </c>
      <c r="BH161" s="199">
        <f t="shared" si="27"/>
        <v>0</v>
      </c>
      <c r="BI161" s="199">
        <f t="shared" si="28"/>
        <v>0</v>
      </c>
      <c r="BJ161" s="17" t="s">
        <v>150</v>
      </c>
      <c r="BK161" s="199">
        <f t="shared" si="29"/>
        <v>0</v>
      </c>
      <c r="BL161" s="17" t="s">
        <v>150</v>
      </c>
      <c r="BM161" s="198" t="s">
        <v>536</v>
      </c>
    </row>
    <row r="162" spans="1:65" s="2" customFormat="1" ht="24.2" customHeight="1">
      <c r="A162" s="34"/>
      <c r="B162" s="35"/>
      <c r="C162" s="187" t="s">
        <v>292</v>
      </c>
      <c r="D162" s="187" t="s">
        <v>146</v>
      </c>
      <c r="E162" s="188" t="s">
        <v>537</v>
      </c>
      <c r="F162" s="189" t="s">
        <v>538</v>
      </c>
      <c r="G162" s="190" t="s">
        <v>149</v>
      </c>
      <c r="H162" s="191">
        <v>285</v>
      </c>
      <c r="I162" s="192"/>
      <c r="J162" s="193">
        <f t="shared" si="20"/>
        <v>0</v>
      </c>
      <c r="K162" s="189" t="s">
        <v>1</v>
      </c>
      <c r="L162" s="39"/>
      <c r="M162" s="194" t="s">
        <v>1</v>
      </c>
      <c r="N162" s="195" t="s">
        <v>41</v>
      </c>
      <c r="O162" s="72"/>
      <c r="P162" s="196">
        <f t="shared" si="21"/>
        <v>0</v>
      </c>
      <c r="Q162" s="196">
        <v>0</v>
      </c>
      <c r="R162" s="196">
        <f t="shared" si="22"/>
        <v>0</v>
      </c>
      <c r="S162" s="196">
        <v>0</v>
      </c>
      <c r="T162" s="197">
        <f t="shared" si="2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150</v>
      </c>
      <c r="AT162" s="198" t="s">
        <v>146</v>
      </c>
      <c r="AU162" s="198" t="s">
        <v>84</v>
      </c>
      <c r="AY162" s="17" t="s">
        <v>142</v>
      </c>
      <c r="BE162" s="199">
        <f t="shared" si="24"/>
        <v>0</v>
      </c>
      <c r="BF162" s="199">
        <f t="shared" si="25"/>
        <v>0</v>
      </c>
      <c r="BG162" s="199">
        <f t="shared" si="26"/>
        <v>0</v>
      </c>
      <c r="BH162" s="199">
        <f t="shared" si="27"/>
        <v>0</v>
      </c>
      <c r="BI162" s="199">
        <f t="shared" si="28"/>
        <v>0</v>
      </c>
      <c r="BJ162" s="17" t="s">
        <v>150</v>
      </c>
      <c r="BK162" s="199">
        <f t="shared" si="29"/>
        <v>0</v>
      </c>
      <c r="BL162" s="17" t="s">
        <v>150</v>
      </c>
      <c r="BM162" s="198" t="s">
        <v>539</v>
      </c>
    </row>
    <row r="163" spans="1:65" s="2" customFormat="1" ht="21.75" customHeight="1">
      <c r="A163" s="34"/>
      <c r="B163" s="35"/>
      <c r="C163" s="187" t="s">
        <v>7</v>
      </c>
      <c r="D163" s="187" t="s">
        <v>146</v>
      </c>
      <c r="E163" s="188" t="s">
        <v>204</v>
      </c>
      <c r="F163" s="189" t="s">
        <v>205</v>
      </c>
      <c r="G163" s="190" t="s">
        <v>149</v>
      </c>
      <c r="H163" s="191">
        <v>2</v>
      </c>
      <c r="I163" s="192"/>
      <c r="J163" s="193">
        <f t="shared" si="20"/>
        <v>0</v>
      </c>
      <c r="K163" s="189" t="s">
        <v>1</v>
      </c>
      <c r="L163" s="39"/>
      <c r="M163" s="194" t="s">
        <v>1</v>
      </c>
      <c r="N163" s="195" t="s">
        <v>41</v>
      </c>
      <c r="O163" s="72"/>
      <c r="P163" s="196">
        <f t="shared" si="21"/>
        <v>0</v>
      </c>
      <c r="Q163" s="196">
        <v>0</v>
      </c>
      <c r="R163" s="196">
        <f t="shared" si="22"/>
        <v>0</v>
      </c>
      <c r="S163" s="196">
        <v>0.076</v>
      </c>
      <c r="T163" s="197">
        <f t="shared" si="23"/>
        <v>0.152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150</v>
      </c>
      <c r="AT163" s="198" t="s">
        <v>146</v>
      </c>
      <c r="AU163" s="198" t="s">
        <v>84</v>
      </c>
      <c r="AY163" s="17" t="s">
        <v>142</v>
      </c>
      <c r="BE163" s="199">
        <f t="shared" si="24"/>
        <v>0</v>
      </c>
      <c r="BF163" s="199">
        <f t="shared" si="25"/>
        <v>0</v>
      </c>
      <c r="BG163" s="199">
        <f t="shared" si="26"/>
        <v>0</v>
      </c>
      <c r="BH163" s="199">
        <f t="shared" si="27"/>
        <v>0</v>
      </c>
      <c r="BI163" s="199">
        <f t="shared" si="28"/>
        <v>0</v>
      </c>
      <c r="BJ163" s="17" t="s">
        <v>150</v>
      </c>
      <c r="BK163" s="199">
        <f t="shared" si="29"/>
        <v>0</v>
      </c>
      <c r="BL163" s="17" t="s">
        <v>150</v>
      </c>
      <c r="BM163" s="198" t="s">
        <v>540</v>
      </c>
    </row>
    <row r="164" spans="2:63" s="12" customFormat="1" ht="22.9" customHeight="1">
      <c r="B164" s="171"/>
      <c r="C164" s="172"/>
      <c r="D164" s="173" t="s">
        <v>73</v>
      </c>
      <c r="E164" s="185" t="s">
        <v>209</v>
      </c>
      <c r="F164" s="185" t="s">
        <v>210</v>
      </c>
      <c r="G164" s="172"/>
      <c r="H164" s="172"/>
      <c r="I164" s="175"/>
      <c r="J164" s="186">
        <f>BK164</f>
        <v>0</v>
      </c>
      <c r="K164" s="172"/>
      <c r="L164" s="177"/>
      <c r="M164" s="178"/>
      <c r="N164" s="179"/>
      <c r="O164" s="179"/>
      <c r="P164" s="180">
        <f>SUM(P165:P172)</f>
        <v>0</v>
      </c>
      <c r="Q164" s="179"/>
      <c r="R164" s="180">
        <f>SUM(R165:R172)</f>
        <v>0</v>
      </c>
      <c r="S164" s="179"/>
      <c r="T164" s="181">
        <f>SUM(T165:T172)</f>
        <v>0</v>
      </c>
      <c r="AR164" s="182" t="s">
        <v>82</v>
      </c>
      <c r="AT164" s="183" t="s">
        <v>73</v>
      </c>
      <c r="AU164" s="183" t="s">
        <v>82</v>
      </c>
      <c r="AY164" s="182" t="s">
        <v>142</v>
      </c>
      <c r="BK164" s="184">
        <f>SUM(BK165:BK172)</f>
        <v>0</v>
      </c>
    </row>
    <row r="165" spans="1:65" s="2" customFormat="1" ht="33" customHeight="1">
      <c r="A165" s="34"/>
      <c r="B165" s="35"/>
      <c r="C165" s="187" t="s">
        <v>403</v>
      </c>
      <c r="D165" s="187" t="s">
        <v>146</v>
      </c>
      <c r="E165" s="188" t="s">
        <v>541</v>
      </c>
      <c r="F165" s="189" t="s">
        <v>542</v>
      </c>
      <c r="G165" s="190" t="s">
        <v>214</v>
      </c>
      <c r="H165" s="191">
        <v>0.875</v>
      </c>
      <c r="I165" s="192"/>
      <c r="J165" s="193">
        <f aca="true" t="shared" si="30" ref="J165:J172">ROUND(I165*H165,2)</f>
        <v>0</v>
      </c>
      <c r="K165" s="189" t="s">
        <v>1</v>
      </c>
      <c r="L165" s="39"/>
      <c r="M165" s="194" t="s">
        <v>1</v>
      </c>
      <c r="N165" s="195" t="s">
        <v>41</v>
      </c>
      <c r="O165" s="72"/>
      <c r="P165" s="196">
        <f aca="true" t="shared" si="31" ref="P165:P172">O165*H165</f>
        <v>0</v>
      </c>
      <c r="Q165" s="196">
        <v>0</v>
      </c>
      <c r="R165" s="196">
        <f aca="true" t="shared" si="32" ref="R165:R172">Q165*H165</f>
        <v>0</v>
      </c>
      <c r="S165" s="196">
        <v>0</v>
      </c>
      <c r="T165" s="197">
        <f aca="true" t="shared" si="33" ref="T165:T172"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150</v>
      </c>
      <c r="AT165" s="198" t="s">
        <v>146</v>
      </c>
      <c r="AU165" s="198" t="s">
        <v>84</v>
      </c>
      <c r="AY165" s="17" t="s">
        <v>142</v>
      </c>
      <c r="BE165" s="199">
        <f aca="true" t="shared" si="34" ref="BE165:BE172">IF(N165="základní",J165,0)</f>
        <v>0</v>
      </c>
      <c r="BF165" s="199">
        <f aca="true" t="shared" si="35" ref="BF165:BF172">IF(N165="snížená",J165,0)</f>
        <v>0</v>
      </c>
      <c r="BG165" s="199">
        <f aca="true" t="shared" si="36" ref="BG165:BG172">IF(N165="zákl. přenesená",J165,0)</f>
        <v>0</v>
      </c>
      <c r="BH165" s="199">
        <f aca="true" t="shared" si="37" ref="BH165:BH172">IF(N165="sníž. přenesená",J165,0)</f>
        <v>0</v>
      </c>
      <c r="BI165" s="199">
        <f aca="true" t="shared" si="38" ref="BI165:BI172">IF(N165="nulová",J165,0)</f>
        <v>0</v>
      </c>
      <c r="BJ165" s="17" t="s">
        <v>150</v>
      </c>
      <c r="BK165" s="199">
        <f aca="true" t="shared" si="39" ref="BK165:BK172">ROUND(I165*H165,2)</f>
        <v>0</v>
      </c>
      <c r="BL165" s="17" t="s">
        <v>150</v>
      </c>
      <c r="BM165" s="198" t="s">
        <v>543</v>
      </c>
    </row>
    <row r="166" spans="1:65" s="2" customFormat="1" ht="16.5" customHeight="1">
      <c r="A166" s="34"/>
      <c r="B166" s="35"/>
      <c r="C166" s="187" t="s">
        <v>407</v>
      </c>
      <c r="D166" s="187" t="s">
        <v>146</v>
      </c>
      <c r="E166" s="188" t="s">
        <v>544</v>
      </c>
      <c r="F166" s="189" t="s">
        <v>545</v>
      </c>
      <c r="G166" s="190" t="s">
        <v>192</v>
      </c>
      <c r="H166" s="191">
        <v>10</v>
      </c>
      <c r="I166" s="192"/>
      <c r="J166" s="193">
        <f t="shared" si="30"/>
        <v>0</v>
      </c>
      <c r="K166" s="189" t="s">
        <v>1</v>
      </c>
      <c r="L166" s="39"/>
      <c r="M166" s="194" t="s">
        <v>1</v>
      </c>
      <c r="N166" s="195" t="s">
        <v>41</v>
      </c>
      <c r="O166" s="72"/>
      <c r="P166" s="196">
        <f t="shared" si="31"/>
        <v>0</v>
      </c>
      <c r="Q166" s="196">
        <v>0</v>
      </c>
      <c r="R166" s="196">
        <f t="shared" si="32"/>
        <v>0</v>
      </c>
      <c r="S166" s="196">
        <v>0</v>
      </c>
      <c r="T166" s="197">
        <f t="shared" si="3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150</v>
      </c>
      <c r="AT166" s="198" t="s">
        <v>146</v>
      </c>
      <c r="AU166" s="198" t="s">
        <v>84</v>
      </c>
      <c r="AY166" s="17" t="s">
        <v>142</v>
      </c>
      <c r="BE166" s="199">
        <f t="shared" si="34"/>
        <v>0</v>
      </c>
      <c r="BF166" s="199">
        <f t="shared" si="35"/>
        <v>0</v>
      </c>
      <c r="BG166" s="199">
        <f t="shared" si="36"/>
        <v>0</v>
      </c>
      <c r="BH166" s="199">
        <f t="shared" si="37"/>
        <v>0</v>
      </c>
      <c r="BI166" s="199">
        <f t="shared" si="38"/>
        <v>0</v>
      </c>
      <c r="BJ166" s="17" t="s">
        <v>150</v>
      </c>
      <c r="BK166" s="199">
        <f t="shared" si="39"/>
        <v>0</v>
      </c>
      <c r="BL166" s="17" t="s">
        <v>150</v>
      </c>
      <c r="BM166" s="198" t="s">
        <v>546</v>
      </c>
    </row>
    <row r="167" spans="1:65" s="2" customFormat="1" ht="24.2" customHeight="1">
      <c r="A167" s="34"/>
      <c r="B167" s="35"/>
      <c r="C167" s="187" t="s">
        <v>547</v>
      </c>
      <c r="D167" s="187" t="s">
        <v>146</v>
      </c>
      <c r="E167" s="188" t="s">
        <v>548</v>
      </c>
      <c r="F167" s="189" t="s">
        <v>549</v>
      </c>
      <c r="G167" s="190" t="s">
        <v>192</v>
      </c>
      <c r="H167" s="191">
        <v>200</v>
      </c>
      <c r="I167" s="192"/>
      <c r="J167" s="193">
        <f t="shared" si="30"/>
        <v>0</v>
      </c>
      <c r="K167" s="189" t="s">
        <v>1</v>
      </c>
      <c r="L167" s="39"/>
      <c r="M167" s="194" t="s">
        <v>1</v>
      </c>
      <c r="N167" s="195" t="s">
        <v>41</v>
      </c>
      <c r="O167" s="72"/>
      <c r="P167" s="196">
        <f t="shared" si="31"/>
        <v>0</v>
      </c>
      <c r="Q167" s="196">
        <v>0</v>
      </c>
      <c r="R167" s="196">
        <f t="shared" si="32"/>
        <v>0</v>
      </c>
      <c r="S167" s="196">
        <v>0</v>
      </c>
      <c r="T167" s="197">
        <f t="shared" si="3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150</v>
      </c>
      <c r="AT167" s="198" t="s">
        <v>146</v>
      </c>
      <c r="AU167" s="198" t="s">
        <v>84</v>
      </c>
      <c r="AY167" s="17" t="s">
        <v>142</v>
      </c>
      <c r="BE167" s="199">
        <f t="shared" si="34"/>
        <v>0</v>
      </c>
      <c r="BF167" s="199">
        <f t="shared" si="35"/>
        <v>0</v>
      </c>
      <c r="BG167" s="199">
        <f t="shared" si="36"/>
        <v>0</v>
      </c>
      <c r="BH167" s="199">
        <f t="shared" si="37"/>
        <v>0</v>
      </c>
      <c r="BI167" s="199">
        <f t="shared" si="38"/>
        <v>0</v>
      </c>
      <c r="BJ167" s="17" t="s">
        <v>150</v>
      </c>
      <c r="BK167" s="199">
        <f t="shared" si="39"/>
        <v>0</v>
      </c>
      <c r="BL167" s="17" t="s">
        <v>150</v>
      </c>
      <c r="BM167" s="198" t="s">
        <v>550</v>
      </c>
    </row>
    <row r="168" spans="1:65" s="2" customFormat="1" ht="24.2" customHeight="1">
      <c r="A168" s="34"/>
      <c r="B168" s="35"/>
      <c r="C168" s="187" t="s">
        <v>329</v>
      </c>
      <c r="D168" s="187" t="s">
        <v>146</v>
      </c>
      <c r="E168" s="188" t="s">
        <v>217</v>
      </c>
      <c r="F168" s="189" t="s">
        <v>218</v>
      </c>
      <c r="G168" s="190" t="s">
        <v>214</v>
      </c>
      <c r="H168" s="191">
        <v>0.875</v>
      </c>
      <c r="I168" s="192"/>
      <c r="J168" s="193">
        <f t="shared" si="30"/>
        <v>0</v>
      </c>
      <c r="K168" s="189" t="s">
        <v>1</v>
      </c>
      <c r="L168" s="39"/>
      <c r="M168" s="194" t="s">
        <v>1</v>
      </c>
      <c r="N168" s="195" t="s">
        <v>41</v>
      </c>
      <c r="O168" s="72"/>
      <c r="P168" s="196">
        <f t="shared" si="31"/>
        <v>0</v>
      </c>
      <c r="Q168" s="196">
        <v>0</v>
      </c>
      <c r="R168" s="196">
        <f t="shared" si="32"/>
        <v>0</v>
      </c>
      <c r="S168" s="196">
        <v>0</v>
      </c>
      <c r="T168" s="197">
        <f t="shared" si="3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150</v>
      </c>
      <c r="AT168" s="198" t="s">
        <v>146</v>
      </c>
      <c r="AU168" s="198" t="s">
        <v>84</v>
      </c>
      <c r="AY168" s="17" t="s">
        <v>142</v>
      </c>
      <c r="BE168" s="199">
        <f t="shared" si="34"/>
        <v>0</v>
      </c>
      <c r="BF168" s="199">
        <f t="shared" si="35"/>
        <v>0</v>
      </c>
      <c r="BG168" s="199">
        <f t="shared" si="36"/>
        <v>0</v>
      </c>
      <c r="BH168" s="199">
        <f t="shared" si="37"/>
        <v>0</v>
      </c>
      <c r="BI168" s="199">
        <f t="shared" si="38"/>
        <v>0</v>
      </c>
      <c r="BJ168" s="17" t="s">
        <v>150</v>
      </c>
      <c r="BK168" s="199">
        <f t="shared" si="39"/>
        <v>0</v>
      </c>
      <c r="BL168" s="17" t="s">
        <v>150</v>
      </c>
      <c r="BM168" s="198" t="s">
        <v>551</v>
      </c>
    </row>
    <row r="169" spans="1:65" s="2" customFormat="1" ht="24.2" customHeight="1">
      <c r="A169" s="34"/>
      <c r="B169" s="35"/>
      <c r="C169" s="187" t="s">
        <v>552</v>
      </c>
      <c r="D169" s="187" t="s">
        <v>146</v>
      </c>
      <c r="E169" s="188" t="s">
        <v>221</v>
      </c>
      <c r="F169" s="189" t="s">
        <v>222</v>
      </c>
      <c r="G169" s="190" t="s">
        <v>214</v>
      </c>
      <c r="H169" s="191">
        <v>13.125</v>
      </c>
      <c r="I169" s="192"/>
      <c r="J169" s="193">
        <f t="shared" si="30"/>
        <v>0</v>
      </c>
      <c r="K169" s="189" t="s">
        <v>1</v>
      </c>
      <c r="L169" s="39"/>
      <c r="M169" s="194" t="s">
        <v>1</v>
      </c>
      <c r="N169" s="195" t="s">
        <v>41</v>
      </c>
      <c r="O169" s="72"/>
      <c r="P169" s="196">
        <f t="shared" si="31"/>
        <v>0</v>
      </c>
      <c r="Q169" s="196">
        <v>0</v>
      </c>
      <c r="R169" s="196">
        <f t="shared" si="32"/>
        <v>0</v>
      </c>
      <c r="S169" s="196">
        <v>0</v>
      </c>
      <c r="T169" s="197">
        <f t="shared" si="3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150</v>
      </c>
      <c r="AT169" s="198" t="s">
        <v>146</v>
      </c>
      <c r="AU169" s="198" t="s">
        <v>84</v>
      </c>
      <c r="AY169" s="17" t="s">
        <v>142</v>
      </c>
      <c r="BE169" s="199">
        <f t="shared" si="34"/>
        <v>0</v>
      </c>
      <c r="BF169" s="199">
        <f t="shared" si="35"/>
        <v>0</v>
      </c>
      <c r="BG169" s="199">
        <f t="shared" si="36"/>
        <v>0</v>
      </c>
      <c r="BH169" s="199">
        <f t="shared" si="37"/>
        <v>0</v>
      </c>
      <c r="BI169" s="199">
        <f t="shared" si="38"/>
        <v>0</v>
      </c>
      <c r="BJ169" s="17" t="s">
        <v>150</v>
      </c>
      <c r="BK169" s="199">
        <f t="shared" si="39"/>
        <v>0</v>
      </c>
      <c r="BL169" s="17" t="s">
        <v>150</v>
      </c>
      <c r="BM169" s="198" t="s">
        <v>553</v>
      </c>
    </row>
    <row r="170" spans="1:65" s="2" customFormat="1" ht="33" customHeight="1">
      <c r="A170" s="34"/>
      <c r="B170" s="35"/>
      <c r="C170" s="187" t="s">
        <v>554</v>
      </c>
      <c r="D170" s="187" t="s">
        <v>146</v>
      </c>
      <c r="E170" s="188" t="s">
        <v>555</v>
      </c>
      <c r="F170" s="189" t="s">
        <v>556</v>
      </c>
      <c r="G170" s="190" t="s">
        <v>214</v>
      </c>
      <c r="H170" s="191">
        <v>0.875</v>
      </c>
      <c r="I170" s="192"/>
      <c r="J170" s="193">
        <f t="shared" si="30"/>
        <v>0</v>
      </c>
      <c r="K170" s="189" t="s">
        <v>1</v>
      </c>
      <c r="L170" s="39"/>
      <c r="M170" s="194" t="s">
        <v>1</v>
      </c>
      <c r="N170" s="195" t="s">
        <v>41</v>
      </c>
      <c r="O170" s="72"/>
      <c r="P170" s="196">
        <f t="shared" si="31"/>
        <v>0</v>
      </c>
      <c r="Q170" s="196">
        <v>0</v>
      </c>
      <c r="R170" s="196">
        <f t="shared" si="32"/>
        <v>0</v>
      </c>
      <c r="S170" s="196">
        <v>0</v>
      </c>
      <c r="T170" s="197">
        <f t="shared" si="3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150</v>
      </c>
      <c r="AT170" s="198" t="s">
        <v>146</v>
      </c>
      <c r="AU170" s="198" t="s">
        <v>84</v>
      </c>
      <c r="AY170" s="17" t="s">
        <v>142</v>
      </c>
      <c r="BE170" s="199">
        <f t="shared" si="34"/>
        <v>0</v>
      </c>
      <c r="BF170" s="199">
        <f t="shared" si="35"/>
        <v>0</v>
      </c>
      <c r="BG170" s="199">
        <f t="shared" si="36"/>
        <v>0</v>
      </c>
      <c r="BH170" s="199">
        <f t="shared" si="37"/>
        <v>0</v>
      </c>
      <c r="BI170" s="199">
        <f t="shared" si="38"/>
        <v>0</v>
      </c>
      <c r="BJ170" s="17" t="s">
        <v>150</v>
      </c>
      <c r="BK170" s="199">
        <f t="shared" si="39"/>
        <v>0</v>
      </c>
      <c r="BL170" s="17" t="s">
        <v>150</v>
      </c>
      <c r="BM170" s="198" t="s">
        <v>557</v>
      </c>
    </row>
    <row r="171" spans="1:65" s="2" customFormat="1" ht="33" customHeight="1">
      <c r="A171" s="34"/>
      <c r="B171" s="35"/>
      <c r="C171" s="187" t="s">
        <v>442</v>
      </c>
      <c r="D171" s="187" t="s">
        <v>146</v>
      </c>
      <c r="E171" s="188" t="s">
        <v>226</v>
      </c>
      <c r="F171" s="189" t="s">
        <v>227</v>
      </c>
      <c r="G171" s="190" t="s">
        <v>214</v>
      </c>
      <c r="H171" s="191">
        <v>0.875</v>
      </c>
      <c r="I171" s="192"/>
      <c r="J171" s="193">
        <f t="shared" si="30"/>
        <v>0</v>
      </c>
      <c r="K171" s="189" t="s">
        <v>1</v>
      </c>
      <c r="L171" s="39"/>
      <c r="M171" s="194" t="s">
        <v>1</v>
      </c>
      <c r="N171" s="195" t="s">
        <v>41</v>
      </c>
      <c r="O171" s="72"/>
      <c r="P171" s="196">
        <f t="shared" si="31"/>
        <v>0</v>
      </c>
      <c r="Q171" s="196">
        <v>0</v>
      </c>
      <c r="R171" s="196">
        <f t="shared" si="32"/>
        <v>0</v>
      </c>
      <c r="S171" s="196">
        <v>0</v>
      </c>
      <c r="T171" s="197">
        <f t="shared" si="3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150</v>
      </c>
      <c r="AT171" s="198" t="s">
        <v>146</v>
      </c>
      <c r="AU171" s="198" t="s">
        <v>84</v>
      </c>
      <c r="AY171" s="17" t="s">
        <v>142</v>
      </c>
      <c r="BE171" s="199">
        <f t="shared" si="34"/>
        <v>0</v>
      </c>
      <c r="BF171" s="199">
        <f t="shared" si="35"/>
        <v>0</v>
      </c>
      <c r="BG171" s="199">
        <f t="shared" si="36"/>
        <v>0</v>
      </c>
      <c r="BH171" s="199">
        <f t="shared" si="37"/>
        <v>0</v>
      </c>
      <c r="BI171" s="199">
        <f t="shared" si="38"/>
        <v>0</v>
      </c>
      <c r="BJ171" s="17" t="s">
        <v>150</v>
      </c>
      <c r="BK171" s="199">
        <f t="shared" si="39"/>
        <v>0</v>
      </c>
      <c r="BL171" s="17" t="s">
        <v>150</v>
      </c>
      <c r="BM171" s="198" t="s">
        <v>558</v>
      </c>
    </row>
    <row r="172" spans="1:65" s="2" customFormat="1" ht="37.9" customHeight="1">
      <c r="A172" s="34"/>
      <c r="B172" s="35"/>
      <c r="C172" s="187" t="s">
        <v>446</v>
      </c>
      <c r="D172" s="187" t="s">
        <v>146</v>
      </c>
      <c r="E172" s="188" t="s">
        <v>559</v>
      </c>
      <c r="F172" s="189" t="s">
        <v>560</v>
      </c>
      <c r="G172" s="190" t="s">
        <v>214</v>
      </c>
      <c r="H172" s="191">
        <v>0.6</v>
      </c>
      <c r="I172" s="192"/>
      <c r="J172" s="193">
        <f t="shared" si="30"/>
        <v>0</v>
      </c>
      <c r="K172" s="189" t="s">
        <v>1</v>
      </c>
      <c r="L172" s="39"/>
      <c r="M172" s="194" t="s">
        <v>1</v>
      </c>
      <c r="N172" s="195" t="s">
        <v>41</v>
      </c>
      <c r="O172" s="72"/>
      <c r="P172" s="196">
        <f t="shared" si="31"/>
        <v>0</v>
      </c>
      <c r="Q172" s="196">
        <v>0</v>
      </c>
      <c r="R172" s="196">
        <f t="shared" si="32"/>
        <v>0</v>
      </c>
      <c r="S172" s="196">
        <v>0</v>
      </c>
      <c r="T172" s="197">
        <f t="shared" si="3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150</v>
      </c>
      <c r="AT172" s="198" t="s">
        <v>146</v>
      </c>
      <c r="AU172" s="198" t="s">
        <v>84</v>
      </c>
      <c r="AY172" s="17" t="s">
        <v>142</v>
      </c>
      <c r="BE172" s="199">
        <f t="shared" si="34"/>
        <v>0</v>
      </c>
      <c r="BF172" s="199">
        <f t="shared" si="35"/>
        <v>0</v>
      </c>
      <c r="BG172" s="199">
        <f t="shared" si="36"/>
        <v>0</v>
      </c>
      <c r="BH172" s="199">
        <f t="shared" si="37"/>
        <v>0</v>
      </c>
      <c r="BI172" s="199">
        <f t="shared" si="38"/>
        <v>0</v>
      </c>
      <c r="BJ172" s="17" t="s">
        <v>150</v>
      </c>
      <c r="BK172" s="199">
        <f t="shared" si="39"/>
        <v>0</v>
      </c>
      <c r="BL172" s="17" t="s">
        <v>150</v>
      </c>
      <c r="BM172" s="198" t="s">
        <v>561</v>
      </c>
    </row>
    <row r="173" spans="2:63" s="12" customFormat="1" ht="25.9" customHeight="1">
      <c r="B173" s="171"/>
      <c r="C173" s="172"/>
      <c r="D173" s="173" t="s">
        <v>73</v>
      </c>
      <c r="E173" s="174" t="s">
        <v>229</v>
      </c>
      <c r="F173" s="174" t="s">
        <v>230</v>
      </c>
      <c r="G173" s="172"/>
      <c r="H173" s="172"/>
      <c r="I173" s="175"/>
      <c r="J173" s="176">
        <f>BK173</f>
        <v>0</v>
      </c>
      <c r="K173" s="172"/>
      <c r="L173" s="177"/>
      <c r="M173" s="178"/>
      <c r="N173" s="179"/>
      <c r="O173" s="179"/>
      <c r="P173" s="180">
        <f>P174+P177+P180+P185+P192+P197+P202+P239+P250</f>
        <v>0</v>
      </c>
      <c r="Q173" s="179"/>
      <c r="R173" s="180">
        <f>R174+R177+R180+R185+R192+R197+R202+R239+R250</f>
        <v>2.15589542</v>
      </c>
      <c r="S173" s="179"/>
      <c r="T173" s="181">
        <f>T174+T177+T180+T185+T192+T197+T202+T239+T250</f>
        <v>6.0056488</v>
      </c>
      <c r="AR173" s="182" t="s">
        <v>84</v>
      </c>
      <c r="AT173" s="183" t="s">
        <v>73</v>
      </c>
      <c r="AU173" s="183" t="s">
        <v>74</v>
      </c>
      <c r="AY173" s="182" t="s">
        <v>142</v>
      </c>
      <c r="BK173" s="184">
        <f>BK174+BK177+BK180+BK185+BK192+BK197+BK202+BK239+BK250</f>
        <v>0</v>
      </c>
    </row>
    <row r="174" spans="2:63" s="12" customFormat="1" ht="22.9" customHeight="1">
      <c r="B174" s="171"/>
      <c r="C174" s="172"/>
      <c r="D174" s="173" t="s">
        <v>73</v>
      </c>
      <c r="E174" s="185" t="s">
        <v>231</v>
      </c>
      <c r="F174" s="185" t="s">
        <v>232</v>
      </c>
      <c r="G174" s="172"/>
      <c r="H174" s="172"/>
      <c r="I174" s="175"/>
      <c r="J174" s="186">
        <f>BK174</f>
        <v>0</v>
      </c>
      <c r="K174" s="172"/>
      <c r="L174" s="177"/>
      <c r="M174" s="178"/>
      <c r="N174" s="179"/>
      <c r="O174" s="179"/>
      <c r="P174" s="180">
        <f>SUM(P175:P176)</f>
        <v>0</v>
      </c>
      <c r="Q174" s="179"/>
      <c r="R174" s="180">
        <f>SUM(R175:R176)</f>
        <v>0.0005</v>
      </c>
      <c r="S174" s="179"/>
      <c r="T174" s="181">
        <f>SUM(T175:T176)</f>
        <v>0.00254</v>
      </c>
      <c r="AR174" s="182" t="s">
        <v>84</v>
      </c>
      <c r="AT174" s="183" t="s">
        <v>73</v>
      </c>
      <c r="AU174" s="183" t="s">
        <v>82</v>
      </c>
      <c r="AY174" s="182" t="s">
        <v>142</v>
      </c>
      <c r="BK174" s="184">
        <f>SUM(BK175:BK176)</f>
        <v>0</v>
      </c>
    </row>
    <row r="175" spans="1:65" s="2" customFormat="1" ht="16.5" customHeight="1">
      <c r="A175" s="34"/>
      <c r="B175" s="35"/>
      <c r="C175" s="187" t="s">
        <v>562</v>
      </c>
      <c r="D175" s="187" t="s">
        <v>146</v>
      </c>
      <c r="E175" s="188" t="s">
        <v>234</v>
      </c>
      <c r="F175" s="189" t="s">
        <v>235</v>
      </c>
      <c r="G175" s="190" t="s">
        <v>192</v>
      </c>
      <c r="H175" s="191">
        <v>1</v>
      </c>
      <c r="I175" s="192"/>
      <c r="J175" s="193">
        <f>ROUND(I175*H175,2)</f>
        <v>0</v>
      </c>
      <c r="K175" s="189" t="s">
        <v>198</v>
      </c>
      <c r="L175" s="39"/>
      <c r="M175" s="194" t="s">
        <v>1</v>
      </c>
      <c r="N175" s="195" t="s">
        <v>41</v>
      </c>
      <c r="O175" s="72"/>
      <c r="P175" s="196">
        <f>O175*H175</f>
        <v>0</v>
      </c>
      <c r="Q175" s="196">
        <v>4E-05</v>
      </c>
      <c r="R175" s="196">
        <f>Q175*H175</f>
        <v>4E-05</v>
      </c>
      <c r="S175" s="196">
        <v>0.00254</v>
      </c>
      <c r="T175" s="197">
        <f>S175*H175</f>
        <v>0.00254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8" t="s">
        <v>189</v>
      </c>
      <c r="AT175" s="198" t="s">
        <v>146</v>
      </c>
      <c r="AU175" s="198" t="s">
        <v>84</v>
      </c>
      <c r="AY175" s="17" t="s">
        <v>142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7" t="s">
        <v>150</v>
      </c>
      <c r="BK175" s="199">
        <f>ROUND(I175*H175,2)</f>
        <v>0</v>
      </c>
      <c r="BL175" s="17" t="s">
        <v>189</v>
      </c>
      <c r="BM175" s="198" t="s">
        <v>563</v>
      </c>
    </row>
    <row r="176" spans="1:65" s="2" customFormat="1" ht="24.2" customHeight="1">
      <c r="A176" s="34"/>
      <c r="B176" s="35"/>
      <c r="C176" s="187" t="s">
        <v>564</v>
      </c>
      <c r="D176" s="187" t="s">
        <v>146</v>
      </c>
      <c r="E176" s="188" t="s">
        <v>238</v>
      </c>
      <c r="F176" s="189" t="s">
        <v>239</v>
      </c>
      <c r="G176" s="190" t="s">
        <v>192</v>
      </c>
      <c r="H176" s="191">
        <v>1</v>
      </c>
      <c r="I176" s="192"/>
      <c r="J176" s="193">
        <f>ROUND(I176*H176,2)</f>
        <v>0</v>
      </c>
      <c r="K176" s="189" t="s">
        <v>198</v>
      </c>
      <c r="L176" s="39"/>
      <c r="M176" s="194" t="s">
        <v>1</v>
      </c>
      <c r="N176" s="195" t="s">
        <v>41</v>
      </c>
      <c r="O176" s="72"/>
      <c r="P176" s="196">
        <f>O176*H176</f>
        <v>0</v>
      </c>
      <c r="Q176" s="196">
        <v>0.00046</v>
      </c>
      <c r="R176" s="196">
        <f>Q176*H176</f>
        <v>0.00046</v>
      </c>
      <c r="S176" s="196">
        <v>0</v>
      </c>
      <c r="T176" s="19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189</v>
      </c>
      <c r="AT176" s="198" t="s">
        <v>146</v>
      </c>
      <c r="AU176" s="198" t="s">
        <v>84</v>
      </c>
      <c r="AY176" s="17" t="s">
        <v>142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7" t="s">
        <v>150</v>
      </c>
      <c r="BK176" s="199">
        <f>ROUND(I176*H176,2)</f>
        <v>0</v>
      </c>
      <c r="BL176" s="17" t="s">
        <v>189</v>
      </c>
      <c r="BM176" s="198" t="s">
        <v>565</v>
      </c>
    </row>
    <row r="177" spans="2:63" s="12" customFormat="1" ht="22.9" customHeight="1">
      <c r="B177" s="171"/>
      <c r="C177" s="172"/>
      <c r="D177" s="173" t="s">
        <v>73</v>
      </c>
      <c r="E177" s="185" t="s">
        <v>241</v>
      </c>
      <c r="F177" s="185" t="s">
        <v>242</v>
      </c>
      <c r="G177" s="172"/>
      <c r="H177" s="172"/>
      <c r="I177" s="175"/>
      <c r="J177" s="186">
        <f>BK177</f>
        <v>0</v>
      </c>
      <c r="K177" s="172"/>
      <c r="L177" s="177"/>
      <c r="M177" s="178"/>
      <c r="N177" s="179"/>
      <c r="O177" s="179"/>
      <c r="P177" s="180">
        <f>SUM(P178:P179)</f>
        <v>0</v>
      </c>
      <c r="Q177" s="179"/>
      <c r="R177" s="180">
        <f>SUM(R178:R179)</f>
        <v>8E-05</v>
      </c>
      <c r="S177" s="179"/>
      <c r="T177" s="181">
        <f>SUM(T178:T179)</f>
        <v>0.00281</v>
      </c>
      <c r="AR177" s="182" t="s">
        <v>84</v>
      </c>
      <c r="AT177" s="183" t="s">
        <v>73</v>
      </c>
      <c r="AU177" s="183" t="s">
        <v>82</v>
      </c>
      <c r="AY177" s="182" t="s">
        <v>142</v>
      </c>
      <c r="BK177" s="184">
        <f>SUM(BK178:BK179)</f>
        <v>0</v>
      </c>
    </row>
    <row r="178" spans="1:65" s="2" customFormat="1" ht="24.2" customHeight="1">
      <c r="A178" s="34"/>
      <c r="B178" s="35"/>
      <c r="C178" s="187" t="s">
        <v>566</v>
      </c>
      <c r="D178" s="187" t="s">
        <v>146</v>
      </c>
      <c r="E178" s="188" t="s">
        <v>249</v>
      </c>
      <c r="F178" s="189" t="s">
        <v>250</v>
      </c>
      <c r="G178" s="190" t="s">
        <v>251</v>
      </c>
      <c r="H178" s="191">
        <v>2</v>
      </c>
      <c r="I178" s="192"/>
      <c r="J178" s="193">
        <f>ROUND(I178*H178,2)</f>
        <v>0</v>
      </c>
      <c r="K178" s="189" t="s">
        <v>198</v>
      </c>
      <c r="L178" s="39"/>
      <c r="M178" s="194" t="s">
        <v>1</v>
      </c>
      <c r="N178" s="195" t="s">
        <v>41</v>
      </c>
      <c r="O178" s="72"/>
      <c r="P178" s="196">
        <f>O178*H178</f>
        <v>0</v>
      </c>
      <c r="Q178" s="196">
        <v>4E-05</v>
      </c>
      <c r="R178" s="196">
        <f>Q178*H178</f>
        <v>8E-05</v>
      </c>
      <c r="S178" s="196">
        <v>0.00045</v>
      </c>
      <c r="T178" s="197">
        <f>S178*H178</f>
        <v>0.0009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189</v>
      </c>
      <c r="AT178" s="198" t="s">
        <v>146</v>
      </c>
      <c r="AU178" s="198" t="s">
        <v>84</v>
      </c>
      <c r="AY178" s="17" t="s">
        <v>142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7" t="s">
        <v>150</v>
      </c>
      <c r="BK178" s="199">
        <f>ROUND(I178*H178,2)</f>
        <v>0</v>
      </c>
      <c r="BL178" s="17" t="s">
        <v>189</v>
      </c>
      <c r="BM178" s="198" t="s">
        <v>567</v>
      </c>
    </row>
    <row r="179" spans="1:65" s="2" customFormat="1" ht="16.5" customHeight="1">
      <c r="A179" s="34"/>
      <c r="B179" s="35"/>
      <c r="C179" s="187" t="s">
        <v>568</v>
      </c>
      <c r="D179" s="187" t="s">
        <v>146</v>
      </c>
      <c r="E179" s="188" t="s">
        <v>254</v>
      </c>
      <c r="F179" s="189" t="s">
        <v>255</v>
      </c>
      <c r="G179" s="190" t="s">
        <v>251</v>
      </c>
      <c r="H179" s="191">
        <v>1</v>
      </c>
      <c r="I179" s="192"/>
      <c r="J179" s="193">
        <f>ROUND(I179*H179,2)</f>
        <v>0</v>
      </c>
      <c r="K179" s="189" t="s">
        <v>198</v>
      </c>
      <c r="L179" s="39"/>
      <c r="M179" s="194" t="s">
        <v>1</v>
      </c>
      <c r="N179" s="195" t="s">
        <v>41</v>
      </c>
      <c r="O179" s="72"/>
      <c r="P179" s="196">
        <f>O179*H179</f>
        <v>0</v>
      </c>
      <c r="Q179" s="196">
        <v>0</v>
      </c>
      <c r="R179" s="196">
        <f>Q179*H179</f>
        <v>0</v>
      </c>
      <c r="S179" s="196">
        <v>0.00191</v>
      </c>
      <c r="T179" s="197">
        <f>S179*H179</f>
        <v>0.00191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189</v>
      </c>
      <c r="AT179" s="198" t="s">
        <v>146</v>
      </c>
      <c r="AU179" s="198" t="s">
        <v>84</v>
      </c>
      <c r="AY179" s="17" t="s">
        <v>142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7" t="s">
        <v>150</v>
      </c>
      <c r="BK179" s="199">
        <f>ROUND(I179*H179,2)</f>
        <v>0</v>
      </c>
      <c r="BL179" s="17" t="s">
        <v>189</v>
      </c>
      <c r="BM179" s="198" t="s">
        <v>569</v>
      </c>
    </row>
    <row r="180" spans="2:63" s="12" customFormat="1" ht="22.9" customHeight="1">
      <c r="B180" s="171"/>
      <c r="C180" s="172"/>
      <c r="D180" s="173" t="s">
        <v>73</v>
      </c>
      <c r="E180" s="185" t="s">
        <v>257</v>
      </c>
      <c r="F180" s="185" t="s">
        <v>258</v>
      </c>
      <c r="G180" s="172"/>
      <c r="H180" s="172"/>
      <c r="I180" s="175"/>
      <c r="J180" s="186">
        <f>BK180</f>
        <v>0</v>
      </c>
      <c r="K180" s="172"/>
      <c r="L180" s="177"/>
      <c r="M180" s="178"/>
      <c r="N180" s="179"/>
      <c r="O180" s="179"/>
      <c r="P180" s="180">
        <f>SUM(P181:P184)</f>
        <v>0</v>
      </c>
      <c r="Q180" s="179"/>
      <c r="R180" s="180">
        <f>SUM(R181:R184)</f>
        <v>0.0607</v>
      </c>
      <c r="S180" s="179"/>
      <c r="T180" s="181">
        <f>SUM(T181:T184)</f>
        <v>0.04403000000000001</v>
      </c>
      <c r="AR180" s="182" t="s">
        <v>84</v>
      </c>
      <c r="AT180" s="183" t="s">
        <v>73</v>
      </c>
      <c r="AU180" s="183" t="s">
        <v>82</v>
      </c>
      <c r="AY180" s="182" t="s">
        <v>142</v>
      </c>
      <c r="BK180" s="184">
        <f>SUM(BK181:BK184)</f>
        <v>0</v>
      </c>
    </row>
    <row r="181" spans="1:65" s="2" customFormat="1" ht="24.2" customHeight="1">
      <c r="A181" s="34"/>
      <c r="B181" s="35"/>
      <c r="C181" s="187" t="s">
        <v>570</v>
      </c>
      <c r="D181" s="187" t="s">
        <v>146</v>
      </c>
      <c r="E181" s="188" t="s">
        <v>260</v>
      </c>
      <c r="F181" s="189" t="s">
        <v>571</v>
      </c>
      <c r="G181" s="190" t="s">
        <v>149</v>
      </c>
      <c r="H181" s="191">
        <v>1.85</v>
      </c>
      <c r="I181" s="192"/>
      <c r="J181" s="193">
        <f>ROUND(I181*H181,2)</f>
        <v>0</v>
      </c>
      <c r="K181" s="189" t="s">
        <v>198</v>
      </c>
      <c r="L181" s="39"/>
      <c r="M181" s="194" t="s">
        <v>1</v>
      </c>
      <c r="N181" s="195" t="s">
        <v>41</v>
      </c>
      <c r="O181" s="72"/>
      <c r="P181" s="196">
        <f>O181*H181</f>
        <v>0</v>
      </c>
      <c r="Q181" s="196">
        <v>0</v>
      </c>
      <c r="R181" s="196">
        <f>Q181*H181</f>
        <v>0</v>
      </c>
      <c r="S181" s="196">
        <v>0.0238</v>
      </c>
      <c r="T181" s="197">
        <f>S181*H181</f>
        <v>0.04403000000000001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189</v>
      </c>
      <c r="AT181" s="198" t="s">
        <v>146</v>
      </c>
      <c r="AU181" s="198" t="s">
        <v>84</v>
      </c>
      <c r="AY181" s="17" t="s">
        <v>142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7" t="s">
        <v>150</v>
      </c>
      <c r="BK181" s="199">
        <f>ROUND(I181*H181,2)</f>
        <v>0</v>
      </c>
      <c r="BL181" s="17" t="s">
        <v>189</v>
      </c>
      <c r="BM181" s="198" t="s">
        <v>572</v>
      </c>
    </row>
    <row r="182" spans="1:65" s="2" customFormat="1" ht="33" customHeight="1">
      <c r="A182" s="34"/>
      <c r="B182" s="35"/>
      <c r="C182" s="187" t="s">
        <v>573</v>
      </c>
      <c r="D182" s="187" t="s">
        <v>146</v>
      </c>
      <c r="E182" s="188" t="s">
        <v>574</v>
      </c>
      <c r="F182" s="189" t="s">
        <v>575</v>
      </c>
      <c r="G182" s="190" t="s">
        <v>576</v>
      </c>
      <c r="H182" s="191">
        <v>1</v>
      </c>
      <c r="I182" s="192"/>
      <c r="J182" s="193">
        <f>ROUND(I182*H182,2)</f>
        <v>0</v>
      </c>
      <c r="K182" s="189" t="s">
        <v>198</v>
      </c>
      <c r="L182" s="39"/>
      <c r="M182" s="194" t="s">
        <v>1</v>
      </c>
      <c r="N182" s="195" t="s">
        <v>41</v>
      </c>
      <c r="O182" s="72"/>
      <c r="P182" s="196">
        <f>O182*H182</f>
        <v>0</v>
      </c>
      <c r="Q182" s="196">
        <v>0.0021</v>
      </c>
      <c r="R182" s="196">
        <f>Q182*H182</f>
        <v>0.0021</v>
      </c>
      <c r="S182" s="196">
        <v>0</v>
      </c>
      <c r="T182" s="19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189</v>
      </c>
      <c r="AT182" s="198" t="s">
        <v>146</v>
      </c>
      <c r="AU182" s="198" t="s">
        <v>84</v>
      </c>
      <c r="AY182" s="17" t="s">
        <v>142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7" t="s">
        <v>150</v>
      </c>
      <c r="BK182" s="199">
        <f>ROUND(I182*H182,2)</f>
        <v>0</v>
      </c>
      <c r="BL182" s="17" t="s">
        <v>189</v>
      </c>
      <c r="BM182" s="198" t="s">
        <v>577</v>
      </c>
    </row>
    <row r="183" spans="1:65" s="2" customFormat="1" ht="24.2" customHeight="1">
      <c r="A183" s="34"/>
      <c r="B183" s="35"/>
      <c r="C183" s="187" t="s">
        <v>578</v>
      </c>
      <c r="D183" s="187" t="s">
        <v>146</v>
      </c>
      <c r="E183" s="188" t="s">
        <v>265</v>
      </c>
      <c r="F183" s="189" t="s">
        <v>579</v>
      </c>
      <c r="G183" s="190" t="s">
        <v>251</v>
      </c>
      <c r="H183" s="191">
        <v>1</v>
      </c>
      <c r="I183" s="192"/>
      <c r="J183" s="193">
        <f>ROUND(I183*H183,2)</f>
        <v>0</v>
      </c>
      <c r="K183" s="189" t="s">
        <v>198</v>
      </c>
      <c r="L183" s="39"/>
      <c r="M183" s="194" t="s">
        <v>1</v>
      </c>
      <c r="N183" s="195" t="s">
        <v>41</v>
      </c>
      <c r="O183" s="72"/>
      <c r="P183" s="196">
        <f>O183*H183</f>
        <v>0</v>
      </c>
      <c r="Q183" s="196">
        <v>0.0586</v>
      </c>
      <c r="R183" s="196">
        <f>Q183*H183</f>
        <v>0.0586</v>
      </c>
      <c r="S183" s="196">
        <v>0</v>
      </c>
      <c r="T183" s="19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189</v>
      </c>
      <c r="AT183" s="198" t="s">
        <v>146</v>
      </c>
      <c r="AU183" s="198" t="s">
        <v>84</v>
      </c>
      <c r="AY183" s="17" t="s">
        <v>142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7" t="s">
        <v>150</v>
      </c>
      <c r="BK183" s="199">
        <f>ROUND(I183*H183,2)</f>
        <v>0</v>
      </c>
      <c r="BL183" s="17" t="s">
        <v>189</v>
      </c>
      <c r="BM183" s="198" t="s">
        <v>580</v>
      </c>
    </row>
    <row r="184" spans="1:65" s="2" customFormat="1" ht="24.2" customHeight="1">
      <c r="A184" s="34"/>
      <c r="B184" s="35"/>
      <c r="C184" s="187" t="s">
        <v>581</v>
      </c>
      <c r="D184" s="187" t="s">
        <v>146</v>
      </c>
      <c r="E184" s="188" t="s">
        <v>269</v>
      </c>
      <c r="F184" s="189" t="s">
        <v>270</v>
      </c>
      <c r="G184" s="190" t="s">
        <v>271</v>
      </c>
      <c r="H184" s="233"/>
      <c r="I184" s="192"/>
      <c r="J184" s="193">
        <f>ROUND(I184*H184,2)</f>
        <v>0</v>
      </c>
      <c r="K184" s="189" t="s">
        <v>198</v>
      </c>
      <c r="L184" s="39"/>
      <c r="M184" s="194" t="s">
        <v>1</v>
      </c>
      <c r="N184" s="195" t="s">
        <v>41</v>
      </c>
      <c r="O184" s="72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8" t="s">
        <v>189</v>
      </c>
      <c r="AT184" s="198" t="s">
        <v>146</v>
      </c>
      <c r="AU184" s="198" t="s">
        <v>84</v>
      </c>
      <c r="AY184" s="17" t="s">
        <v>142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7" t="s">
        <v>150</v>
      </c>
      <c r="BK184" s="199">
        <f>ROUND(I184*H184,2)</f>
        <v>0</v>
      </c>
      <c r="BL184" s="17" t="s">
        <v>189</v>
      </c>
      <c r="BM184" s="198" t="s">
        <v>582</v>
      </c>
    </row>
    <row r="185" spans="2:63" s="12" customFormat="1" ht="22.9" customHeight="1">
      <c r="B185" s="171"/>
      <c r="C185" s="172"/>
      <c r="D185" s="173" t="s">
        <v>73</v>
      </c>
      <c r="E185" s="185" t="s">
        <v>278</v>
      </c>
      <c r="F185" s="185" t="s">
        <v>279</v>
      </c>
      <c r="G185" s="172"/>
      <c r="H185" s="172"/>
      <c r="I185" s="175"/>
      <c r="J185" s="186">
        <f>BK185</f>
        <v>0</v>
      </c>
      <c r="K185" s="172"/>
      <c r="L185" s="177"/>
      <c r="M185" s="178"/>
      <c r="N185" s="179"/>
      <c r="O185" s="179"/>
      <c r="P185" s="180">
        <f>SUM(P186:P191)</f>
        <v>0</v>
      </c>
      <c r="Q185" s="179"/>
      <c r="R185" s="180">
        <f>SUM(R186:R191)</f>
        <v>0</v>
      </c>
      <c r="S185" s="179"/>
      <c r="T185" s="181">
        <f>SUM(T186:T191)</f>
        <v>0</v>
      </c>
      <c r="AR185" s="182" t="s">
        <v>84</v>
      </c>
      <c r="AT185" s="183" t="s">
        <v>73</v>
      </c>
      <c r="AU185" s="183" t="s">
        <v>82</v>
      </c>
      <c r="AY185" s="182" t="s">
        <v>142</v>
      </c>
      <c r="BK185" s="184">
        <f>SUM(BK186:BK191)</f>
        <v>0</v>
      </c>
    </row>
    <row r="186" spans="1:65" s="2" customFormat="1" ht="24.2" customHeight="1">
      <c r="A186" s="34"/>
      <c r="B186" s="35"/>
      <c r="C186" s="187" t="s">
        <v>450</v>
      </c>
      <c r="D186" s="187" t="s">
        <v>146</v>
      </c>
      <c r="E186" s="188" t="s">
        <v>281</v>
      </c>
      <c r="F186" s="189" t="s">
        <v>282</v>
      </c>
      <c r="G186" s="190" t="s">
        <v>251</v>
      </c>
      <c r="H186" s="191">
        <v>6</v>
      </c>
      <c r="I186" s="192"/>
      <c r="J186" s="193">
        <f aca="true" t="shared" si="40" ref="J186:J191">ROUND(I186*H186,2)</f>
        <v>0</v>
      </c>
      <c r="K186" s="189" t="s">
        <v>1</v>
      </c>
      <c r="L186" s="39"/>
      <c r="M186" s="194" t="s">
        <v>1</v>
      </c>
      <c r="N186" s="195" t="s">
        <v>41</v>
      </c>
      <c r="O186" s="72"/>
      <c r="P186" s="196">
        <f aca="true" t="shared" si="41" ref="P186:P191">O186*H186</f>
        <v>0</v>
      </c>
      <c r="Q186" s="196">
        <v>0</v>
      </c>
      <c r="R186" s="196">
        <f aca="true" t="shared" si="42" ref="R186:R191">Q186*H186</f>
        <v>0</v>
      </c>
      <c r="S186" s="196">
        <v>0</v>
      </c>
      <c r="T186" s="197">
        <f aca="true" t="shared" si="43" ref="T186:T191"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8" t="s">
        <v>189</v>
      </c>
      <c r="AT186" s="198" t="s">
        <v>146</v>
      </c>
      <c r="AU186" s="198" t="s">
        <v>84</v>
      </c>
      <c r="AY186" s="17" t="s">
        <v>142</v>
      </c>
      <c r="BE186" s="199">
        <f aca="true" t="shared" si="44" ref="BE186:BE191">IF(N186="základní",J186,0)</f>
        <v>0</v>
      </c>
      <c r="BF186" s="199">
        <f aca="true" t="shared" si="45" ref="BF186:BF191">IF(N186="snížená",J186,0)</f>
        <v>0</v>
      </c>
      <c r="BG186" s="199">
        <f aca="true" t="shared" si="46" ref="BG186:BG191">IF(N186="zákl. přenesená",J186,0)</f>
        <v>0</v>
      </c>
      <c r="BH186" s="199">
        <f aca="true" t="shared" si="47" ref="BH186:BH191">IF(N186="sníž. přenesená",J186,0)</f>
        <v>0</v>
      </c>
      <c r="BI186" s="199">
        <f aca="true" t="shared" si="48" ref="BI186:BI191">IF(N186="nulová",J186,0)</f>
        <v>0</v>
      </c>
      <c r="BJ186" s="17" t="s">
        <v>150</v>
      </c>
      <c r="BK186" s="199">
        <f aca="true" t="shared" si="49" ref="BK186:BK191">ROUND(I186*H186,2)</f>
        <v>0</v>
      </c>
      <c r="BL186" s="17" t="s">
        <v>189</v>
      </c>
      <c r="BM186" s="198" t="s">
        <v>583</v>
      </c>
    </row>
    <row r="187" spans="1:65" s="2" customFormat="1" ht="24.2" customHeight="1">
      <c r="A187" s="34"/>
      <c r="B187" s="35"/>
      <c r="C187" s="187" t="s">
        <v>454</v>
      </c>
      <c r="D187" s="187" t="s">
        <v>146</v>
      </c>
      <c r="E187" s="188" t="s">
        <v>285</v>
      </c>
      <c r="F187" s="189" t="s">
        <v>286</v>
      </c>
      <c r="G187" s="190" t="s">
        <v>251</v>
      </c>
      <c r="H187" s="191">
        <v>2</v>
      </c>
      <c r="I187" s="192"/>
      <c r="J187" s="193">
        <f t="shared" si="40"/>
        <v>0</v>
      </c>
      <c r="K187" s="189" t="s">
        <v>1</v>
      </c>
      <c r="L187" s="39"/>
      <c r="M187" s="194" t="s">
        <v>1</v>
      </c>
      <c r="N187" s="195" t="s">
        <v>41</v>
      </c>
      <c r="O187" s="72"/>
      <c r="P187" s="196">
        <f t="shared" si="41"/>
        <v>0</v>
      </c>
      <c r="Q187" s="196">
        <v>0</v>
      </c>
      <c r="R187" s="196">
        <f t="shared" si="42"/>
        <v>0</v>
      </c>
      <c r="S187" s="196">
        <v>0</v>
      </c>
      <c r="T187" s="197">
        <f t="shared" si="4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8" t="s">
        <v>189</v>
      </c>
      <c r="AT187" s="198" t="s">
        <v>146</v>
      </c>
      <c r="AU187" s="198" t="s">
        <v>84</v>
      </c>
      <c r="AY187" s="17" t="s">
        <v>142</v>
      </c>
      <c r="BE187" s="199">
        <f t="shared" si="44"/>
        <v>0</v>
      </c>
      <c r="BF187" s="199">
        <f t="shared" si="45"/>
        <v>0</v>
      </c>
      <c r="BG187" s="199">
        <f t="shared" si="46"/>
        <v>0</v>
      </c>
      <c r="BH187" s="199">
        <f t="shared" si="47"/>
        <v>0</v>
      </c>
      <c r="BI187" s="199">
        <f t="shared" si="48"/>
        <v>0</v>
      </c>
      <c r="BJ187" s="17" t="s">
        <v>150</v>
      </c>
      <c r="BK187" s="199">
        <f t="shared" si="49"/>
        <v>0</v>
      </c>
      <c r="BL187" s="17" t="s">
        <v>189</v>
      </c>
      <c r="BM187" s="198" t="s">
        <v>584</v>
      </c>
    </row>
    <row r="188" spans="1:65" s="2" customFormat="1" ht="37.9" customHeight="1">
      <c r="A188" s="34"/>
      <c r="B188" s="35"/>
      <c r="C188" s="187" t="s">
        <v>338</v>
      </c>
      <c r="D188" s="187" t="s">
        <v>146</v>
      </c>
      <c r="E188" s="188" t="s">
        <v>289</v>
      </c>
      <c r="F188" s="189" t="s">
        <v>290</v>
      </c>
      <c r="G188" s="190" t="s">
        <v>251</v>
      </c>
      <c r="H188" s="191">
        <v>6</v>
      </c>
      <c r="I188" s="192"/>
      <c r="J188" s="193">
        <f t="shared" si="40"/>
        <v>0</v>
      </c>
      <c r="K188" s="189" t="s">
        <v>1</v>
      </c>
      <c r="L188" s="39"/>
      <c r="M188" s="194" t="s">
        <v>1</v>
      </c>
      <c r="N188" s="195" t="s">
        <v>41</v>
      </c>
      <c r="O188" s="72"/>
      <c r="P188" s="196">
        <f t="shared" si="41"/>
        <v>0</v>
      </c>
      <c r="Q188" s="196">
        <v>0</v>
      </c>
      <c r="R188" s="196">
        <f t="shared" si="42"/>
        <v>0</v>
      </c>
      <c r="S188" s="196">
        <v>0</v>
      </c>
      <c r="T188" s="197">
        <f t="shared" si="4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8" t="s">
        <v>189</v>
      </c>
      <c r="AT188" s="198" t="s">
        <v>146</v>
      </c>
      <c r="AU188" s="198" t="s">
        <v>84</v>
      </c>
      <c r="AY188" s="17" t="s">
        <v>142</v>
      </c>
      <c r="BE188" s="199">
        <f t="shared" si="44"/>
        <v>0</v>
      </c>
      <c r="BF188" s="199">
        <f t="shared" si="45"/>
        <v>0</v>
      </c>
      <c r="BG188" s="199">
        <f t="shared" si="46"/>
        <v>0</v>
      </c>
      <c r="BH188" s="199">
        <f t="shared" si="47"/>
        <v>0</v>
      </c>
      <c r="BI188" s="199">
        <f t="shared" si="48"/>
        <v>0</v>
      </c>
      <c r="BJ188" s="17" t="s">
        <v>150</v>
      </c>
      <c r="BK188" s="199">
        <f t="shared" si="49"/>
        <v>0</v>
      </c>
      <c r="BL188" s="17" t="s">
        <v>189</v>
      </c>
      <c r="BM188" s="198" t="s">
        <v>585</v>
      </c>
    </row>
    <row r="189" spans="1:65" s="2" customFormat="1" ht="37.9" customHeight="1">
      <c r="A189" s="34"/>
      <c r="B189" s="35"/>
      <c r="C189" s="187" t="s">
        <v>467</v>
      </c>
      <c r="D189" s="187" t="s">
        <v>146</v>
      </c>
      <c r="E189" s="188" t="s">
        <v>293</v>
      </c>
      <c r="F189" s="189" t="s">
        <v>294</v>
      </c>
      <c r="G189" s="190" t="s">
        <v>251</v>
      </c>
      <c r="H189" s="191">
        <v>2</v>
      </c>
      <c r="I189" s="192"/>
      <c r="J189" s="193">
        <f t="shared" si="40"/>
        <v>0</v>
      </c>
      <c r="K189" s="189" t="s">
        <v>1</v>
      </c>
      <c r="L189" s="39"/>
      <c r="M189" s="194" t="s">
        <v>1</v>
      </c>
      <c r="N189" s="195" t="s">
        <v>41</v>
      </c>
      <c r="O189" s="72"/>
      <c r="P189" s="196">
        <f t="shared" si="41"/>
        <v>0</v>
      </c>
      <c r="Q189" s="196">
        <v>0</v>
      </c>
      <c r="R189" s="196">
        <f t="shared" si="42"/>
        <v>0</v>
      </c>
      <c r="S189" s="196">
        <v>0</v>
      </c>
      <c r="T189" s="197">
        <f t="shared" si="4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8" t="s">
        <v>189</v>
      </c>
      <c r="AT189" s="198" t="s">
        <v>146</v>
      </c>
      <c r="AU189" s="198" t="s">
        <v>84</v>
      </c>
      <c r="AY189" s="17" t="s">
        <v>142</v>
      </c>
      <c r="BE189" s="199">
        <f t="shared" si="44"/>
        <v>0</v>
      </c>
      <c r="BF189" s="199">
        <f t="shared" si="45"/>
        <v>0</v>
      </c>
      <c r="BG189" s="199">
        <f t="shared" si="46"/>
        <v>0</v>
      </c>
      <c r="BH189" s="199">
        <f t="shared" si="47"/>
        <v>0</v>
      </c>
      <c r="BI189" s="199">
        <f t="shared" si="48"/>
        <v>0</v>
      </c>
      <c r="BJ189" s="17" t="s">
        <v>150</v>
      </c>
      <c r="BK189" s="199">
        <f t="shared" si="49"/>
        <v>0</v>
      </c>
      <c r="BL189" s="17" t="s">
        <v>189</v>
      </c>
      <c r="BM189" s="198" t="s">
        <v>586</v>
      </c>
    </row>
    <row r="190" spans="1:65" s="2" customFormat="1" ht="24.2" customHeight="1">
      <c r="A190" s="34"/>
      <c r="B190" s="35"/>
      <c r="C190" s="187" t="s">
        <v>474</v>
      </c>
      <c r="D190" s="187" t="s">
        <v>146</v>
      </c>
      <c r="E190" s="188" t="s">
        <v>587</v>
      </c>
      <c r="F190" s="189" t="s">
        <v>588</v>
      </c>
      <c r="G190" s="190" t="s">
        <v>251</v>
      </c>
      <c r="H190" s="191">
        <v>7</v>
      </c>
      <c r="I190" s="192"/>
      <c r="J190" s="193">
        <f t="shared" si="40"/>
        <v>0</v>
      </c>
      <c r="K190" s="189" t="s">
        <v>1</v>
      </c>
      <c r="L190" s="39"/>
      <c r="M190" s="194" t="s">
        <v>1</v>
      </c>
      <c r="N190" s="195" t="s">
        <v>41</v>
      </c>
      <c r="O190" s="72"/>
      <c r="P190" s="196">
        <f t="shared" si="41"/>
        <v>0</v>
      </c>
      <c r="Q190" s="196">
        <v>0</v>
      </c>
      <c r="R190" s="196">
        <f t="shared" si="42"/>
        <v>0</v>
      </c>
      <c r="S190" s="196">
        <v>0</v>
      </c>
      <c r="T190" s="197">
        <f t="shared" si="4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8" t="s">
        <v>189</v>
      </c>
      <c r="AT190" s="198" t="s">
        <v>146</v>
      </c>
      <c r="AU190" s="198" t="s">
        <v>84</v>
      </c>
      <c r="AY190" s="17" t="s">
        <v>142</v>
      </c>
      <c r="BE190" s="199">
        <f t="shared" si="44"/>
        <v>0</v>
      </c>
      <c r="BF190" s="199">
        <f t="shared" si="45"/>
        <v>0</v>
      </c>
      <c r="BG190" s="199">
        <f t="shared" si="46"/>
        <v>0</v>
      </c>
      <c r="BH190" s="199">
        <f t="shared" si="47"/>
        <v>0</v>
      </c>
      <c r="BI190" s="199">
        <f t="shared" si="48"/>
        <v>0</v>
      </c>
      <c r="BJ190" s="17" t="s">
        <v>150</v>
      </c>
      <c r="BK190" s="199">
        <f t="shared" si="49"/>
        <v>0</v>
      </c>
      <c r="BL190" s="17" t="s">
        <v>189</v>
      </c>
      <c r="BM190" s="198" t="s">
        <v>589</v>
      </c>
    </row>
    <row r="191" spans="1:65" s="2" customFormat="1" ht="24.2" customHeight="1">
      <c r="A191" s="34"/>
      <c r="B191" s="35"/>
      <c r="C191" s="187" t="s">
        <v>478</v>
      </c>
      <c r="D191" s="187" t="s">
        <v>146</v>
      </c>
      <c r="E191" s="188" t="s">
        <v>590</v>
      </c>
      <c r="F191" s="189" t="s">
        <v>591</v>
      </c>
      <c r="G191" s="190" t="s">
        <v>251</v>
      </c>
      <c r="H191" s="191">
        <v>7</v>
      </c>
      <c r="I191" s="192"/>
      <c r="J191" s="193">
        <f t="shared" si="40"/>
        <v>0</v>
      </c>
      <c r="K191" s="189" t="s">
        <v>1</v>
      </c>
      <c r="L191" s="39"/>
      <c r="M191" s="194" t="s">
        <v>1</v>
      </c>
      <c r="N191" s="195" t="s">
        <v>41</v>
      </c>
      <c r="O191" s="72"/>
      <c r="P191" s="196">
        <f t="shared" si="41"/>
        <v>0</v>
      </c>
      <c r="Q191" s="196">
        <v>0</v>
      </c>
      <c r="R191" s="196">
        <f t="shared" si="42"/>
        <v>0</v>
      </c>
      <c r="S191" s="196">
        <v>0</v>
      </c>
      <c r="T191" s="197">
        <f t="shared" si="4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8" t="s">
        <v>189</v>
      </c>
      <c r="AT191" s="198" t="s">
        <v>146</v>
      </c>
      <c r="AU191" s="198" t="s">
        <v>84</v>
      </c>
      <c r="AY191" s="17" t="s">
        <v>142</v>
      </c>
      <c r="BE191" s="199">
        <f t="shared" si="44"/>
        <v>0</v>
      </c>
      <c r="BF191" s="199">
        <f t="shared" si="45"/>
        <v>0</v>
      </c>
      <c r="BG191" s="199">
        <f t="shared" si="46"/>
        <v>0</v>
      </c>
      <c r="BH191" s="199">
        <f t="shared" si="47"/>
        <v>0</v>
      </c>
      <c r="BI191" s="199">
        <f t="shared" si="48"/>
        <v>0</v>
      </c>
      <c r="BJ191" s="17" t="s">
        <v>150</v>
      </c>
      <c r="BK191" s="199">
        <f t="shared" si="49"/>
        <v>0</v>
      </c>
      <c r="BL191" s="17" t="s">
        <v>189</v>
      </c>
      <c r="BM191" s="198" t="s">
        <v>592</v>
      </c>
    </row>
    <row r="192" spans="2:63" s="12" customFormat="1" ht="22.9" customHeight="1">
      <c r="B192" s="171"/>
      <c r="C192" s="172"/>
      <c r="D192" s="173" t="s">
        <v>73</v>
      </c>
      <c r="E192" s="185" t="s">
        <v>311</v>
      </c>
      <c r="F192" s="185" t="s">
        <v>312</v>
      </c>
      <c r="G192" s="172"/>
      <c r="H192" s="172"/>
      <c r="I192" s="175"/>
      <c r="J192" s="186">
        <f>BK192</f>
        <v>0</v>
      </c>
      <c r="K192" s="172"/>
      <c r="L192" s="177"/>
      <c r="M192" s="178"/>
      <c r="N192" s="179"/>
      <c r="O192" s="179"/>
      <c r="P192" s="180">
        <f>SUM(P193:P196)</f>
        <v>0</v>
      </c>
      <c r="Q192" s="179"/>
      <c r="R192" s="180">
        <f>SUM(R193:R196)</f>
        <v>0</v>
      </c>
      <c r="S192" s="179"/>
      <c r="T192" s="181">
        <f>SUM(T193:T196)</f>
        <v>0.0917928</v>
      </c>
      <c r="AR192" s="182" t="s">
        <v>84</v>
      </c>
      <c r="AT192" s="183" t="s">
        <v>73</v>
      </c>
      <c r="AU192" s="183" t="s">
        <v>82</v>
      </c>
      <c r="AY192" s="182" t="s">
        <v>142</v>
      </c>
      <c r="BK192" s="184">
        <f>SUM(BK193:BK196)</f>
        <v>0</v>
      </c>
    </row>
    <row r="193" spans="1:65" s="2" customFormat="1" ht="24.2" customHeight="1">
      <c r="A193" s="34"/>
      <c r="B193" s="35"/>
      <c r="C193" s="187" t="s">
        <v>313</v>
      </c>
      <c r="D193" s="187" t="s">
        <v>146</v>
      </c>
      <c r="E193" s="188" t="s">
        <v>314</v>
      </c>
      <c r="F193" s="189" t="s">
        <v>315</v>
      </c>
      <c r="G193" s="190" t="s">
        <v>149</v>
      </c>
      <c r="H193" s="191">
        <v>84.36</v>
      </c>
      <c r="I193" s="192"/>
      <c r="J193" s="193">
        <f>ROUND(I193*H193,2)</f>
        <v>0</v>
      </c>
      <c r="K193" s="189" t="s">
        <v>1</v>
      </c>
      <c r="L193" s="39"/>
      <c r="M193" s="194" t="s">
        <v>1</v>
      </c>
      <c r="N193" s="195" t="s">
        <v>41</v>
      </c>
      <c r="O193" s="72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8" t="s">
        <v>150</v>
      </c>
      <c r="AT193" s="198" t="s">
        <v>146</v>
      </c>
      <c r="AU193" s="198" t="s">
        <v>84</v>
      </c>
      <c r="AY193" s="17" t="s">
        <v>142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7" t="s">
        <v>150</v>
      </c>
      <c r="BK193" s="199">
        <f>ROUND(I193*H193,2)</f>
        <v>0</v>
      </c>
      <c r="BL193" s="17" t="s">
        <v>150</v>
      </c>
      <c r="BM193" s="198" t="s">
        <v>593</v>
      </c>
    </row>
    <row r="194" spans="2:51" s="14" customFormat="1" ht="22.5">
      <c r="B194" s="211"/>
      <c r="C194" s="212"/>
      <c r="D194" s="202" t="s">
        <v>176</v>
      </c>
      <c r="E194" s="213" t="s">
        <v>1</v>
      </c>
      <c r="F194" s="214" t="s">
        <v>594</v>
      </c>
      <c r="G194" s="212"/>
      <c r="H194" s="215">
        <v>84.36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176</v>
      </c>
      <c r="AU194" s="221" t="s">
        <v>84</v>
      </c>
      <c r="AV194" s="14" t="s">
        <v>84</v>
      </c>
      <c r="AW194" s="14" t="s">
        <v>31</v>
      </c>
      <c r="AX194" s="14" t="s">
        <v>82</v>
      </c>
      <c r="AY194" s="221" t="s">
        <v>142</v>
      </c>
    </row>
    <row r="195" spans="1:65" s="2" customFormat="1" ht="24.2" customHeight="1">
      <c r="A195" s="34"/>
      <c r="B195" s="35"/>
      <c r="C195" s="187" t="s">
        <v>322</v>
      </c>
      <c r="D195" s="187" t="s">
        <v>146</v>
      </c>
      <c r="E195" s="188" t="s">
        <v>323</v>
      </c>
      <c r="F195" s="189" t="s">
        <v>324</v>
      </c>
      <c r="G195" s="190" t="s">
        <v>192</v>
      </c>
      <c r="H195" s="191">
        <v>9</v>
      </c>
      <c r="I195" s="192"/>
      <c r="J195" s="193">
        <f>ROUND(I195*H195,2)</f>
        <v>0</v>
      </c>
      <c r="K195" s="189" t="s">
        <v>1</v>
      </c>
      <c r="L195" s="39"/>
      <c r="M195" s="194" t="s">
        <v>1</v>
      </c>
      <c r="N195" s="195" t="s">
        <v>41</v>
      </c>
      <c r="O195" s="72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8" t="s">
        <v>189</v>
      </c>
      <c r="AT195" s="198" t="s">
        <v>146</v>
      </c>
      <c r="AU195" s="198" t="s">
        <v>84</v>
      </c>
      <c r="AY195" s="17" t="s">
        <v>142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7" t="s">
        <v>150</v>
      </c>
      <c r="BK195" s="199">
        <f>ROUND(I195*H195,2)</f>
        <v>0</v>
      </c>
      <c r="BL195" s="17" t="s">
        <v>189</v>
      </c>
      <c r="BM195" s="198" t="s">
        <v>595</v>
      </c>
    </row>
    <row r="196" spans="1:65" s="2" customFormat="1" ht="16.5" customHeight="1">
      <c r="A196" s="34"/>
      <c r="B196" s="35"/>
      <c r="C196" s="187" t="s">
        <v>318</v>
      </c>
      <c r="D196" s="187" t="s">
        <v>146</v>
      </c>
      <c r="E196" s="188" t="s">
        <v>596</v>
      </c>
      <c r="F196" s="189" t="s">
        <v>597</v>
      </c>
      <c r="G196" s="190" t="s">
        <v>149</v>
      </c>
      <c r="H196" s="191">
        <v>8.36</v>
      </c>
      <c r="I196" s="192"/>
      <c r="J196" s="193">
        <f>ROUND(I196*H196,2)</f>
        <v>0</v>
      </c>
      <c r="K196" s="189" t="s">
        <v>1</v>
      </c>
      <c r="L196" s="39"/>
      <c r="M196" s="194" t="s">
        <v>1</v>
      </c>
      <c r="N196" s="195" t="s">
        <v>41</v>
      </c>
      <c r="O196" s="72"/>
      <c r="P196" s="196">
        <f>O196*H196</f>
        <v>0</v>
      </c>
      <c r="Q196" s="196">
        <v>0</v>
      </c>
      <c r="R196" s="196">
        <f>Q196*H196</f>
        <v>0</v>
      </c>
      <c r="S196" s="196">
        <v>0.01098</v>
      </c>
      <c r="T196" s="197">
        <f>S196*H196</f>
        <v>0.0917928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8" t="s">
        <v>189</v>
      </c>
      <c r="AT196" s="198" t="s">
        <v>146</v>
      </c>
      <c r="AU196" s="198" t="s">
        <v>84</v>
      </c>
      <c r="AY196" s="17" t="s">
        <v>142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7" t="s">
        <v>150</v>
      </c>
      <c r="BK196" s="199">
        <f>ROUND(I196*H196,2)</f>
        <v>0</v>
      </c>
      <c r="BL196" s="17" t="s">
        <v>189</v>
      </c>
      <c r="BM196" s="198" t="s">
        <v>598</v>
      </c>
    </row>
    <row r="197" spans="2:63" s="12" customFormat="1" ht="22.9" customHeight="1">
      <c r="B197" s="171"/>
      <c r="C197" s="172"/>
      <c r="D197" s="173" t="s">
        <v>73</v>
      </c>
      <c r="E197" s="185" t="s">
        <v>352</v>
      </c>
      <c r="F197" s="185" t="s">
        <v>353</v>
      </c>
      <c r="G197" s="172"/>
      <c r="H197" s="172"/>
      <c r="I197" s="175"/>
      <c r="J197" s="186">
        <f>BK197</f>
        <v>0</v>
      </c>
      <c r="K197" s="172"/>
      <c r="L197" s="177"/>
      <c r="M197" s="178"/>
      <c r="N197" s="179"/>
      <c r="O197" s="179"/>
      <c r="P197" s="180">
        <f>SUM(P198:P201)</f>
        <v>0</v>
      </c>
      <c r="Q197" s="179"/>
      <c r="R197" s="180">
        <f>SUM(R198:R201)</f>
        <v>0.006528</v>
      </c>
      <c r="S197" s="179"/>
      <c r="T197" s="181">
        <f>SUM(T198:T201)</f>
        <v>5.612085</v>
      </c>
      <c r="AR197" s="182" t="s">
        <v>84</v>
      </c>
      <c r="AT197" s="183" t="s">
        <v>73</v>
      </c>
      <c r="AU197" s="183" t="s">
        <v>82</v>
      </c>
      <c r="AY197" s="182" t="s">
        <v>142</v>
      </c>
      <c r="BK197" s="184">
        <f>SUM(BK198:BK201)</f>
        <v>0</v>
      </c>
    </row>
    <row r="198" spans="1:65" s="2" customFormat="1" ht="24.2" customHeight="1">
      <c r="A198" s="34"/>
      <c r="B198" s="35"/>
      <c r="C198" s="187" t="s">
        <v>599</v>
      </c>
      <c r="D198" s="187" t="s">
        <v>146</v>
      </c>
      <c r="E198" s="188" t="s">
        <v>355</v>
      </c>
      <c r="F198" s="189" t="s">
        <v>356</v>
      </c>
      <c r="G198" s="190" t="s">
        <v>192</v>
      </c>
      <c r="H198" s="191">
        <v>19.2</v>
      </c>
      <c r="I198" s="192"/>
      <c r="J198" s="193">
        <f>ROUND(I198*H198,2)</f>
        <v>0</v>
      </c>
      <c r="K198" s="189" t="s">
        <v>198</v>
      </c>
      <c r="L198" s="39"/>
      <c r="M198" s="194" t="s">
        <v>1</v>
      </c>
      <c r="N198" s="195" t="s">
        <v>41</v>
      </c>
      <c r="O198" s="72"/>
      <c r="P198" s="196">
        <f>O198*H198</f>
        <v>0</v>
      </c>
      <c r="Q198" s="196">
        <v>0.00034</v>
      </c>
      <c r="R198" s="196">
        <f>Q198*H198</f>
        <v>0.006528</v>
      </c>
      <c r="S198" s="196">
        <v>0</v>
      </c>
      <c r="T198" s="197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150</v>
      </c>
      <c r="AT198" s="198" t="s">
        <v>146</v>
      </c>
      <c r="AU198" s="198" t="s">
        <v>84</v>
      </c>
      <c r="AY198" s="17" t="s">
        <v>142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7" t="s">
        <v>150</v>
      </c>
      <c r="BK198" s="199">
        <f>ROUND(I198*H198,2)</f>
        <v>0</v>
      </c>
      <c r="BL198" s="17" t="s">
        <v>150</v>
      </c>
      <c r="BM198" s="198" t="s">
        <v>600</v>
      </c>
    </row>
    <row r="199" spans="2:51" s="14" customFormat="1" ht="11.25">
      <c r="B199" s="211"/>
      <c r="C199" s="212"/>
      <c r="D199" s="202" t="s">
        <v>176</v>
      </c>
      <c r="E199" s="213" t="s">
        <v>1</v>
      </c>
      <c r="F199" s="214" t="s">
        <v>601</v>
      </c>
      <c r="G199" s="212"/>
      <c r="H199" s="215">
        <v>19.2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176</v>
      </c>
      <c r="AU199" s="221" t="s">
        <v>84</v>
      </c>
      <c r="AV199" s="14" t="s">
        <v>84</v>
      </c>
      <c r="AW199" s="14" t="s">
        <v>31</v>
      </c>
      <c r="AX199" s="14" t="s">
        <v>82</v>
      </c>
      <c r="AY199" s="221" t="s">
        <v>142</v>
      </c>
    </row>
    <row r="200" spans="1:65" s="2" customFormat="1" ht="24.2" customHeight="1">
      <c r="A200" s="34"/>
      <c r="B200" s="35"/>
      <c r="C200" s="234" t="s">
        <v>602</v>
      </c>
      <c r="D200" s="234" t="s">
        <v>335</v>
      </c>
      <c r="E200" s="235" t="s">
        <v>360</v>
      </c>
      <c r="F200" s="236" t="s">
        <v>361</v>
      </c>
      <c r="G200" s="237" t="s">
        <v>246</v>
      </c>
      <c r="H200" s="238">
        <v>16</v>
      </c>
      <c r="I200" s="239"/>
      <c r="J200" s="240">
        <f>ROUND(I200*H200,2)</f>
        <v>0</v>
      </c>
      <c r="K200" s="236" t="s">
        <v>1</v>
      </c>
      <c r="L200" s="241"/>
      <c r="M200" s="242" t="s">
        <v>1</v>
      </c>
      <c r="N200" s="243" t="s">
        <v>41</v>
      </c>
      <c r="O200" s="72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7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8" t="s">
        <v>152</v>
      </c>
      <c r="AT200" s="198" t="s">
        <v>335</v>
      </c>
      <c r="AU200" s="198" t="s">
        <v>84</v>
      </c>
      <c r="AY200" s="17" t="s">
        <v>142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7" t="s">
        <v>150</v>
      </c>
      <c r="BK200" s="199">
        <f>ROUND(I200*H200,2)</f>
        <v>0</v>
      </c>
      <c r="BL200" s="17" t="s">
        <v>150</v>
      </c>
      <c r="BM200" s="198" t="s">
        <v>603</v>
      </c>
    </row>
    <row r="201" spans="1:65" s="2" customFormat="1" ht="24.2" customHeight="1">
      <c r="A201" s="34"/>
      <c r="B201" s="35"/>
      <c r="C201" s="187" t="s">
        <v>422</v>
      </c>
      <c r="D201" s="187" t="s">
        <v>146</v>
      </c>
      <c r="E201" s="188" t="s">
        <v>364</v>
      </c>
      <c r="F201" s="189" t="s">
        <v>365</v>
      </c>
      <c r="G201" s="190" t="s">
        <v>149</v>
      </c>
      <c r="H201" s="191">
        <v>40.23</v>
      </c>
      <c r="I201" s="192"/>
      <c r="J201" s="193">
        <f>ROUND(I201*H201,2)</f>
        <v>0</v>
      </c>
      <c r="K201" s="189" t="s">
        <v>198</v>
      </c>
      <c r="L201" s="39"/>
      <c r="M201" s="194" t="s">
        <v>1</v>
      </c>
      <c r="N201" s="195" t="s">
        <v>41</v>
      </c>
      <c r="O201" s="72"/>
      <c r="P201" s="196">
        <f>O201*H201</f>
        <v>0</v>
      </c>
      <c r="Q201" s="196">
        <v>0</v>
      </c>
      <c r="R201" s="196">
        <f>Q201*H201</f>
        <v>0</v>
      </c>
      <c r="S201" s="196">
        <v>0.1395</v>
      </c>
      <c r="T201" s="197">
        <f>S201*H201</f>
        <v>5.612085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8" t="s">
        <v>189</v>
      </c>
      <c r="AT201" s="198" t="s">
        <v>146</v>
      </c>
      <c r="AU201" s="198" t="s">
        <v>84</v>
      </c>
      <c r="AY201" s="17" t="s">
        <v>142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7" t="s">
        <v>150</v>
      </c>
      <c r="BK201" s="199">
        <f>ROUND(I201*H201,2)</f>
        <v>0</v>
      </c>
      <c r="BL201" s="17" t="s">
        <v>189</v>
      </c>
      <c r="BM201" s="198" t="s">
        <v>604</v>
      </c>
    </row>
    <row r="202" spans="2:63" s="12" customFormat="1" ht="22.9" customHeight="1">
      <c r="B202" s="171"/>
      <c r="C202" s="172"/>
      <c r="D202" s="173" t="s">
        <v>73</v>
      </c>
      <c r="E202" s="185" t="s">
        <v>367</v>
      </c>
      <c r="F202" s="185" t="s">
        <v>368</v>
      </c>
      <c r="G202" s="172"/>
      <c r="H202" s="172"/>
      <c r="I202" s="175"/>
      <c r="J202" s="186">
        <f>BK202</f>
        <v>0</v>
      </c>
      <c r="K202" s="172"/>
      <c r="L202" s="177"/>
      <c r="M202" s="178"/>
      <c r="N202" s="179"/>
      <c r="O202" s="179"/>
      <c r="P202" s="180">
        <f>SUM(P203:P238)</f>
        <v>0</v>
      </c>
      <c r="Q202" s="179"/>
      <c r="R202" s="180">
        <f>SUM(R203:R238)</f>
        <v>1.9251248199999997</v>
      </c>
      <c r="S202" s="179"/>
      <c r="T202" s="181">
        <f>SUM(T203:T238)</f>
        <v>0.25239100000000003</v>
      </c>
      <c r="AR202" s="182" t="s">
        <v>84</v>
      </c>
      <c r="AT202" s="183" t="s">
        <v>73</v>
      </c>
      <c r="AU202" s="183" t="s">
        <v>82</v>
      </c>
      <c r="AY202" s="182" t="s">
        <v>142</v>
      </c>
      <c r="BK202" s="184">
        <f>SUM(BK203:BK238)</f>
        <v>0</v>
      </c>
    </row>
    <row r="203" spans="1:65" s="2" customFormat="1" ht="24.2" customHeight="1">
      <c r="A203" s="34"/>
      <c r="B203" s="35"/>
      <c r="C203" s="187" t="s">
        <v>373</v>
      </c>
      <c r="D203" s="187" t="s">
        <v>146</v>
      </c>
      <c r="E203" s="188" t="s">
        <v>605</v>
      </c>
      <c r="F203" s="189" t="s">
        <v>606</v>
      </c>
      <c r="G203" s="190" t="s">
        <v>149</v>
      </c>
      <c r="H203" s="191">
        <v>63.27</v>
      </c>
      <c r="I203" s="192"/>
      <c r="J203" s="193">
        <f>ROUND(I203*H203,2)</f>
        <v>0</v>
      </c>
      <c r="K203" s="189" t="s">
        <v>1</v>
      </c>
      <c r="L203" s="39"/>
      <c r="M203" s="194" t="s">
        <v>1</v>
      </c>
      <c r="N203" s="195" t="s">
        <v>41</v>
      </c>
      <c r="O203" s="72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8" t="s">
        <v>189</v>
      </c>
      <c r="AT203" s="198" t="s">
        <v>146</v>
      </c>
      <c r="AU203" s="198" t="s">
        <v>84</v>
      </c>
      <c r="AY203" s="17" t="s">
        <v>142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7" t="s">
        <v>150</v>
      </c>
      <c r="BK203" s="199">
        <f>ROUND(I203*H203,2)</f>
        <v>0</v>
      </c>
      <c r="BL203" s="17" t="s">
        <v>189</v>
      </c>
      <c r="BM203" s="198" t="s">
        <v>607</v>
      </c>
    </row>
    <row r="204" spans="2:51" s="14" customFormat="1" ht="11.25">
      <c r="B204" s="211"/>
      <c r="C204" s="212"/>
      <c r="D204" s="202" t="s">
        <v>176</v>
      </c>
      <c r="E204" s="213" t="s">
        <v>1</v>
      </c>
      <c r="F204" s="214" t="s">
        <v>608</v>
      </c>
      <c r="G204" s="212"/>
      <c r="H204" s="215">
        <v>63.27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176</v>
      </c>
      <c r="AU204" s="221" t="s">
        <v>84</v>
      </c>
      <c r="AV204" s="14" t="s">
        <v>84</v>
      </c>
      <c r="AW204" s="14" t="s">
        <v>31</v>
      </c>
      <c r="AX204" s="14" t="s">
        <v>82</v>
      </c>
      <c r="AY204" s="221" t="s">
        <v>142</v>
      </c>
    </row>
    <row r="205" spans="1:65" s="2" customFormat="1" ht="24.2" customHeight="1">
      <c r="A205" s="34"/>
      <c r="B205" s="35"/>
      <c r="C205" s="187" t="s">
        <v>377</v>
      </c>
      <c r="D205" s="187" t="s">
        <v>146</v>
      </c>
      <c r="E205" s="188" t="s">
        <v>374</v>
      </c>
      <c r="F205" s="189" t="s">
        <v>375</v>
      </c>
      <c r="G205" s="190" t="s">
        <v>149</v>
      </c>
      <c r="H205" s="191">
        <v>8.64</v>
      </c>
      <c r="I205" s="192"/>
      <c r="J205" s="193">
        <f aca="true" t="shared" si="50" ref="J205:J210">ROUND(I205*H205,2)</f>
        <v>0</v>
      </c>
      <c r="K205" s="189" t="s">
        <v>1</v>
      </c>
      <c r="L205" s="39"/>
      <c r="M205" s="194" t="s">
        <v>1</v>
      </c>
      <c r="N205" s="195" t="s">
        <v>41</v>
      </c>
      <c r="O205" s="72"/>
      <c r="P205" s="196">
        <f aca="true" t="shared" si="51" ref="P205:P210">O205*H205</f>
        <v>0</v>
      </c>
      <c r="Q205" s="196">
        <v>0</v>
      </c>
      <c r="R205" s="196">
        <f aca="true" t="shared" si="52" ref="R205:R210">Q205*H205</f>
        <v>0</v>
      </c>
      <c r="S205" s="196">
        <v>0</v>
      </c>
      <c r="T205" s="197">
        <f aca="true" t="shared" si="53" ref="T205:T210"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8" t="s">
        <v>189</v>
      </c>
      <c r="AT205" s="198" t="s">
        <v>146</v>
      </c>
      <c r="AU205" s="198" t="s">
        <v>84</v>
      </c>
      <c r="AY205" s="17" t="s">
        <v>142</v>
      </c>
      <c r="BE205" s="199">
        <f aca="true" t="shared" si="54" ref="BE205:BE210">IF(N205="základní",J205,0)</f>
        <v>0</v>
      </c>
      <c r="BF205" s="199">
        <f aca="true" t="shared" si="55" ref="BF205:BF210">IF(N205="snížená",J205,0)</f>
        <v>0</v>
      </c>
      <c r="BG205" s="199">
        <f aca="true" t="shared" si="56" ref="BG205:BG210">IF(N205="zákl. přenesená",J205,0)</f>
        <v>0</v>
      </c>
      <c r="BH205" s="199">
        <f aca="true" t="shared" si="57" ref="BH205:BH210">IF(N205="sníž. přenesená",J205,0)</f>
        <v>0</v>
      </c>
      <c r="BI205" s="199">
        <f aca="true" t="shared" si="58" ref="BI205:BI210">IF(N205="nulová",J205,0)</f>
        <v>0</v>
      </c>
      <c r="BJ205" s="17" t="s">
        <v>150</v>
      </c>
      <c r="BK205" s="199">
        <f aca="true" t="shared" si="59" ref="BK205:BK210">ROUND(I205*H205,2)</f>
        <v>0</v>
      </c>
      <c r="BL205" s="17" t="s">
        <v>189</v>
      </c>
      <c r="BM205" s="198" t="s">
        <v>609</v>
      </c>
    </row>
    <row r="206" spans="1:65" s="2" customFormat="1" ht="24.2" customHeight="1">
      <c r="A206" s="34"/>
      <c r="B206" s="35"/>
      <c r="C206" s="187" t="s">
        <v>385</v>
      </c>
      <c r="D206" s="187" t="s">
        <v>146</v>
      </c>
      <c r="E206" s="188" t="s">
        <v>378</v>
      </c>
      <c r="F206" s="189" t="s">
        <v>379</v>
      </c>
      <c r="G206" s="190" t="s">
        <v>149</v>
      </c>
      <c r="H206" s="191">
        <v>8.64</v>
      </c>
      <c r="I206" s="192"/>
      <c r="J206" s="193">
        <f t="shared" si="50"/>
        <v>0</v>
      </c>
      <c r="K206" s="189" t="s">
        <v>1</v>
      </c>
      <c r="L206" s="39"/>
      <c r="M206" s="194" t="s">
        <v>1</v>
      </c>
      <c r="N206" s="195" t="s">
        <v>41</v>
      </c>
      <c r="O206" s="72"/>
      <c r="P206" s="196">
        <f t="shared" si="51"/>
        <v>0</v>
      </c>
      <c r="Q206" s="196">
        <v>0</v>
      </c>
      <c r="R206" s="196">
        <f t="shared" si="52"/>
        <v>0</v>
      </c>
      <c r="S206" s="196">
        <v>0</v>
      </c>
      <c r="T206" s="197">
        <f t="shared" si="5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8" t="s">
        <v>189</v>
      </c>
      <c r="AT206" s="198" t="s">
        <v>146</v>
      </c>
      <c r="AU206" s="198" t="s">
        <v>84</v>
      </c>
      <c r="AY206" s="17" t="s">
        <v>142</v>
      </c>
      <c r="BE206" s="199">
        <f t="shared" si="54"/>
        <v>0</v>
      </c>
      <c r="BF206" s="199">
        <f t="shared" si="55"/>
        <v>0</v>
      </c>
      <c r="BG206" s="199">
        <f t="shared" si="56"/>
        <v>0</v>
      </c>
      <c r="BH206" s="199">
        <f t="shared" si="57"/>
        <v>0</v>
      </c>
      <c r="BI206" s="199">
        <f t="shared" si="58"/>
        <v>0</v>
      </c>
      <c r="BJ206" s="17" t="s">
        <v>150</v>
      </c>
      <c r="BK206" s="199">
        <f t="shared" si="59"/>
        <v>0</v>
      </c>
      <c r="BL206" s="17" t="s">
        <v>189</v>
      </c>
      <c r="BM206" s="198" t="s">
        <v>610</v>
      </c>
    </row>
    <row r="207" spans="1:65" s="2" customFormat="1" ht="16.5" customHeight="1">
      <c r="A207" s="34"/>
      <c r="B207" s="35"/>
      <c r="C207" s="187" t="s">
        <v>411</v>
      </c>
      <c r="D207" s="187" t="s">
        <v>146</v>
      </c>
      <c r="E207" s="188" t="s">
        <v>382</v>
      </c>
      <c r="F207" s="189" t="s">
        <v>383</v>
      </c>
      <c r="G207" s="190" t="s">
        <v>149</v>
      </c>
      <c r="H207" s="191">
        <v>63.27</v>
      </c>
      <c r="I207" s="192"/>
      <c r="J207" s="193">
        <f t="shared" si="50"/>
        <v>0</v>
      </c>
      <c r="K207" s="189" t="s">
        <v>1</v>
      </c>
      <c r="L207" s="39"/>
      <c r="M207" s="194" t="s">
        <v>1</v>
      </c>
      <c r="N207" s="195" t="s">
        <v>41</v>
      </c>
      <c r="O207" s="72"/>
      <c r="P207" s="196">
        <f t="shared" si="51"/>
        <v>0</v>
      </c>
      <c r="Q207" s="196">
        <v>0</v>
      </c>
      <c r="R207" s="196">
        <f t="shared" si="52"/>
        <v>0</v>
      </c>
      <c r="S207" s="196">
        <v>0</v>
      </c>
      <c r="T207" s="197">
        <f t="shared" si="5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8" t="s">
        <v>189</v>
      </c>
      <c r="AT207" s="198" t="s">
        <v>146</v>
      </c>
      <c r="AU207" s="198" t="s">
        <v>84</v>
      </c>
      <c r="AY207" s="17" t="s">
        <v>142</v>
      </c>
      <c r="BE207" s="199">
        <f t="shared" si="54"/>
        <v>0</v>
      </c>
      <c r="BF207" s="199">
        <f t="shared" si="55"/>
        <v>0</v>
      </c>
      <c r="BG207" s="199">
        <f t="shared" si="56"/>
        <v>0</v>
      </c>
      <c r="BH207" s="199">
        <f t="shared" si="57"/>
        <v>0</v>
      </c>
      <c r="BI207" s="199">
        <f t="shared" si="58"/>
        <v>0</v>
      </c>
      <c r="BJ207" s="17" t="s">
        <v>150</v>
      </c>
      <c r="BK207" s="199">
        <f t="shared" si="59"/>
        <v>0</v>
      </c>
      <c r="BL207" s="17" t="s">
        <v>189</v>
      </c>
      <c r="BM207" s="198" t="s">
        <v>611</v>
      </c>
    </row>
    <row r="208" spans="1:65" s="2" customFormat="1" ht="24.2" customHeight="1">
      <c r="A208" s="34"/>
      <c r="B208" s="35"/>
      <c r="C208" s="187" t="s">
        <v>427</v>
      </c>
      <c r="D208" s="187" t="s">
        <v>146</v>
      </c>
      <c r="E208" s="188" t="s">
        <v>612</v>
      </c>
      <c r="F208" s="189" t="s">
        <v>613</v>
      </c>
      <c r="G208" s="190" t="s">
        <v>149</v>
      </c>
      <c r="H208" s="191">
        <v>63.27</v>
      </c>
      <c r="I208" s="192"/>
      <c r="J208" s="193">
        <f t="shared" si="50"/>
        <v>0</v>
      </c>
      <c r="K208" s="189" t="s">
        <v>1</v>
      </c>
      <c r="L208" s="39"/>
      <c r="M208" s="194" t="s">
        <v>1</v>
      </c>
      <c r="N208" s="195" t="s">
        <v>41</v>
      </c>
      <c r="O208" s="72"/>
      <c r="P208" s="196">
        <f t="shared" si="51"/>
        <v>0</v>
      </c>
      <c r="Q208" s="196">
        <v>0.0002</v>
      </c>
      <c r="R208" s="196">
        <f t="shared" si="52"/>
        <v>0.012654000000000002</v>
      </c>
      <c r="S208" s="196">
        <v>0</v>
      </c>
      <c r="T208" s="197">
        <f t="shared" si="5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8" t="s">
        <v>189</v>
      </c>
      <c r="AT208" s="198" t="s">
        <v>146</v>
      </c>
      <c r="AU208" s="198" t="s">
        <v>84</v>
      </c>
      <c r="AY208" s="17" t="s">
        <v>142</v>
      </c>
      <c r="BE208" s="199">
        <f t="shared" si="54"/>
        <v>0</v>
      </c>
      <c r="BF208" s="199">
        <f t="shared" si="55"/>
        <v>0</v>
      </c>
      <c r="BG208" s="199">
        <f t="shared" si="56"/>
        <v>0</v>
      </c>
      <c r="BH208" s="199">
        <f t="shared" si="57"/>
        <v>0</v>
      </c>
      <c r="BI208" s="199">
        <f t="shared" si="58"/>
        <v>0</v>
      </c>
      <c r="BJ208" s="17" t="s">
        <v>150</v>
      </c>
      <c r="BK208" s="199">
        <f t="shared" si="59"/>
        <v>0</v>
      </c>
      <c r="BL208" s="17" t="s">
        <v>189</v>
      </c>
      <c r="BM208" s="198" t="s">
        <v>614</v>
      </c>
    </row>
    <row r="209" spans="1:65" s="2" customFormat="1" ht="24.2" customHeight="1">
      <c r="A209" s="34"/>
      <c r="B209" s="35"/>
      <c r="C209" s="187" t="s">
        <v>436</v>
      </c>
      <c r="D209" s="187" t="s">
        <v>146</v>
      </c>
      <c r="E209" s="188" t="s">
        <v>386</v>
      </c>
      <c r="F209" s="189" t="s">
        <v>387</v>
      </c>
      <c r="G209" s="190" t="s">
        <v>149</v>
      </c>
      <c r="H209" s="191">
        <v>8.64</v>
      </c>
      <c r="I209" s="192"/>
      <c r="J209" s="193">
        <f t="shared" si="50"/>
        <v>0</v>
      </c>
      <c r="K209" s="189" t="s">
        <v>1</v>
      </c>
      <c r="L209" s="39"/>
      <c r="M209" s="194" t="s">
        <v>1</v>
      </c>
      <c r="N209" s="195" t="s">
        <v>41</v>
      </c>
      <c r="O209" s="72"/>
      <c r="P209" s="196">
        <f t="shared" si="51"/>
        <v>0</v>
      </c>
      <c r="Q209" s="196">
        <v>0.0003</v>
      </c>
      <c r="R209" s="196">
        <f t="shared" si="52"/>
        <v>0.002592</v>
      </c>
      <c r="S209" s="196">
        <v>0</v>
      </c>
      <c r="T209" s="197">
        <f t="shared" si="5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8" t="s">
        <v>189</v>
      </c>
      <c r="AT209" s="198" t="s">
        <v>146</v>
      </c>
      <c r="AU209" s="198" t="s">
        <v>84</v>
      </c>
      <c r="AY209" s="17" t="s">
        <v>142</v>
      </c>
      <c r="BE209" s="199">
        <f t="shared" si="54"/>
        <v>0</v>
      </c>
      <c r="BF209" s="199">
        <f t="shared" si="55"/>
        <v>0</v>
      </c>
      <c r="BG209" s="199">
        <f t="shared" si="56"/>
        <v>0</v>
      </c>
      <c r="BH209" s="199">
        <f t="shared" si="57"/>
        <v>0</v>
      </c>
      <c r="BI209" s="199">
        <f t="shared" si="58"/>
        <v>0</v>
      </c>
      <c r="BJ209" s="17" t="s">
        <v>150</v>
      </c>
      <c r="BK209" s="199">
        <f t="shared" si="59"/>
        <v>0</v>
      </c>
      <c r="BL209" s="17" t="s">
        <v>189</v>
      </c>
      <c r="BM209" s="198" t="s">
        <v>615</v>
      </c>
    </row>
    <row r="210" spans="1:65" s="2" customFormat="1" ht="24.2" customHeight="1">
      <c r="A210" s="34"/>
      <c r="B210" s="35"/>
      <c r="C210" s="187" t="s">
        <v>363</v>
      </c>
      <c r="D210" s="187" t="s">
        <v>146</v>
      </c>
      <c r="E210" s="188" t="s">
        <v>616</v>
      </c>
      <c r="F210" s="189" t="s">
        <v>617</v>
      </c>
      <c r="G210" s="190" t="s">
        <v>149</v>
      </c>
      <c r="H210" s="191">
        <v>89.07</v>
      </c>
      <c r="I210" s="192"/>
      <c r="J210" s="193">
        <f t="shared" si="50"/>
        <v>0</v>
      </c>
      <c r="K210" s="189" t="s">
        <v>1</v>
      </c>
      <c r="L210" s="39"/>
      <c r="M210" s="194" t="s">
        <v>1</v>
      </c>
      <c r="N210" s="195" t="s">
        <v>41</v>
      </c>
      <c r="O210" s="72"/>
      <c r="P210" s="196">
        <f t="shared" si="51"/>
        <v>0</v>
      </c>
      <c r="Q210" s="196">
        <v>0.015</v>
      </c>
      <c r="R210" s="196">
        <f t="shared" si="52"/>
        <v>1.3360499999999997</v>
      </c>
      <c r="S210" s="196">
        <v>0</v>
      </c>
      <c r="T210" s="197">
        <f t="shared" si="5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8" t="s">
        <v>189</v>
      </c>
      <c r="AT210" s="198" t="s">
        <v>146</v>
      </c>
      <c r="AU210" s="198" t="s">
        <v>84</v>
      </c>
      <c r="AY210" s="17" t="s">
        <v>142</v>
      </c>
      <c r="BE210" s="199">
        <f t="shared" si="54"/>
        <v>0</v>
      </c>
      <c r="BF210" s="199">
        <f t="shared" si="55"/>
        <v>0</v>
      </c>
      <c r="BG210" s="199">
        <f t="shared" si="56"/>
        <v>0</v>
      </c>
      <c r="BH210" s="199">
        <f t="shared" si="57"/>
        <v>0</v>
      </c>
      <c r="BI210" s="199">
        <f t="shared" si="58"/>
        <v>0</v>
      </c>
      <c r="BJ210" s="17" t="s">
        <v>150</v>
      </c>
      <c r="BK210" s="199">
        <f t="shared" si="59"/>
        <v>0</v>
      </c>
      <c r="BL210" s="17" t="s">
        <v>189</v>
      </c>
      <c r="BM210" s="198" t="s">
        <v>618</v>
      </c>
    </row>
    <row r="211" spans="2:51" s="13" customFormat="1" ht="11.25">
      <c r="B211" s="200"/>
      <c r="C211" s="201"/>
      <c r="D211" s="202" t="s">
        <v>176</v>
      </c>
      <c r="E211" s="203" t="s">
        <v>1</v>
      </c>
      <c r="F211" s="204" t="s">
        <v>619</v>
      </c>
      <c r="G211" s="201"/>
      <c r="H211" s="203" t="s">
        <v>1</v>
      </c>
      <c r="I211" s="205"/>
      <c r="J211" s="201"/>
      <c r="K211" s="201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176</v>
      </c>
      <c r="AU211" s="210" t="s">
        <v>84</v>
      </c>
      <c r="AV211" s="13" t="s">
        <v>82</v>
      </c>
      <c r="AW211" s="13" t="s">
        <v>31</v>
      </c>
      <c r="AX211" s="13" t="s">
        <v>74</v>
      </c>
      <c r="AY211" s="210" t="s">
        <v>142</v>
      </c>
    </row>
    <row r="212" spans="2:51" s="14" customFormat="1" ht="11.25">
      <c r="B212" s="211"/>
      <c r="C212" s="212"/>
      <c r="D212" s="202" t="s">
        <v>176</v>
      </c>
      <c r="E212" s="213" t="s">
        <v>1</v>
      </c>
      <c r="F212" s="214" t="s">
        <v>620</v>
      </c>
      <c r="G212" s="212"/>
      <c r="H212" s="215">
        <v>51.6</v>
      </c>
      <c r="I212" s="216"/>
      <c r="J212" s="212"/>
      <c r="K212" s="212"/>
      <c r="L212" s="217"/>
      <c r="M212" s="218"/>
      <c r="N212" s="219"/>
      <c r="O212" s="219"/>
      <c r="P212" s="219"/>
      <c r="Q212" s="219"/>
      <c r="R212" s="219"/>
      <c r="S212" s="219"/>
      <c r="T212" s="220"/>
      <c r="AT212" s="221" t="s">
        <v>176</v>
      </c>
      <c r="AU212" s="221" t="s">
        <v>84</v>
      </c>
      <c r="AV212" s="14" t="s">
        <v>84</v>
      </c>
      <c r="AW212" s="14" t="s">
        <v>31</v>
      </c>
      <c r="AX212" s="14" t="s">
        <v>74</v>
      </c>
      <c r="AY212" s="221" t="s">
        <v>142</v>
      </c>
    </row>
    <row r="213" spans="2:51" s="13" customFormat="1" ht="11.25">
      <c r="B213" s="200"/>
      <c r="C213" s="201"/>
      <c r="D213" s="202" t="s">
        <v>176</v>
      </c>
      <c r="E213" s="203" t="s">
        <v>1</v>
      </c>
      <c r="F213" s="204" t="s">
        <v>621</v>
      </c>
      <c r="G213" s="201"/>
      <c r="H213" s="203" t="s">
        <v>1</v>
      </c>
      <c r="I213" s="205"/>
      <c r="J213" s="201"/>
      <c r="K213" s="201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176</v>
      </c>
      <c r="AU213" s="210" t="s">
        <v>84</v>
      </c>
      <c r="AV213" s="13" t="s">
        <v>82</v>
      </c>
      <c r="AW213" s="13" t="s">
        <v>31</v>
      </c>
      <c r="AX213" s="13" t="s">
        <v>74</v>
      </c>
      <c r="AY213" s="210" t="s">
        <v>142</v>
      </c>
    </row>
    <row r="214" spans="2:51" s="14" customFormat="1" ht="11.25">
      <c r="B214" s="211"/>
      <c r="C214" s="212"/>
      <c r="D214" s="202" t="s">
        <v>176</v>
      </c>
      <c r="E214" s="213" t="s">
        <v>1</v>
      </c>
      <c r="F214" s="214" t="s">
        <v>622</v>
      </c>
      <c r="G214" s="212"/>
      <c r="H214" s="215">
        <v>37.47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176</v>
      </c>
      <c r="AU214" s="221" t="s">
        <v>84</v>
      </c>
      <c r="AV214" s="14" t="s">
        <v>84</v>
      </c>
      <c r="AW214" s="14" t="s">
        <v>31</v>
      </c>
      <c r="AX214" s="14" t="s">
        <v>74</v>
      </c>
      <c r="AY214" s="221" t="s">
        <v>142</v>
      </c>
    </row>
    <row r="215" spans="2:51" s="15" customFormat="1" ht="11.25">
      <c r="B215" s="222"/>
      <c r="C215" s="223"/>
      <c r="D215" s="202" t="s">
        <v>176</v>
      </c>
      <c r="E215" s="224" t="s">
        <v>1</v>
      </c>
      <c r="F215" s="225" t="s">
        <v>184</v>
      </c>
      <c r="G215" s="223"/>
      <c r="H215" s="226">
        <v>89.07</v>
      </c>
      <c r="I215" s="227"/>
      <c r="J215" s="223"/>
      <c r="K215" s="223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176</v>
      </c>
      <c r="AU215" s="232" t="s">
        <v>84</v>
      </c>
      <c r="AV215" s="15" t="s">
        <v>150</v>
      </c>
      <c r="AW215" s="15" t="s">
        <v>31</v>
      </c>
      <c r="AX215" s="15" t="s">
        <v>82</v>
      </c>
      <c r="AY215" s="232" t="s">
        <v>142</v>
      </c>
    </row>
    <row r="216" spans="1:65" s="2" customFormat="1" ht="24.2" customHeight="1">
      <c r="A216" s="34"/>
      <c r="B216" s="35"/>
      <c r="C216" s="187" t="s">
        <v>369</v>
      </c>
      <c r="D216" s="187" t="s">
        <v>146</v>
      </c>
      <c r="E216" s="188" t="s">
        <v>394</v>
      </c>
      <c r="F216" s="189" t="s">
        <v>623</v>
      </c>
      <c r="G216" s="190" t="s">
        <v>149</v>
      </c>
      <c r="H216" s="191">
        <v>75.79</v>
      </c>
      <c r="I216" s="192"/>
      <c r="J216" s="193">
        <f>ROUND(I216*H216,2)</f>
        <v>0</v>
      </c>
      <c r="K216" s="189" t="s">
        <v>1</v>
      </c>
      <c r="L216" s="39"/>
      <c r="M216" s="194" t="s">
        <v>1</v>
      </c>
      <c r="N216" s="195" t="s">
        <v>41</v>
      </c>
      <c r="O216" s="72"/>
      <c r="P216" s="196">
        <f>O216*H216</f>
        <v>0</v>
      </c>
      <c r="Q216" s="196">
        <v>0</v>
      </c>
      <c r="R216" s="196">
        <f>Q216*H216</f>
        <v>0</v>
      </c>
      <c r="S216" s="196">
        <v>0.0025</v>
      </c>
      <c r="T216" s="197">
        <f>S216*H216</f>
        <v>0.18947500000000003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8" t="s">
        <v>189</v>
      </c>
      <c r="AT216" s="198" t="s">
        <v>146</v>
      </c>
      <c r="AU216" s="198" t="s">
        <v>84</v>
      </c>
      <c r="AY216" s="17" t="s">
        <v>142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7" t="s">
        <v>150</v>
      </c>
      <c r="BK216" s="199">
        <f>ROUND(I216*H216,2)</f>
        <v>0</v>
      </c>
      <c r="BL216" s="17" t="s">
        <v>189</v>
      </c>
      <c r="BM216" s="198" t="s">
        <v>624</v>
      </c>
    </row>
    <row r="217" spans="2:51" s="14" customFormat="1" ht="11.25">
      <c r="B217" s="211"/>
      <c r="C217" s="212"/>
      <c r="D217" s="202" t="s">
        <v>176</v>
      </c>
      <c r="E217" s="213" t="s">
        <v>1</v>
      </c>
      <c r="F217" s="214" t="s">
        <v>625</v>
      </c>
      <c r="G217" s="212"/>
      <c r="H217" s="215">
        <v>63.27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176</v>
      </c>
      <c r="AU217" s="221" t="s">
        <v>84</v>
      </c>
      <c r="AV217" s="14" t="s">
        <v>84</v>
      </c>
      <c r="AW217" s="14" t="s">
        <v>31</v>
      </c>
      <c r="AX217" s="14" t="s">
        <v>74</v>
      </c>
      <c r="AY217" s="221" t="s">
        <v>142</v>
      </c>
    </row>
    <row r="218" spans="2:51" s="14" customFormat="1" ht="11.25">
      <c r="B218" s="211"/>
      <c r="C218" s="212"/>
      <c r="D218" s="202" t="s">
        <v>176</v>
      </c>
      <c r="E218" s="213" t="s">
        <v>1</v>
      </c>
      <c r="F218" s="214" t="s">
        <v>626</v>
      </c>
      <c r="G218" s="212"/>
      <c r="H218" s="215">
        <v>12.52</v>
      </c>
      <c r="I218" s="216"/>
      <c r="J218" s="212"/>
      <c r="K218" s="212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176</v>
      </c>
      <c r="AU218" s="221" t="s">
        <v>84</v>
      </c>
      <c r="AV218" s="14" t="s">
        <v>84</v>
      </c>
      <c r="AW218" s="14" t="s">
        <v>31</v>
      </c>
      <c r="AX218" s="14" t="s">
        <v>74</v>
      </c>
      <c r="AY218" s="221" t="s">
        <v>142</v>
      </c>
    </row>
    <row r="219" spans="2:51" s="15" customFormat="1" ht="11.25">
      <c r="B219" s="222"/>
      <c r="C219" s="223"/>
      <c r="D219" s="202" t="s">
        <v>176</v>
      </c>
      <c r="E219" s="224" t="s">
        <v>1</v>
      </c>
      <c r="F219" s="225" t="s">
        <v>184</v>
      </c>
      <c r="G219" s="223"/>
      <c r="H219" s="226">
        <v>75.79</v>
      </c>
      <c r="I219" s="227"/>
      <c r="J219" s="223"/>
      <c r="K219" s="223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176</v>
      </c>
      <c r="AU219" s="232" t="s">
        <v>84</v>
      </c>
      <c r="AV219" s="15" t="s">
        <v>150</v>
      </c>
      <c r="AW219" s="15" t="s">
        <v>31</v>
      </c>
      <c r="AX219" s="15" t="s">
        <v>82</v>
      </c>
      <c r="AY219" s="232" t="s">
        <v>142</v>
      </c>
    </row>
    <row r="220" spans="1:65" s="2" customFormat="1" ht="16.5" customHeight="1">
      <c r="A220" s="34"/>
      <c r="B220" s="35"/>
      <c r="C220" s="187" t="s">
        <v>381</v>
      </c>
      <c r="D220" s="187" t="s">
        <v>146</v>
      </c>
      <c r="E220" s="188" t="s">
        <v>404</v>
      </c>
      <c r="F220" s="189" t="s">
        <v>405</v>
      </c>
      <c r="G220" s="190" t="s">
        <v>149</v>
      </c>
      <c r="H220" s="191">
        <v>6.4</v>
      </c>
      <c r="I220" s="192"/>
      <c r="J220" s="193">
        <f>ROUND(I220*H220,2)</f>
        <v>0</v>
      </c>
      <c r="K220" s="189" t="s">
        <v>1</v>
      </c>
      <c r="L220" s="39"/>
      <c r="M220" s="194" t="s">
        <v>1</v>
      </c>
      <c r="N220" s="195" t="s">
        <v>41</v>
      </c>
      <c r="O220" s="72"/>
      <c r="P220" s="196">
        <f>O220*H220</f>
        <v>0</v>
      </c>
      <c r="Q220" s="196">
        <v>0.0005</v>
      </c>
      <c r="R220" s="196">
        <f>Q220*H220</f>
        <v>0.0032</v>
      </c>
      <c r="S220" s="196">
        <v>0</v>
      </c>
      <c r="T220" s="197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8" t="s">
        <v>189</v>
      </c>
      <c r="AT220" s="198" t="s">
        <v>146</v>
      </c>
      <c r="AU220" s="198" t="s">
        <v>84</v>
      </c>
      <c r="AY220" s="17" t="s">
        <v>142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7" t="s">
        <v>150</v>
      </c>
      <c r="BK220" s="199">
        <f>ROUND(I220*H220,2)</f>
        <v>0</v>
      </c>
      <c r="BL220" s="17" t="s">
        <v>189</v>
      </c>
      <c r="BM220" s="198" t="s">
        <v>627</v>
      </c>
    </row>
    <row r="221" spans="1:65" s="2" customFormat="1" ht="33" customHeight="1">
      <c r="A221" s="34"/>
      <c r="B221" s="35"/>
      <c r="C221" s="234" t="s">
        <v>389</v>
      </c>
      <c r="D221" s="234" t="s">
        <v>335</v>
      </c>
      <c r="E221" s="235" t="s">
        <v>408</v>
      </c>
      <c r="F221" s="236" t="s">
        <v>409</v>
      </c>
      <c r="G221" s="237" t="s">
        <v>149</v>
      </c>
      <c r="H221" s="238">
        <v>7.04</v>
      </c>
      <c r="I221" s="239"/>
      <c r="J221" s="240">
        <f>ROUND(I221*H221,2)</f>
        <v>0</v>
      </c>
      <c r="K221" s="236" t="s">
        <v>1</v>
      </c>
      <c r="L221" s="241"/>
      <c r="M221" s="242" t="s">
        <v>1</v>
      </c>
      <c r="N221" s="243" t="s">
        <v>41</v>
      </c>
      <c r="O221" s="72"/>
      <c r="P221" s="196">
        <f>O221*H221</f>
        <v>0</v>
      </c>
      <c r="Q221" s="196">
        <v>0.00076</v>
      </c>
      <c r="R221" s="196">
        <f>Q221*H221</f>
        <v>0.0053504</v>
      </c>
      <c r="S221" s="196">
        <v>0</v>
      </c>
      <c r="T221" s="197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8" t="s">
        <v>338</v>
      </c>
      <c r="AT221" s="198" t="s">
        <v>335</v>
      </c>
      <c r="AU221" s="198" t="s">
        <v>84</v>
      </c>
      <c r="AY221" s="17" t="s">
        <v>142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7" t="s">
        <v>150</v>
      </c>
      <c r="BK221" s="199">
        <f>ROUND(I221*H221,2)</f>
        <v>0</v>
      </c>
      <c r="BL221" s="17" t="s">
        <v>189</v>
      </c>
      <c r="BM221" s="198" t="s">
        <v>628</v>
      </c>
    </row>
    <row r="222" spans="1:65" s="2" customFormat="1" ht="21.75" customHeight="1">
      <c r="A222" s="34"/>
      <c r="B222" s="35"/>
      <c r="C222" s="187" t="s">
        <v>203</v>
      </c>
      <c r="D222" s="187" t="s">
        <v>146</v>
      </c>
      <c r="E222" s="188" t="s">
        <v>629</v>
      </c>
      <c r="F222" s="189" t="s">
        <v>630</v>
      </c>
      <c r="G222" s="190" t="s">
        <v>149</v>
      </c>
      <c r="H222" s="191">
        <v>63.27</v>
      </c>
      <c r="I222" s="192"/>
      <c r="J222" s="193">
        <f>ROUND(I222*H222,2)</f>
        <v>0</v>
      </c>
      <c r="K222" s="189" t="s">
        <v>1</v>
      </c>
      <c r="L222" s="39"/>
      <c r="M222" s="194" t="s">
        <v>1</v>
      </c>
      <c r="N222" s="195" t="s">
        <v>41</v>
      </c>
      <c r="O222" s="72"/>
      <c r="P222" s="196">
        <f>O222*H222</f>
        <v>0</v>
      </c>
      <c r="Q222" s="196">
        <v>0.0003</v>
      </c>
      <c r="R222" s="196">
        <f>Q222*H222</f>
        <v>0.018980999999999998</v>
      </c>
      <c r="S222" s="196">
        <v>0</v>
      </c>
      <c r="T222" s="197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8" t="s">
        <v>189</v>
      </c>
      <c r="AT222" s="198" t="s">
        <v>146</v>
      </c>
      <c r="AU222" s="198" t="s">
        <v>84</v>
      </c>
      <c r="AY222" s="17" t="s">
        <v>142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7" t="s">
        <v>150</v>
      </c>
      <c r="BK222" s="199">
        <f>ROUND(I222*H222,2)</f>
        <v>0</v>
      </c>
      <c r="BL222" s="17" t="s">
        <v>189</v>
      </c>
      <c r="BM222" s="198" t="s">
        <v>631</v>
      </c>
    </row>
    <row r="223" spans="1:65" s="2" customFormat="1" ht="44.25" customHeight="1">
      <c r="A223" s="34"/>
      <c r="B223" s="35"/>
      <c r="C223" s="234" t="s">
        <v>632</v>
      </c>
      <c r="D223" s="234" t="s">
        <v>335</v>
      </c>
      <c r="E223" s="235" t="s">
        <v>633</v>
      </c>
      <c r="F223" s="236" t="s">
        <v>634</v>
      </c>
      <c r="G223" s="237" t="s">
        <v>149</v>
      </c>
      <c r="H223" s="238">
        <v>66.434</v>
      </c>
      <c r="I223" s="239"/>
      <c r="J223" s="240">
        <f>ROUND(I223*H223,2)</f>
        <v>0</v>
      </c>
      <c r="K223" s="236" t="s">
        <v>1</v>
      </c>
      <c r="L223" s="241"/>
      <c r="M223" s="242" t="s">
        <v>1</v>
      </c>
      <c r="N223" s="243" t="s">
        <v>41</v>
      </c>
      <c r="O223" s="72"/>
      <c r="P223" s="196">
        <f>O223*H223</f>
        <v>0</v>
      </c>
      <c r="Q223" s="196">
        <v>0.008</v>
      </c>
      <c r="R223" s="196">
        <f>Q223*H223</f>
        <v>0.5314719999999999</v>
      </c>
      <c r="S223" s="196">
        <v>0</v>
      </c>
      <c r="T223" s="197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8" t="s">
        <v>338</v>
      </c>
      <c r="AT223" s="198" t="s">
        <v>335</v>
      </c>
      <c r="AU223" s="198" t="s">
        <v>84</v>
      </c>
      <c r="AY223" s="17" t="s">
        <v>142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7" t="s">
        <v>150</v>
      </c>
      <c r="BK223" s="199">
        <f>ROUND(I223*H223,2)</f>
        <v>0</v>
      </c>
      <c r="BL223" s="17" t="s">
        <v>189</v>
      </c>
      <c r="BM223" s="198" t="s">
        <v>635</v>
      </c>
    </row>
    <row r="224" spans="2:51" s="14" customFormat="1" ht="11.25">
      <c r="B224" s="211"/>
      <c r="C224" s="212"/>
      <c r="D224" s="202" t="s">
        <v>176</v>
      </c>
      <c r="E224" s="213" t="s">
        <v>1</v>
      </c>
      <c r="F224" s="214" t="s">
        <v>636</v>
      </c>
      <c r="G224" s="212"/>
      <c r="H224" s="215">
        <v>66.434</v>
      </c>
      <c r="I224" s="216"/>
      <c r="J224" s="212"/>
      <c r="K224" s="212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176</v>
      </c>
      <c r="AU224" s="221" t="s">
        <v>84</v>
      </c>
      <c r="AV224" s="14" t="s">
        <v>84</v>
      </c>
      <c r="AW224" s="14" t="s">
        <v>31</v>
      </c>
      <c r="AX224" s="14" t="s">
        <v>82</v>
      </c>
      <c r="AY224" s="221" t="s">
        <v>142</v>
      </c>
    </row>
    <row r="225" spans="1:65" s="2" customFormat="1" ht="24.2" customHeight="1">
      <c r="A225" s="34"/>
      <c r="B225" s="35"/>
      <c r="C225" s="187" t="s">
        <v>637</v>
      </c>
      <c r="D225" s="187" t="s">
        <v>146</v>
      </c>
      <c r="E225" s="188" t="s">
        <v>412</v>
      </c>
      <c r="F225" s="189" t="s">
        <v>413</v>
      </c>
      <c r="G225" s="190" t="s">
        <v>192</v>
      </c>
      <c r="H225" s="191">
        <v>19.2</v>
      </c>
      <c r="I225" s="192"/>
      <c r="J225" s="193">
        <f>ROUND(I225*H225,2)</f>
        <v>0</v>
      </c>
      <c r="K225" s="189" t="s">
        <v>1</v>
      </c>
      <c r="L225" s="39"/>
      <c r="M225" s="194" t="s">
        <v>1</v>
      </c>
      <c r="N225" s="195" t="s">
        <v>41</v>
      </c>
      <c r="O225" s="72"/>
      <c r="P225" s="196">
        <f>O225*H225</f>
        <v>0</v>
      </c>
      <c r="Q225" s="196">
        <v>0</v>
      </c>
      <c r="R225" s="196">
        <f>Q225*H225</f>
        <v>0</v>
      </c>
      <c r="S225" s="196">
        <v>0.0023</v>
      </c>
      <c r="T225" s="197">
        <f>S225*H225</f>
        <v>0.04416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8" t="s">
        <v>189</v>
      </c>
      <c r="AT225" s="198" t="s">
        <v>146</v>
      </c>
      <c r="AU225" s="198" t="s">
        <v>84</v>
      </c>
      <c r="AY225" s="17" t="s">
        <v>142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7" t="s">
        <v>150</v>
      </c>
      <c r="BK225" s="199">
        <f>ROUND(I225*H225,2)</f>
        <v>0</v>
      </c>
      <c r="BL225" s="17" t="s">
        <v>189</v>
      </c>
      <c r="BM225" s="198" t="s">
        <v>638</v>
      </c>
    </row>
    <row r="226" spans="1:65" s="2" customFormat="1" ht="21.75" customHeight="1">
      <c r="A226" s="34"/>
      <c r="B226" s="35"/>
      <c r="C226" s="187" t="s">
        <v>344</v>
      </c>
      <c r="D226" s="187" t="s">
        <v>146</v>
      </c>
      <c r="E226" s="188" t="s">
        <v>639</v>
      </c>
      <c r="F226" s="189" t="s">
        <v>640</v>
      </c>
      <c r="G226" s="190" t="s">
        <v>192</v>
      </c>
      <c r="H226" s="191">
        <v>43.32</v>
      </c>
      <c r="I226" s="192"/>
      <c r="J226" s="193">
        <f>ROUND(I226*H226,2)</f>
        <v>0</v>
      </c>
      <c r="K226" s="189" t="s">
        <v>1</v>
      </c>
      <c r="L226" s="39"/>
      <c r="M226" s="194" t="s">
        <v>1</v>
      </c>
      <c r="N226" s="195" t="s">
        <v>41</v>
      </c>
      <c r="O226" s="72"/>
      <c r="P226" s="196">
        <f>O226*H226</f>
        <v>0</v>
      </c>
      <c r="Q226" s="196">
        <v>0</v>
      </c>
      <c r="R226" s="196">
        <f>Q226*H226</f>
        <v>0</v>
      </c>
      <c r="S226" s="196">
        <v>0.0003</v>
      </c>
      <c r="T226" s="197">
        <f>S226*H226</f>
        <v>0.012995999999999999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8" t="s">
        <v>189</v>
      </c>
      <c r="AT226" s="198" t="s">
        <v>146</v>
      </c>
      <c r="AU226" s="198" t="s">
        <v>84</v>
      </c>
      <c r="AY226" s="17" t="s">
        <v>142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7" t="s">
        <v>150</v>
      </c>
      <c r="BK226" s="199">
        <f>ROUND(I226*H226,2)</f>
        <v>0</v>
      </c>
      <c r="BL226" s="17" t="s">
        <v>189</v>
      </c>
      <c r="BM226" s="198" t="s">
        <v>641</v>
      </c>
    </row>
    <row r="227" spans="1:65" s="2" customFormat="1" ht="16.5" customHeight="1">
      <c r="A227" s="34"/>
      <c r="B227" s="35"/>
      <c r="C227" s="187" t="s">
        <v>348</v>
      </c>
      <c r="D227" s="187" t="s">
        <v>146</v>
      </c>
      <c r="E227" s="188" t="s">
        <v>642</v>
      </c>
      <c r="F227" s="189" t="s">
        <v>643</v>
      </c>
      <c r="G227" s="190" t="s">
        <v>192</v>
      </c>
      <c r="H227" s="191">
        <v>34.64</v>
      </c>
      <c r="I227" s="192"/>
      <c r="J227" s="193">
        <f>ROUND(I227*H227,2)</f>
        <v>0</v>
      </c>
      <c r="K227" s="189" t="s">
        <v>1</v>
      </c>
      <c r="L227" s="39"/>
      <c r="M227" s="194" t="s">
        <v>1</v>
      </c>
      <c r="N227" s="195" t="s">
        <v>41</v>
      </c>
      <c r="O227" s="72"/>
      <c r="P227" s="196">
        <f>O227*H227</f>
        <v>0</v>
      </c>
      <c r="Q227" s="196">
        <v>1E-05</v>
      </c>
      <c r="R227" s="196">
        <f>Q227*H227</f>
        <v>0.0003464</v>
      </c>
      <c r="S227" s="196">
        <v>0</v>
      </c>
      <c r="T227" s="197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8" t="s">
        <v>189</v>
      </c>
      <c r="AT227" s="198" t="s">
        <v>146</v>
      </c>
      <c r="AU227" s="198" t="s">
        <v>84</v>
      </c>
      <c r="AY227" s="17" t="s">
        <v>142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7" t="s">
        <v>150</v>
      </c>
      <c r="BK227" s="199">
        <f>ROUND(I227*H227,2)</f>
        <v>0</v>
      </c>
      <c r="BL227" s="17" t="s">
        <v>189</v>
      </c>
      <c r="BM227" s="198" t="s">
        <v>644</v>
      </c>
    </row>
    <row r="228" spans="1:65" s="2" customFormat="1" ht="16.5" customHeight="1">
      <c r="A228" s="34"/>
      <c r="B228" s="35"/>
      <c r="C228" s="234" t="s">
        <v>330</v>
      </c>
      <c r="D228" s="234" t="s">
        <v>335</v>
      </c>
      <c r="E228" s="235" t="s">
        <v>645</v>
      </c>
      <c r="F228" s="236" t="s">
        <v>646</v>
      </c>
      <c r="G228" s="237" t="s">
        <v>192</v>
      </c>
      <c r="H228" s="238">
        <v>35.333</v>
      </c>
      <c r="I228" s="239"/>
      <c r="J228" s="240">
        <f>ROUND(I228*H228,2)</f>
        <v>0</v>
      </c>
      <c r="K228" s="236" t="s">
        <v>1</v>
      </c>
      <c r="L228" s="241"/>
      <c r="M228" s="242" t="s">
        <v>1</v>
      </c>
      <c r="N228" s="243" t="s">
        <v>41</v>
      </c>
      <c r="O228" s="72"/>
      <c r="P228" s="196">
        <f>O228*H228</f>
        <v>0</v>
      </c>
      <c r="Q228" s="196">
        <v>0.0003</v>
      </c>
      <c r="R228" s="196">
        <f>Q228*H228</f>
        <v>0.010599899999999999</v>
      </c>
      <c r="S228" s="196">
        <v>0</v>
      </c>
      <c r="T228" s="197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8" t="s">
        <v>338</v>
      </c>
      <c r="AT228" s="198" t="s">
        <v>335</v>
      </c>
      <c r="AU228" s="198" t="s">
        <v>84</v>
      </c>
      <c r="AY228" s="17" t="s">
        <v>142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7" t="s">
        <v>150</v>
      </c>
      <c r="BK228" s="199">
        <f>ROUND(I228*H228,2)</f>
        <v>0</v>
      </c>
      <c r="BL228" s="17" t="s">
        <v>189</v>
      </c>
      <c r="BM228" s="198" t="s">
        <v>647</v>
      </c>
    </row>
    <row r="229" spans="1:65" s="2" customFormat="1" ht="16.5" customHeight="1">
      <c r="A229" s="34"/>
      <c r="B229" s="35"/>
      <c r="C229" s="187" t="s">
        <v>648</v>
      </c>
      <c r="D229" s="187" t="s">
        <v>146</v>
      </c>
      <c r="E229" s="188" t="s">
        <v>416</v>
      </c>
      <c r="F229" s="189" t="s">
        <v>417</v>
      </c>
      <c r="G229" s="190" t="s">
        <v>192</v>
      </c>
      <c r="H229" s="191">
        <v>9.6</v>
      </c>
      <c r="I229" s="192"/>
      <c r="J229" s="193">
        <f>ROUND(I229*H229,2)</f>
        <v>0</v>
      </c>
      <c r="K229" s="189" t="s">
        <v>198</v>
      </c>
      <c r="L229" s="39"/>
      <c r="M229" s="194" t="s">
        <v>1</v>
      </c>
      <c r="N229" s="195" t="s">
        <v>41</v>
      </c>
      <c r="O229" s="72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8" t="s">
        <v>189</v>
      </c>
      <c r="AT229" s="198" t="s">
        <v>146</v>
      </c>
      <c r="AU229" s="198" t="s">
        <v>84</v>
      </c>
      <c r="AY229" s="17" t="s">
        <v>142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7" t="s">
        <v>150</v>
      </c>
      <c r="BK229" s="199">
        <f>ROUND(I229*H229,2)</f>
        <v>0</v>
      </c>
      <c r="BL229" s="17" t="s">
        <v>189</v>
      </c>
      <c r="BM229" s="198" t="s">
        <v>649</v>
      </c>
    </row>
    <row r="230" spans="2:51" s="14" customFormat="1" ht="11.25">
      <c r="B230" s="211"/>
      <c r="C230" s="212"/>
      <c r="D230" s="202" t="s">
        <v>176</v>
      </c>
      <c r="E230" s="213" t="s">
        <v>1</v>
      </c>
      <c r="F230" s="214" t="s">
        <v>650</v>
      </c>
      <c r="G230" s="212"/>
      <c r="H230" s="215">
        <v>9.6</v>
      </c>
      <c r="I230" s="216"/>
      <c r="J230" s="212"/>
      <c r="K230" s="212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176</v>
      </c>
      <c r="AU230" s="221" t="s">
        <v>84</v>
      </c>
      <c r="AV230" s="14" t="s">
        <v>84</v>
      </c>
      <c r="AW230" s="14" t="s">
        <v>31</v>
      </c>
      <c r="AX230" s="14" t="s">
        <v>74</v>
      </c>
      <c r="AY230" s="221" t="s">
        <v>142</v>
      </c>
    </row>
    <row r="231" spans="2:51" s="15" customFormat="1" ht="11.25">
      <c r="B231" s="222"/>
      <c r="C231" s="223"/>
      <c r="D231" s="202" t="s">
        <v>176</v>
      </c>
      <c r="E231" s="224" t="s">
        <v>1</v>
      </c>
      <c r="F231" s="225" t="s">
        <v>184</v>
      </c>
      <c r="G231" s="223"/>
      <c r="H231" s="226">
        <v>9.6</v>
      </c>
      <c r="I231" s="227"/>
      <c r="J231" s="223"/>
      <c r="K231" s="223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176</v>
      </c>
      <c r="AU231" s="232" t="s">
        <v>84</v>
      </c>
      <c r="AV231" s="15" t="s">
        <v>150</v>
      </c>
      <c r="AW231" s="15" t="s">
        <v>31</v>
      </c>
      <c r="AX231" s="15" t="s">
        <v>82</v>
      </c>
      <c r="AY231" s="232" t="s">
        <v>142</v>
      </c>
    </row>
    <row r="232" spans="1:65" s="2" customFormat="1" ht="16.5" customHeight="1">
      <c r="A232" s="34"/>
      <c r="B232" s="35"/>
      <c r="C232" s="234" t="s">
        <v>651</v>
      </c>
      <c r="D232" s="234" t="s">
        <v>335</v>
      </c>
      <c r="E232" s="235" t="s">
        <v>423</v>
      </c>
      <c r="F232" s="236" t="s">
        <v>424</v>
      </c>
      <c r="G232" s="237" t="s">
        <v>192</v>
      </c>
      <c r="H232" s="238">
        <v>9.792</v>
      </c>
      <c r="I232" s="239"/>
      <c r="J232" s="240">
        <f>ROUND(I232*H232,2)</f>
        <v>0</v>
      </c>
      <c r="K232" s="236" t="s">
        <v>198</v>
      </c>
      <c r="L232" s="241"/>
      <c r="M232" s="242" t="s">
        <v>1</v>
      </c>
      <c r="N232" s="243" t="s">
        <v>41</v>
      </c>
      <c r="O232" s="72"/>
      <c r="P232" s="196">
        <f>O232*H232</f>
        <v>0</v>
      </c>
      <c r="Q232" s="196">
        <v>0.00021</v>
      </c>
      <c r="R232" s="196">
        <f>Q232*H232</f>
        <v>0.00205632</v>
      </c>
      <c r="S232" s="196">
        <v>0</v>
      </c>
      <c r="T232" s="197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8" t="s">
        <v>338</v>
      </c>
      <c r="AT232" s="198" t="s">
        <v>335</v>
      </c>
      <c r="AU232" s="198" t="s">
        <v>84</v>
      </c>
      <c r="AY232" s="17" t="s">
        <v>142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7" t="s">
        <v>150</v>
      </c>
      <c r="BK232" s="199">
        <f>ROUND(I232*H232,2)</f>
        <v>0</v>
      </c>
      <c r="BL232" s="17" t="s">
        <v>189</v>
      </c>
      <c r="BM232" s="198" t="s">
        <v>652</v>
      </c>
    </row>
    <row r="233" spans="2:51" s="14" customFormat="1" ht="11.25">
      <c r="B233" s="211"/>
      <c r="C233" s="212"/>
      <c r="D233" s="202" t="s">
        <v>176</v>
      </c>
      <c r="E233" s="212"/>
      <c r="F233" s="214" t="s">
        <v>653</v>
      </c>
      <c r="G233" s="212"/>
      <c r="H233" s="215">
        <v>9.792</v>
      </c>
      <c r="I233" s="216"/>
      <c r="J233" s="212"/>
      <c r="K233" s="212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176</v>
      </c>
      <c r="AU233" s="221" t="s">
        <v>84</v>
      </c>
      <c r="AV233" s="14" t="s">
        <v>84</v>
      </c>
      <c r="AW233" s="14" t="s">
        <v>4</v>
      </c>
      <c r="AX233" s="14" t="s">
        <v>82</v>
      </c>
      <c r="AY233" s="221" t="s">
        <v>142</v>
      </c>
    </row>
    <row r="234" spans="1:65" s="2" customFormat="1" ht="16.5" customHeight="1">
      <c r="A234" s="34"/>
      <c r="B234" s="35"/>
      <c r="C234" s="187" t="s">
        <v>334</v>
      </c>
      <c r="D234" s="187" t="s">
        <v>146</v>
      </c>
      <c r="E234" s="188" t="s">
        <v>654</v>
      </c>
      <c r="F234" s="189" t="s">
        <v>655</v>
      </c>
      <c r="G234" s="190" t="s">
        <v>192</v>
      </c>
      <c r="H234" s="191">
        <v>8.68</v>
      </c>
      <c r="I234" s="192"/>
      <c r="J234" s="193">
        <f>ROUND(I234*H234,2)</f>
        <v>0</v>
      </c>
      <c r="K234" s="189" t="s">
        <v>1</v>
      </c>
      <c r="L234" s="39"/>
      <c r="M234" s="194" t="s">
        <v>1</v>
      </c>
      <c r="N234" s="195" t="s">
        <v>41</v>
      </c>
      <c r="O234" s="72"/>
      <c r="P234" s="196">
        <f>O234*H234</f>
        <v>0</v>
      </c>
      <c r="Q234" s="196">
        <v>0</v>
      </c>
      <c r="R234" s="196">
        <f>Q234*H234</f>
        <v>0</v>
      </c>
      <c r="S234" s="196">
        <v>0</v>
      </c>
      <c r="T234" s="197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8" t="s">
        <v>189</v>
      </c>
      <c r="AT234" s="198" t="s">
        <v>146</v>
      </c>
      <c r="AU234" s="198" t="s">
        <v>84</v>
      </c>
      <c r="AY234" s="17" t="s">
        <v>142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7" t="s">
        <v>150</v>
      </c>
      <c r="BK234" s="199">
        <f>ROUND(I234*H234,2)</f>
        <v>0</v>
      </c>
      <c r="BL234" s="17" t="s">
        <v>189</v>
      </c>
      <c r="BM234" s="198" t="s">
        <v>656</v>
      </c>
    </row>
    <row r="235" spans="1:65" s="2" customFormat="1" ht="24.2" customHeight="1">
      <c r="A235" s="34"/>
      <c r="B235" s="35"/>
      <c r="C235" s="234" t="s">
        <v>340</v>
      </c>
      <c r="D235" s="234" t="s">
        <v>335</v>
      </c>
      <c r="E235" s="235" t="s">
        <v>657</v>
      </c>
      <c r="F235" s="236" t="s">
        <v>658</v>
      </c>
      <c r="G235" s="237" t="s">
        <v>192</v>
      </c>
      <c r="H235" s="238">
        <v>9.114</v>
      </c>
      <c r="I235" s="239"/>
      <c r="J235" s="240">
        <f>ROUND(I235*H235,2)</f>
        <v>0</v>
      </c>
      <c r="K235" s="236" t="s">
        <v>1</v>
      </c>
      <c r="L235" s="241"/>
      <c r="M235" s="242" t="s">
        <v>1</v>
      </c>
      <c r="N235" s="243" t="s">
        <v>41</v>
      </c>
      <c r="O235" s="72"/>
      <c r="P235" s="196">
        <f>O235*H235</f>
        <v>0</v>
      </c>
      <c r="Q235" s="196">
        <v>0.0002</v>
      </c>
      <c r="R235" s="196">
        <f>Q235*H235</f>
        <v>0.0018228000000000003</v>
      </c>
      <c r="S235" s="196">
        <v>0</v>
      </c>
      <c r="T235" s="197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8" t="s">
        <v>338</v>
      </c>
      <c r="AT235" s="198" t="s">
        <v>335</v>
      </c>
      <c r="AU235" s="198" t="s">
        <v>84</v>
      </c>
      <c r="AY235" s="17" t="s">
        <v>142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7" t="s">
        <v>150</v>
      </c>
      <c r="BK235" s="199">
        <f>ROUND(I235*H235,2)</f>
        <v>0</v>
      </c>
      <c r="BL235" s="17" t="s">
        <v>189</v>
      </c>
      <c r="BM235" s="198" t="s">
        <v>659</v>
      </c>
    </row>
    <row r="236" spans="1:65" s="2" customFormat="1" ht="16.5" customHeight="1">
      <c r="A236" s="34"/>
      <c r="B236" s="35"/>
      <c r="C236" s="187" t="s">
        <v>307</v>
      </c>
      <c r="D236" s="187" t="s">
        <v>146</v>
      </c>
      <c r="E236" s="188" t="s">
        <v>428</v>
      </c>
      <c r="F236" s="189" t="s">
        <v>429</v>
      </c>
      <c r="G236" s="190" t="s">
        <v>192</v>
      </c>
      <c r="H236" s="191">
        <v>19.2</v>
      </c>
      <c r="I236" s="192"/>
      <c r="J236" s="193">
        <f>ROUND(I236*H236,2)</f>
        <v>0</v>
      </c>
      <c r="K236" s="189" t="s">
        <v>1</v>
      </c>
      <c r="L236" s="39"/>
      <c r="M236" s="194" t="s">
        <v>1</v>
      </c>
      <c r="N236" s="195" t="s">
        <v>41</v>
      </c>
      <c r="O236" s="72"/>
      <c r="P236" s="196">
        <f>O236*H236</f>
        <v>0</v>
      </c>
      <c r="Q236" s="196">
        <v>0</v>
      </c>
      <c r="R236" s="196">
        <f>Q236*H236</f>
        <v>0</v>
      </c>
      <c r="S236" s="196">
        <v>0.0003</v>
      </c>
      <c r="T236" s="197">
        <f>S236*H236</f>
        <v>0.0057599999999999995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8" t="s">
        <v>189</v>
      </c>
      <c r="AT236" s="198" t="s">
        <v>146</v>
      </c>
      <c r="AU236" s="198" t="s">
        <v>84</v>
      </c>
      <c r="AY236" s="17" t="s">
        <v>142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7" t="s">
        <v>150</v>
      </c>
      <c r="BK236" s="199">
        <f>ROUND(I236*H236,2)</f>
        <v>0</v>
      </c>
      <c r="BL236" s="17" t="s">
        <v>189</v>
      </c>
      <c r="BM236" s="198" t="s">
        <v>660</v>
      </c>
    </row>
    <row r="237" spans="1:65" s="2" customFormat="1" ht="16.5" customHeight="1">
      <c r="A237" s="34"/>
      <c r="B237" s="35"/>
      <c r="C237" s="187" t="s">
        <v>259</v>
      </c>
      <c r="D237" s="187" t="s">
        <v>146</v>
      </c>
      <c r="E237" s="188" t="s">
        <v>433</v>
      </c>
      <c r="F237" s="189" t="s">
        <v>434</v>
      </c>
      <c r="G237" s="190" t="s">
        <v>149</v>
      </c>
      <c r="H237" s="191">
        <v>47.19</v>
      </c>
      <c r="I237" s="192"/>
      <c r="J237" s="193">
        <f>ROUND(I237*H237,2)</f>
        <v>0</v>
      </c>
      <c r="K237" s="189" t="s">
        <v>1</v>
      </c>
      <c r="L237" s="39"/>
      <c r="M237" s="194" t="s">
        <v>1</v>
      </c>
      <c r="N237" s="195" t="s">
        <v>41</v>
      </c>
      <c r="O237" s="72"/>
      <c r="P237" s="196">
        <f>O237*H237</f>
        <v>0</v>
      </c>
      <c r="Q237" s="196">
        <v>0</v>
      </c>
      <c r="R237" s="196">
        <f>Q237*H237</f>
        <v>0</v>
      </c>
      <c r="S237" s="196">
        <v>0</v>
      </c>
      <c r="T237" s="197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8" t="s">
        <v>189</v>
      </c>
      <c r="AT237" s="198" t="s">
        <v>146</v>
      </c>
      <c r="AU237" s="198" t="s">
        <v>84</v>
      </c>
      <c r="AY237" s="17" t="s">
        <v>142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7" t="s">
        <v>150</v>
      </c>
      <c r="BK237" s="199">
        <f>ROUND(I237*H237,2)</f>
        <v>0</v>
      </c>
      <c r="BL237" s="17" t="s">
        <v>189</v>
      </c>
      <c r="BM237" s="198" t="s">
        <v>661</v>
      </c>
    </row>
    <row r="238" spans="1:65" s="2" customFormat="1" ht="16.5" customHeight="1">
      <c r="A238" s="34"/>
      <c r="B238" s="35"/>
      <c r="C238" s="187" t="s">
        <v>264</v>
      </c>
      <c r="D238" s="187" t="s">
        <v>146</v>
      </c>
      <c r="E238" s="188" t="s">
        <v>437</v>
      </c>
      <c r="F238" s="189" t="s">
        <v>438</v>
      </c>
      <c r="G238" s="190" t="s">
        <v>192</v>
      </c>
      <c r="H238" s="191">
        <v>19.2</v>
      </c>
      <c r="I238" s="192"/>
      <c r="J238" s="193">
        <f>ROUND(I238*H238,2)</f>
        <v>0</v>
      </c>
      <c r="K238" s="189" t="s">
        <v>1</v>
      </c>
      <c r="L238" s="39"/>
      <c r="M238" s="194" t="s">
        <v>1</v>
      </c>
      <c r="N238" s="195" t="s">
        <v>41</v>
      </c>
      <c r="O238" s="72"/>
      <c r="P238" s="196">
        <f>O238*H238</f>
        <v>0</v>
      </c>
      <c r="Q238" s="196">
        <v>0</v>
      </c>
      <c r="R238" s="196">
        <f>Q238*H238</f>
        <v>0</v>
      </c>
      <c r="S238" s="196">
        <v>0</v>
      </c>
      <c r="T238" s="197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8" t="s">
        <v>189</v>
      </c>
      <c r="AT238" s="198" t="s">
        <v>146</v>
      </c>
      <c r="AU238" s="198" t="s">
        <v>84</v>
      </c>
      <c r="AY238" s="17" t="s">
        <v>142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7" t="s">
        <v>150</v>
      </c>
      <c r="BK238" s="199">
        <f>ROUND(I238*H238,2)</f>
        <v>0</v>
      </c>
      <c r="BL238" s="17" t="s">
        <v>189</v>
      </c>
      <c r="BM238" s="198" t="s">
        <v>662</v>
      </c>
    </row>
    <row r="239" spans="2:63" s="12" customFormat="1" ht="22.9" customHeight="1">
      <c r="B239" s="171"/>
      <c r="C239" s="172"/>
      <c r="D239" s="173" t="s">
        <v>73</v>
      </c>
      <c r="E239" s="185" t="s">
        <v>440</v>
      </c>
      <c r="F239" s="185" t="s">
        <v>441</v>
      </c>
      <c r="G239" s="172"/>
      <c r="H239" s="172"/>
      <c r="I239" s="175"/>
      <c r="J239" s="186">
        <f>BK239</f>
        <v>0</v>
      </c>
      <c r="K239" s="172"/>
      <c r="L239" s="177"/>
      <c r="M239" s="178"/>
      <c r="N239" s="179"/>
      <c r="O239" s="179"/>
      <c r="P239" s="180">
        <f>SUM(P240:P249)</f>
        <v>0</v>
      </c>
      <c r="Q239" s="179"/>
      <c r="R239" s="180">
        <f>SUM(R240:R249)</f>
        <v>0.0199514</v>
      </c>
      <c r="S239" s="179"/>
      <c r="T239" s="181">
        <f>SUM(T240:T249)</f>
        <v>0</v>
      </c>
      <c r="AR239" s="182" t="s">
        <v>84</v>
      </c>
      <c r="AT239" s="183" t="s">
        <v>73</v>
      </c>
      <c r="AU239" s="183" t="s">
        <v>82</v>
      </c>
      <c r="AY239" s="182" t="s">
        <v>142</v>
      </c>
      <c r="BK239" s="184">
        <f>SUM(BK240:BK249)</f>
        <v>0</v>
      </c>
    </row>
    <row r="240" spans="1:65" s="2" customFormat="1" ht="24.2" customHeight="1">
      <c r="A240" s="34"/>
      <c r="B240" s="35"/>
      <c r="C240" s="187" t="s">
        <v>268</v>
      </c>
      <c r="D240" s="187" t="s">
        <v>146</v>
      </c>
      <c r="E240" s="188" t="s">
        <v>663</v>
      </c>
      <c r="F240" s="189" t="s">
        <v>664</v>
      </c>
      <c r="G240" s="190" t="s">
        <v>149</v>
      </c>
      <c r="H240" s="191">
        <v>15.76</v>
      </c>
      <c r="I240" s="192"/>
      <c r="J240" s="193">
        <f>ROUND(I240*H240,2)</f>
        <v>0</v>
      </c>
      <c r="K240" s="189" t="s">
        <v>1</v>
      </c>
      <c r="L240" s="39"/>
      <c r="M240" s="194" t="s">
        <v>1</v>
      </c>
      <c r="N240" s="195" t="s">
        <v>41</v>
      </c>
      <c r="O240" s="72"/>
      <c r="P240" s="196">
        <f>O240*H240</f>
        <v>0</v>
      </c>
      <c r="Q240" s="196">
        <v>2E-05</v>
      </c>
      <c r="R240" s="196">
        <f>Q240*H240</f>
        <v>0.0003152</v>
      </c>
      <c r="S240" s="196">
        <v>0</v>
      </c>
      <c r="T240" s="197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8" t="s">
        <v>189</v>
      </c>
      <c r="AT240" s="198" t="s">
        <v>146</v>
      </c>
      <c r="AU240" s="198" t="s">
        <v>84</v>
      </c>
      <c r="AY240" s="17" t="s">
        <v>142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7" t="s">
        <v>150</v>
      </c>
      <c r="BK240" s="199">
        <f>ROUND(I240*H240,2)</f>
        <v>0</v>
      </c>
      <c r="BL240" s="17" t="s">
        <v>189</v>
      </c>
      <c r="BM240" s="198" t="s">
        <v>665</v>
      </c>
    </row>
    <row r="241" spans="2:51" s="14" customFormat="1" ht="11.25">
      <c r="B241" s="211"/>
      <c r="C241" s="212"/>
      <c r="D241" s="202" t="s">
        <v>176</v>
      </c>
      <c r="E241" s="213" t="s">
        <v>1</v>
      </c>
      <c r="F241" s="214" t="s">
        <v>666</v>
      </c>
      <c r="G241" s="212"/>
      <c r="H241" s="215">
        <v>15.76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176</v>
      </c>
      <c r="AU241" s="221" t="s">
        <v>84</v>
      </c>
      <c r="AV241" s="14" t="s">
        <v>84</v>
      </c>
      <c r="AW241" s="14" t="s">
        <v>31</v>
      </c>
      <c r="AX241" s="14" t="s">
        <v>82</v>
      </c>
      <c r="AY241" s="221" t="s">
        <v>142</v>
      </c>
    </row>
    <row r="242" spans="1:65" s="2" customFormat="1" ht="24.2" customHeight="1">
      <c r="A242" s="34"/>
      <c r="B242" s="35"/>
      <c r="C242" s="187" t="s">
        <v>233</v>
      </c>
      <c r="D242" s="187" t="s">
        <v>146</v>
      </c>
      <c r="E242" s="188" t="s">
        <v>667</v>
      </c>
      <c r="F242" s="189" t="s">
        <v>668</v>
      </c>
      <c r="G242" s="190" t="s">
        <v>149</v>
      </c>
      <c r="H242" s="191">
        <v>15.76</v>
      </c>
      <c r="I242" s="192"/>
      <c r="J242" s="193">
        <f aca="true" t="shared" si="60" ref="J242:J249">ROUND(I242*H242,2)</f>
        <v>0</v>
      </c>
      <c r="K242" s="189" t="s">
        <v>1</v>
      </c>
      <c r="L242" s="39"/>
      <c r="M242" s="194" t="s">
        <v>1</v>
      </c>
      <c r="N242" s="195" t="s">
        <v>41</v>
      </c>
      <c r="O242" s="72"/>
      <c r="P242" s="196">
        <f aca="true" t="shared" si="61" ref="P242:P249">O242*H242</f>
        <v>0</v>
      </c>
      <c r="Q242" s="196">
        <v>0.00013</v>
      </c>
      <c r="R242" s="196">
        <f aca="true" t="shared" si="62" ref="R242:R249">Q242*H242</f>
        <v>0.0020488</v>
      </c>
      <c r="S242" s="196">
        <v>0</v>
      </c>
      <c r="T242" s="197">
        <f aca="true" t="shared" si="63" ref="T242:T249"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8" t="s">
        <v>189</v>
      </c>
      <c r="AT242" s="198" t="s">
        <v>146</v>
      </c>
      <c r="AU242" s="198" t="s">
        <v>84</v>
      </c>
      <c r="AY242" s="17" t="s">
        <v>142</v>
      </c>
      <c r="BE242" s="199">
        <f aca="true" t="shared" si="64" ref="BE242:BE249">IF(N242="základní",J242,0)</f>
        <v>0</v>
      </c>
      <c r="BF242" s="199">
        <f aca="true" t="shared" si="65" ref="BF242:BF249">IF(N242="snížená",J242,0)</f>
        <v>0</v>
      </c>
      <c r="BG242" s="199">
        <f aca="true" t="shared" si="66" ref="BG242:BG249">IF(N242="zákl. přenesená",J242,0)</f>
        <v>0</v>
      </c>
      <c r="BH242" s="199">
        <f aca="true" t="shared" si="67" ref="BH242:BH249">IF(N242="sníž. přenesená",J242,0)</f>
        <v>0</v>
      </c>
      <c r="BI242" s="199">
        <f aca="true" t="shared" si="68" ref="BI242:BI249">IF(N242="nulová",J242,0)</f>
        <v>0</v>
      </c>
      <c r="BJ242" s="17" t="s">
        <v>150</v>
      </c>
      <c r="BK242" s="199">
        <f aca="true" t="shared" si="69" ref="BK242:BK249">ROUND(I242*H242,2)</f>
        <v>0</v>
      </c>
      <c r="BL242" s="17" t="s">
        <v>189</v>
      </c>
      <c r="BM242" s="198" t="s">
        <v>669</v>
      </c>
    </row>
    <row r="243" spans="1:65" s="2" customFormat="1" ht="24.2" customHeight="1">
      <c r="A243" s="34"/>
      <c r="B243" s="35"/>
      <c r="C243" s="187" t="s">
        <v>248</v>
      </c>
      <c r="D243" s="187" t="s">
        <v>146</v>
      </c>
      <c r="E243" s="188" t="s">
        <v>670</v>
      </c>
      <c r="F243" s="189" t="s">
        <v>671</v>
      </c>
      <c r="G243" s="190" t="s">
        <v>149</v>
      </c>
      <c r="H243" s="191">
        <v>15.76</v>
      </c>
      <c r="I243" s="192"/>
      <c r="J243" s="193">
        <f t="shared" si="60"/>
        <v>0</v>
      </c>
      <c r="K243" s="189" t="s">
        <v>1</v>
      </c>
      <c r="L243" s="39"/>
      <c r="M243" s="194" t="s">
        <v>1</v>
      </c>
      <c r="N243" s="195" t="s">
        <v>41</v>
      </c>
      <c r="O243" s="72"/>
      <c r="P243" s="196">
        <f t="shared" si="61"/>
        <v>0</v>
      </c>
      <c r="Q243" s="196">
        <v>0.00012</v>
      </c>
      <c r="R243" s="196">
        <f t="shared" si="62"/>
        <v>0.0018912</v>
      </c>
      <c r="S243" s="196">
        <v>0</v>
      </c>
      <c r="T243" s="197">
        <f t="shared" si="6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8" t="s">
        <v>189</v>
      </c>
      <c r="AT243" s="198" t="s">
        <v>146</v>
      </c>
      <c r="AU243" s="198" t="s">
        <v>84</v>
      </c>
      <c r="AY243" s="17" t="s">
        <v>142</v>
      </c>
      <c r="BE243" s="199">
        <f t="shared" si="64"/>
        <v>0</v>
      </c>
      <c r="BF243" s="199">
        <f t="shared" si="65"/>
        <v>0</v>
      </c>
      <c r="BG243" s="199">
        <f t="shared" si="66"/>
        <v>0</v>
      </c>
      <c r="BH243" s="199">
        <f t="shared" si="67"/>
        <v>0</v>
      </c>
      <c r="BI243" s="199">
        <f t="shared" si="68"/>
        <v>0</v>
      </c>
      <c r="BJ243" s="17" t="s">
        <v>150</v>
      </c>
      <c r="BK243" s="199">
        <f t="shared" si="69"/>
        <v>0</v>
      </c>
      <c r="BL243" s="17" t="s">
        <v>189</v>
      </c>
      <c r="BM243" s="198" t="s">
        <v>672</v>
      </c>
    </row>
    <row r="244" spans="1:65" s="2" customFormat="1" ht="24.2" customHeight="1">
      <c r="A244" s="34"/>
      <c r="B244" s="35"/>
      <c r="C244" s="187" t="s">
        <v>253</v>
      </c>
      <c r="D244" s="187" t="s">
        <v>146</v>
      </c>
      <c r="E244" s="188" t="s">
        <v>673</v>
      </c>
      <c r="F244" s="189" t="s">
        <v>674</v>
      </c>
      <c r="G244" s="190" t="s">
        <v>149</v>
      </c>
      <c r="H244" s="191">
        <v>15.76</v>
      </c>
      <c r="I244" s="192"/>
      <c r="J244" s="193">
        <f t="shared" si="60"/>
        <v>0</v>
      </c>
      <c r="K244" s="189" t="s">
        <v>1</v>
      </c>
      <c r="L244" s="39"/>
      <c r="M244" s="194" t="s">
        <v>1</v>
      </c>
      <c r="N244" s="195" t="s">
        <v>41</v>
      </c>
      <c r="O244" s="72"/>
      <c r="P244" s="196">
        <f t="shared" si="61"/>
        <v>0</v>
      </c>
      <c r="Q244" s="196">
        <v>0.00017</v>
      </c>
      <c r="R244" s="196">
        <f t="shared" si="62"/>
        <v>0.0026792</v>
      </c>
      <c r="S244" s="196">
        <v>0</v>
      </c>
      <c r="T244" s="197">
        <f t="shared" si="6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8" t="s">
        <v>189</v>
      </c>
      <c r="AT244" s="198" t="s">
        <v>146</v>
      </c>
      <c r="AU244" s="198" t="s">
        <v>84</v>
      </c>
      <c r="AY244" s="17" t="s">
        <v>142</v>
      </c>
      <c r="BE244" s="199">
        <f t="shared" si="64"/>
        <v>0</v>
      </c>
      <c r="BF244" s="199">
        <f t="shared" si="65"/>
        <v>0</v>
      </c>
      <c r="BG244" s="199">
        <f t="shared" si="66"/>
        <v>0</v>
      </c>
      <c r="BH244" s="199">
        <f t="shared" si="67"/>
        <v>0</v>
      </c>
      <c r="BI244" s="199">
        <f t="shared" si="68"/>
        <v>0</v>
      </c>
      <c r="BJ244" s="17" t="s">
        <v>150</v>
      </c>
      <c r="BK244" s="199">
        <f t="shared" si="69"/>
        <v>0</v>
      </c>
      <c r="BL244" s="17" t="s">
        <v>189</v>
      </c>
      <c r="BM244" s="198" t="s">
        <v>675</v>
      </c>
    </row>
    <row r="245" spans="1:65" s="2" customFormat="1" ht="24.2" customHeight="1">
      <c r="A245" s="34"/>
      <c r="B245" s="35"/>
      <c r="C245" s="187" t="s">
        <v>243</v>
      </c>
      <c r="D245" s="187" t="s">
        <v>146</v>
      </c>
      <c r="E245" s="188" t="s">
        <v>443</v>
      </c>
      <c r="F245" s="189" t="s">
        <v>444</v>
      </c>
      <c r="G245" s="190" t="s">
        <v>149</v>
      </c>
      <c r="H245" s="191">
        <v>15.76</v>
      </c>
      <c r="I245" s="192"/>
      <c r="J245" s="193">
        <f t="shared" si="60"/>
        <v>0</v>
      </c>
      <c r="K245" s="189" t="s">
        <v>1</v>
      </c>
      <c r="L245" s="39"/>
      <c r="M245" s="194" t="s">
        <v>1</v>
      </c>
      <c r="N245" s="195" t="s">
        <v>41</v>
      </c>
      <c r="O245" s="72"/>
      <c r="P245" s="196">
        <f t="shared" si="61"/>
        <v>0</v>
      </c>
      <c r="Q245" s="196">
        <v>8E-05</v>
      </c>
      <c r="R245" s="196">
        <f t="shared" si="62"/>
        <v>0.0012608</v>
      </c>
      <c r="S245" s="196">
        <v>0</v>
      </c>
      <c r="T245" s="197">
        <f t="shared" si="6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8" t="s">
        <v>189</v>
      </c>
      <c r="AT245" s="198" t="s">
        <v>146</v>
      </c>
      <c r="AU245" s="198" t="s">
        <v>84</v>
      </c>
      <c r="AY245" s="17" t="s">
        <v>142</v>
      </c>
      <c r="BE245" s="199">
        <f t="shared" si="64"/>
        <v>0</v>
      </c>
      <c r="BF245" s="199">
        <f t="shared" si="65"/>
        <v>0</v>
      </c>
      <c r="BG245" s="199">
        <f t="shared" si="66"/>
        <v>0</v>
      </c>
      <c r="BH245" s="199">
        <f t="shared" si="67"/>
        <v>0</v>
      </c>
      <c r="BI245" s="199">
        <f t="shared" si="68"/>
        <v>0</v>
      </c>
      <c r="BJ245" s="17" t="s">
        <v>150</v>
      </c>
      <c r="BK245" s="199">
        <f t="shared" si="69"/>
        <v>0</v>
      </c>
      <c r="BL245" s="17" t="s">
        <v>189</v>
      </c>
      <c r="BM245" s="198" t="s">
        <v>676</v>
      </c>
    </row>
    <row r="246" spans="1:65" s="2" customFormat="1" ht="16.5" customHeight="1">
      <c r="A246" s="34"/>
      <c r="B246" s="35"/>
      <c r="C246" s="187" t="s">
        <v>237</v>
      </c>
      <c r="D246" s="187" t="s">
        <v>146</v>
      </c>
      <c r="E246" s="188" t="s">
        <v>447</v>
      </c>
      <c r="F246" s="189" t="s">
        <v>448</v>
      </c>
      <c r="G246" s="190" t="s">
        <v>149</v>
      </c>
      <c r="H246" s="191">
        <v>27.37</v>
      </c>
      <c r="I246" s="192"/>
      <c r="J246" s="193">
        <f t="shared" si="60"/>
        <v>0</v>
      </c>
      <c r="K246" s="189" t="s">
        <v>1</v>
      </c>
      <c r="L246" s="39"/>
      <c r="M246" s="194" t="s">
        <v>1</v>
      </c>
      <c r="N246" s="195" t="s">
        <v>41</v>
      </c>
      <c r="O246" s="72"/>
      <c r="P246" s="196">
        <f t="shared" si="61"/>
        <v>0</v>
      </c>
      <c r="Q246" s="196">
        <v>0</v>
      </c>
      <c r="R246" s="196">
        <f t="shared" si="62"/>
        <v>0</v>
      </c>
      <c r="S246" s="196">
        <v>0</v>
      </c>
      <c r="T246" s="197">
        <f t="shared" si="6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8" t="s">
        <v>189</v>
      </c>
      <c r="AT246" s="198" t="s">
        <v>146</v>
      </c>
      <c r="AU246" s="198" t="s">
        <v>84</v>
      </c>
      <c r="AY246" s="17" t="s">
        <v>142</v>
      </c>
      <c r="BE246" s="199">
        <f t="shared" si="64"/>
        <v>0</v>
      </c>
      <c r="BF246" s="199">
        <f t="shared" si="65"/>
        <v>0</v>
      </c>
      <c r="BG246" s="199">
        <f t="shared" si="66"/>
        <v>0</v>
      </c>
      <c r="BH246" s="199">
        <f t="shared" si="67"/>
        <v>0</v>
      </c>
      <c r="BI246" s="199">
        <f t="shared" si="68"/>
        <v>0</v>
      </c>
      <c r="BJ246" s="17" t="s">
        <v>150</v>
      </c>
      <c r="BK246" s="199">
        <f t="shared" si="69"/>
        <v>0</v>
      </c>
      <c r="BL246" s="17" t="s">
        <v>189</v>
      </c>
      <c r="BM246" s="198" t="s">
        <v>677</v>
      </c>
    </row>
    <row r="247" spans="1:65" s="2" customFormat="1" ht="24.2" customHeight="1">
      <c r="A247" s="34"/>
      <c r="B247" s="35"/>
      <c r="C247" s="187" t="s">
        <v>273</v>
      </c>
      <c r="D247" s="187" t="s">
        <v>146</v>
      </c>
      <c r="E247" s="188" t="s">
        <v>451</v>
      </c>
      <c r="F247" s="189" t="s">
        <v>452</v>
      </c>
      <c r="G247" s="190" t="s">
        <v>149</v>
      </c>
      <c r="H247" s="191">
        <v>27.34</v>
      </c>
      <c r="I247" s="192"/>
      <c r="J247" s="193">
        <f t="shared" si="60"/>
        <v>0</v>
      </c>
      <c r="K247" s="189" t="s">
        <v>1</v>
      </c>
      <c r="L247" s="39"/>
      <c r="M247" s="194" t="s">
        <v>1</v>
      </c>
      <c r="N247" s="195" t="s">
        <v>41</v>
      </c>
      <c r="O247" s="72"/>
      <c r="P247" s="196">
        <f t="shared" si="61"/>
        <v>0</v>
      </c>
      <c r="Q247" s="196">
        <v>0.00014</v>
      </c>
      <c r="R247" s="196">
        <f t="shared" si="62"/>
        <v>0.0038275999999999996</v>
      </c>
      <c r="S247" s="196">
        <v>0</v>
      </c>
      <c r="T247" s="197">
        <f t="shared" si="6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8" t="s">
        <v>189</v>
      </c>
      <c r="AT247" s="198" t="s">
        <v>146</v>
      </c>
      <c r="AU247" s="198" t="s">
        <v>84</v>
      </c>
      <c r="AY247" s="17" t="s">
        <v>142</v>
      </c>
      <c r="BE247" s="199">
        <f t="shared" si="64"/>
        <v>0</v>
      </c>
      <c r="BF247" s="199">
        <f t="shared" si="65"/>
        <v>0</v>
      </c>
      <c r="BG247" s="199">
        <f t="shared" si="66"/>
        <v>0</v>
      </c>
      <c r="BH247" s="199">
        <f t="shared" si="67"/>
        <v>0</v>
      </c>
      <c r="BI247" s="199">
        <f t="shared" si="68"/>
        <v>0</v>
      </c>
      <c r="BJ247" s="17" t="s">
        <v>150</v>
      </c>
      <c r="BK247" s="199">
        <f t="shared" si="69"/>
        <v>0</v>
      </c>
      <c r="BL247" s="17" t="s">
        <v>189</v>
      </c>
      <c r="BM247" s="198" t="s">
        <v>678</v>
      </c>
    </row>
    <row r="248" spans="1:65" s="2" customFormat="1" ht="24.2" customHeight="1">
      <c r="A248" s="34"/>
      <c r="B248" s="35"/>
      <c r="C248" s="187" t="s">
        <v>298</v>
      </c>
      <c r="D248" s="187" t="s">
        <v>146</v>
      </c>
      <c r="E248" s="188" t="s">
        <v>455</v>
      </c>
      <c r="F248" s="189" t="s">
        <v>456</v>
      </c>
      <c r="G248" s="190" t="s">
        <v>149</v>
      </c>
      <c r="H248" s="191">
        <v>27.34</v>
      </c>
      <c r="I248" s="192"/>
      <c r="J248" s="193">
        <f t="shared" si="60"/>
        <v>0</v>
      </c>
      <c r="K248" s="189" t="s">
        <v>1</v>
      </c>
      <c r="L248" s="39"/>
      <c r="M248" s="194" t="s">
        <v>1</v>
      </c>
      <c r="N248" s="195" t="s">
        <v>41</v>
      </c>
      <c r="O248" s="72"/>
      <c r="P248" s="196">
        <f t="shared" si="61"/>
        <v>0</v>
      </c>
      <c r="Q248" s="196">
        <v>0.00017</v>
      </c>
      <c r="R248" s="196">
        <f t="shared" si="62"/>
        <v>0.0046478000000000005</v>
      </c>
      <c r="S248" s="196">
        <v>0</v>
      </c>
      <c r="T248" s="197">
        <f t="shared" si="6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8" t="s">
        <v>189</v>
      </c>
      <c r="AT248" s="198" t="s">
        <v>146</v>
      </c>
      <c r="AU248" s="198" t="s">
        <v>84</v>
      </c>
      <c r="AY248" s="17" t="s">
        <v>142</v>
      </c>
      <c r="BE248" s="199">
        <f t="shared" si="64"/>
        <v>0</v>
      </c>
      <c r="BF248" s="199">
        <f t="shared" si="65"/>
        <v>0</v>
      </c>
      <c r="BG248" s="199">
        <f t="shared" si="66"/>
        <v>0</v>
      </c>
      <c r="BH248" s="199">
        <f t="shared" si="67"/>
        <v>0</v>
      </c>
      <c r="BI248" s="199">
        <f t="shared" si="68"/>
        <v>0</v>
      </c>
      <c r="BJ248" s="17" t="s">
        <v>150</v>
      </c>
      <c r="BK248" s="199">
        <f t="shared" si="69"/>
        <v>0</v>
      </c>
      <c r="BL248" s="17" t="s">
        <v>189</v>
      </c>
      <c r="BM248" s="198" t="s">
        <v>679</v>
      </c>
    </row>
    <row r="249" spans="1:65" s="2" customFormat="1" ht="24.2" customHeight="1">
      <c r="A249" s="34"/>
      <c r="B249" s="35"/>
      <c r="C249" s="187" t="s">
        <v>211</v>
      </c>
      <c r="D249" s="187" t="s">
        <v>146</v>
      </c>
      <c r="E249" s="188" t="s">
        <v>458</v>
      </c>
      <c r="F249" s="189" t="s">
        <v>459</v>
      </c>
      <c r="G249" s="190" t="s">
        <v>149</v>
      </c>
      <c r="H249" s="191">
        <v>27.34</v>
      </c>
      <c r="I249" s="192"/>
      <c r="J249" s="193">
        <f t="shared" si="60"/>
        <v>0</v>
      </c>
      <c r="K249" s="189" t="s">
        <v>1</v>
      </c>
      <c r="L249" s="39"/>
      <c r="M249" s="194" t="s">
        <v>1</v>
      </c>
      <c r="N249" s="195" t="s">
        <v>41</v>
      </c>
      <c r="O249" s="72"/>
      <c r="P249" s="196">
        <f t="shared" si="61"/>
        <v>0</v>
      </c>
      <c r="Q249" s="196">
        <v>0.00012</v>
      </c>
      <c r="R249" s="196">
        <f t="shared" si="62"/>
        <v>0.0032808</v>
      </c>
      <c r="S249" s="196">
        <v>0</v>
      </c>
      <c r="T249" s="197">
        <f t="shared" si="6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8" t="s">
        <v>189</v>
      </c>
      <c r="AT249" s="198" t="s">
        <v>146</v>
      </c>
      <c r="AU249" s="198" t="s">
        <v>84</v>
      </c>
      <c r="AY249" s="17" t="s">
        <v>142</v>
      </c>
      <c r="BE249" s="199">
        <f t="shared" si="64"/>
        <v>0</v>
      </c>
      <c r="BF249" s="199">
        <f t="shared" si="65"/>
        <v>0</v>
      </c>
      <c r="BG249" s="199">
        <f t="shared" si="66"/>
        <v>0</v>
      </c>
      <c r="BH249" s="199">
        <f t="shared" si="67"/>
        <v>0</v>
      </c>
      <c r="BI249" s="199">
        <f t="shared" si="68"/>
        <v>0</v>
      </c>
      <c r="BJ249" s="17" t="s">
        <v>150</v>
      </c>
      <c r="BK249" s="199">
        <f t="shared" si="69"/>
        <v>0</v>
      </c>
      <c r="BL249" s="17" t="s">
        <v>189</v>
      </c>
      <c r="BM249" s="198" t="s">
        <v>680</v>
      </c>
    </row>
    <row r="250" spans="2:63" s="12" customFormat="1" ht="22.9" customHeight="1">
      <c r="B250" s="171"/>
      <c r="C250" s="172"/>
      <c r="D250" s="173" t="s">
        <v>73</v>
      </c>
      <c r="E250" s="185" t="s">
        <v>461</v>
      </c>
      <c r="F250" s="185" t="s">
        <v>462</v>
      </c>
      <c r="G250" s="172"/>
      <c r="H250" s="172"/>
      <c r="I250" s="175"/>
      <c r="J250" s="186">
        <f>BK250</f>
        <v>0</v>
      </c>
      <c r="K250" s="172"/>
      <c r="L250" s="177"/>
      <c r="M250" s="178"/>
      <c r="N250" s="179"/>
      <c r="O250" s="179"/>
      <c r="P250" s="180">
        <f>SUM(P251:P255)</f>
        <v>0</v>
      </c>
      <c r="Q250" s="179"/>
      <c r="R250" s="180">
        <f>SUM(R251:R255)</f>
        <v>0.1430112</v>
      </c>
      <c r="S250" s="179"/>
      <c r="T250" s="181">
        <f>SUM(T251:T255)</f>
        <v>0</v>
      </c>
      <c r="AR250" s="182" t="s">
        <v>84</v>
      </c>
      <c r="AT250" s="183" t="s">
        <v>73</v>
      </c>
      <c r="AU250" s="183" t="s">
        <v>82</v>
      </c>
      <c r="AY250" s="182" t="s">
        <v>142</v>
      </c>
      <c r="BK250" s="184">
        <f>SUM(BK251:BK255)</f>
        <v>0</v>
      </c>
    </row>
    <row r="251" spans="1:65" s="2" customFormat="1" ht="24.2" customHeight="1">
      <c r="A251" s="34"/>
      <c r="B251" s="35"/>
      <c r="C251" s="187" t="s">
        <v>216</v>
      </c>
      <c r="D251" s="187" t="s">
        <v>146</v>
      </c>
      <c r="E251" s="188" t="s">
        <v>681</v>
      </c>
      <c r="F251" s="189" t="s">
        <v>682</v>
      </c>
      <c r="G251" s="190" t="s">
        <v>149</v>
      </c>
      <c r="H251" s="191">
        <v>297.94</v>
      </c>
      <c r="I251" s="192"/>
      <c r="J251" s="193">
        <f>ROUND(I251*H251,2)</f>
        <v>0</v>
      </c>
      <c r="K251" s="189" t="s">
        <v>1</v>
      </c>
      <c r="L251" s="39"/>
      <c r="M251" s="194" t="s">
        <v>1</v>
      </c>
      <c r="N251" s="195" t="s">
        <v>41</v>
      </c>
      <c r="O251" s="72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8" t="s">
        <v>189</v>
      </c>
      <c r="AT251" s="198" t="s">
        <v>146</v>
      </c>
      <c r="AU251" s="198" t="s">
        <v>84</v>
      </c>
      <c r="AY251" s="17" t="s">
        <v>142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7" t="s">
        <v>150</v>
      </c>
      <c r="BK251" s="199">
        <f>ROUND(I251*H251,2)</f>
        <v>0</v>
      </c>
      <c r="BL251" s="17" t="s">
        <v>189</v>
      </c>
      <c r="BM251" s="198" t="s">
        <v>683</v>
      </c>
    </row>
    <row r="252" spans="2:51" s="14" customFormat="1" ht="11.25">
      <c r="B252" s="211"/>
      <c r="C252" s="212"/>
      <c r="D252" s="202" t="s">
        <v>176</v>
      </c>
      <c r="E252" s="213" t="s">
        <v>1</v>
      </c>
      <c r="F252" s="214" t="s">
        <v>684</v>
      </c>
      <c r="G252" s="212"/>
      <c r="H252" s="215">
        <v>297.94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176</v>
      </c>
      <c r="AU252" s="221" t="s">
        <v>84</v>
      </c>
      <c r="AV252" s="14" t="s">
        <v>84</v>
      </c>
      <c r="AW252" s="14" t="s">
        <v>31</v>
      </c>
      <c r="AX252" s="14" t="s">
        <v>82</v>
      </c>
      <c r="AY252" s="221" t="s">
        <v>142</v>
      </c>
    </row>
    <row r="253" spans="1:65" s="2" customFormat="1" ht="24.2" customHeight="1">
      <c r="A253" s="34"/>
      <c r="B253" s="35"/>
      <c r="C253" s="187" t="s">
        <v>220</v>
      </c>
      <c r="D253" s="187" t="s">
        <v>146</v>
      </c>
      <c r="E253" s="188" t="s">
        <v>468</v>
      </c>
      <c r="F253" s="189" t="s">
        <v>469</v>
      </c>
      <c r="G253" s="190" t="s">
        <v>149</v>
      </c>
      <c r="H253" s="191">
        <v>297.94</v>
      </c>
      <c r="I253" s="192"/>
      <c r="J253" s="193">
        <f>ROUND(I253*H253,2)</f>
        <v>0</v>
      </c>
      <c r="K253" s="189" t="s">
        <v>1</v>
      </c>
      <c r="L253" s="39"/>
      <c r="M253" s="194" t="s">
        <v>1</v>
      </c>
      <c r="N253" s="195" t="s">
        <v>41</v>
      </c>
      <c r="O253" s="72"/>
      <c r="P253" s="196">
        <f>O253*H253</f>
        <v>0</v>
      </c>
      <c r="Q253" s="196">
        <v>0.0002</v>
      </c>
      <c r="R253" s="196">
        <f>Q253*H253</f>
        <v>0.059588</v>
      </c>
      <c r="S253" s="196">
        <v>0</v>
      </c>
      <c r="T253" s="197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8" t="s">
        <v>189</v>
      </c>
      <c r="AT253" s="198" t="s">
        <v>146</v>
      </c>
      <c r="AU253" s="198" t="s">
        <v>84</v>
      </c>
      <c r="AY253" s="17" t="s">
        <v>142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7" t="s">
        <v>150</v>
      </c>
      <c r="BK253" s="199">
        <f>ROUND(I253*H253,2)</f>
        <v>0</v>
      </c>
      <c r="BL253" s="17" t="s">
        <v>189</v>
      </c>
      <c r="BM253" s="198" t="s">
        <v>685</v>
      </c>
    </row>
    <row r="254" spans="1:65" s="2" customFormat="1" ht="33" customHeight="1">
      <c r="A254" s="34"/>
      <c r="B254" s="35"/>
      <c r="C254" s="187" t="s">
        <v>225</v>
      </c>
      <c r="D254" s="187" t="s">
        <v>146</v>
      </c>
      <c r="E254" s="188" t="s">
        <v>475</v>
      </c>
      <c r="F254" s="189" t="s">
        <v>476</v>
      </c>
      <c r="G254" s="190" t="s">
        <v>149</v>
      </c>
      <c r="H254" s="191">
        <v>297.94</v>
      </c>
      <c r="I254" s="192"/>
      <c r="J254" s="193">
        <f>ROUND(I254*H254,2)</f>
        <v>0</v>
      </c>
      <c r="K254" s="189" t="s">
        <v>1</v>
      </c>
      <c r="L254" s="39"/>
      <c r="M254" s="194" t="s">
        <v>1</v>
      </c>
      <c r="N254" s="195" t="s">
        <v>41</v>
      </c>
      <c r="O254" s="72"/>
      <c r="P254" s="196">
        <f>O254*H254</f>
        <v>0</v>
      </c>
      <c r="Q254" s="196">
        <v>0.00026</v>
      </c>
      <c r="R254" s="196">
        <f>Q254*H254</f>
        <v>0.07746439999999999</v>
      </c>
      <c r="S254" s="196">
        <v>0</v>
      </c>
      <c r="T254" s="197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8" t="s">
        <v>189</v>
      </c>
      <c r="AT254" s="198" t="s">
        <v>146</v>
      </c>
      <c r="AU254" s="198" t="s">
        <v>84</v>
      </c>
      <c r="AY254" s="17" t="s">
        <v>142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7" t="s">
        <v>150</v>
      </c>
      <c r="BK254" s="199">
        <f>ROUND(I254*H254,2)</f>
        <v>0</v>
      </c>
      <c r="BL254" s="17" t="s">
        <v>189</v>
      </c>
      <c r="BM254" s="198" t="s">
        <v>686</v>
      </c>
    </row>
    <row r="255" spans="1:65" s="2" customFormat="1" ht="37.9" customHeight="1">
      <c r="A255" s="34"/>
      <c r="B255" s="35"/>
      <c r="C255" s="187" t="s">
        <v>195</v>
      </c>
      <c r="D255" s="187" t="s">
        <v>146</v>
      </c>
      <c r="E255" s="188" t="s">
        <v>479</v>
      </c>
      <c r="F255" s="189" t="s">
        <v>480</v>
      </c>
      <c r="G255" s="190" t="s">
        <v>149</v>
      </c>
      <c r="H255" s="191">
        <v>297.94</v>
      </c>
      <c r="I255" s="192"/>
      <c r="J255" s="193">
        <f>ROUND(I255*H255,2)</f>
        <v>0</v>
      </c>
      <c r="K255" s="189" t="s">
        <v>1</v>
      </c>
      <c r="L255" s="39"/>
      <c r="M255" s="244" t="s">
        <v>1</v>
      </c>
      <c r="N255" s="245" t="s">
        <v>41</v>
      </c>
      <c r="O255" s="246"/>
      <c r="P255" s="247">
        <f>O255*H255</f>
        <v>0</v>
      </c>
      <c r="Q255" s="247">
        <v>2E-05</v>
      </c>
      <c r="R255" s="247">
        <f>Q255*H255</f>
        <v>0.0059588</v>
      </c>
      <c r="S255" s="247">
        <v>0</v>
      </c>
      <c r="T255" s="24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8" t="s">
        <v>189</v>
      </c>
      <c r="AT255" s="198" t="s">
        <v>146</v>
      </c>
      <c r="AU255" s="198" t="s">
        <v>84</v>
      </c>
      <c r="AY255" s="17" t="s">
        <v>142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7" t="s">
        <v>150</v>
      </c>
      <c r="BK255" s="199">
        <f>ROUND(I255*H255,2)</f>
        <v>0</v>
      </c>
      <c r="BL255" s="17" t="s">
        <v>189</v>
      </c>
      <c r="BM255" s="198" t="s">
        <v>687</v>
      </c>
    </row>
    <row r="256" spans="1:31" s="2" customFormat="1" ht="6.95" customHeight="1">
      <c r="A256" s="34"/>
      <c r="B256" s="55"/>
      <c r="C256" s="56"/>
      <c r="D256" s="56"/>
      <c r="E256" s="56"/>
      <c r="F256" s="56"/>
      <c r="G256" s="56"/>
      <c r="H256" s="56"/>
      <c r="I256" s="56"/>
      <c r="J256" s="56"/>
      <c r="K256" s="56"/>
      <c r="L256" s="39"/>
      <c r="M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</row>
  </sheetData>
  <sheetProtection algorithmName="SHA-512" hashValue="mkPmQDA+DwEYTvTTGJ/hVNmVV1OSv2knZmjDPWzz5khRMPLWW2P5hjgcpERW7WlMT6/47gzx/4aufBSRpwwZTQ==" saltValue="2ALvZftDMprPzJq2C+zEsyO5XBmndmvnqRbeBSLlDvo79++KjH/EsWTei4sYU7pATuKm1xnSnFHDB0eUEvUfkg==" spinCount="100000" sheet="1" objects="1" scenarios="1" formatColumns="0" formatRows="0" autoFilter="0"/>
  <autoFilter ref="C130:K255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9"/>
  <sheetViews>
    <sheetView showGridLines="0" workbookViewId="0" topLeftCell="A20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90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84</v>
      </c>
    </row>
    <row r="4" spans="2:46" s="1" customFormat="1" ht="24.95" customHeight="1">
      <c r="B4" s="20"/>
      <c r="D4" s="111" t="s">
        <v>103</v>
      </c>
      <c r="L4" s="20"/>
      <c r="M4" s="112" t="s">
        <v>10</v>
      </c>
      <c r="AT4" s="17" t="s">
        <v>31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6.5" customHeight="1">
      <c r="B7" s="20"/>
      <c r="E7" s="290" t="str">
        <f>'Rekapitulace stavby'!K6</f>
        <v>Stavební úpravy chodeb v objektu MIS MUSIC</v>
      </c>
      <c r="F7" s="291"/>
      <c r="G7" s="291"/>
      <c r="H7" s="291"/>
      <c r="L7" s="20"/>
    </row>
    <row r="8" spans="1:31" s="2" customFormat="1" ht="12" customHeight="1">
      <c r="A8" s="34"/>
      <c r="B8" s="39"/>
      <c r="C8" s="34"/>
      <c r="D8" s="113" t="s">
        <v>104</v>
      </c>
      <c r="E8" s="34"/>
      <c r="F8" s="34"/>
      <c r="G8" s="34"/>
      <c r="H8" s="34"/>
      <c r="I8" s="34"/>
      <c r="J8" s="34"/>
      <c r="K8" s="34"/>
      <c r="L8" s="5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2" t="s">
        <v>688</v>
      </c>
      <c r="F9" s="293"/>
      <c r="G9" s="293"/>
      <c r="H9" s="293"/>
      <c r="I9" s="34"/>
      <c r="J9" s="34"/>
      <c r="K9" s="34"/>
      <c r="L9" s="5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1. 2. 2023</v>
      </c>
      <c r="K12" s="34"/>
      <c r="L12" s="5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4" t="str">
        <f>'Rekapitulace stavby'!E14</f>
        <v>Vyplň údaj</v>
      </c>
      <c r="F18" s="295"/>
      <c r="G18" s="295"/>
      <c r="H18" s="295"/>
      <c r="I18" s="113" t="s">
        <v>27</v>
      </c>
      <c r="J18" s="30" t="str">
        <f>'Rekapitulace stavby'!AN14</f>
        <v>Vyplň údaj</v>
      </c>
      <c r="K18" s="34"/>
      <c r="L18" s="5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21</v>
      </c>
      <c r="F21" s="34"/>
      <c r="G21" s="34"/>
      <c r="H21" s="34"/>
      <c r="I21" s="113" t="s">
        <v>27</v>
      </c>
      <c r="J21" s="114" t="s">
        <v>1</v>
      </c>
      <c r="K21" s="34"/>
      <c r="L21" s="5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32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21</v>
      </c>
      <c r="F24" s="34"/>
      <c r="G24" s="34"/>
      <c r="H24" s="34"/>
      <c r="I24" s="113" t="s">
        <v>27</v>
      </c>
      <c r="J24" s="114" t="s">
        <v>1</v>
      </c>
      <c r="K24" s="34"/>
      <c r="L24" s="5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33</v>
      </c>
      <c r="E26" s="34"/>
      <c r="F26" s="34"/>
      <c r="G26" s="34"/>
      <c r="H26" s="34"/>
      <c r="I26" s="34"/>
      <c r="J26" s="34"/>
      <c r="K26" s="34"/>
      <c r="L26" s="5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296" t="s">
        <v>1</v>
      </c>
      <c r="F27" s="296"/>
      <c r="G27" s="296"/>
      <c r="H27" s="29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34</v>
      </c>
      <c r="E30" s="34"/>
      <c r="F30" s="34"/>
      <c r="G30" s="34"/>
      <c r="H30" s="34"/>
      <c r="I30" s="34"/>
      <c r="J30" s="121">
        <f>ROUND(J130,2)</f>
        <v>0</v>
      </c>
      <c r="K30" s="34"/>
      <c r="L30" s="5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36</v>
      </c>
      <c r="G32" s="34"/>
      <c r="H32" s="34"/>
      <c r="I32" s="122" t="s">
        <v>35</v>
      </c>
      <c r="J32" s="122" t="s">
        <v>37</v>
      </c>
      <c r="K32" s="34"/>
      <c r="L32" s="5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3" t="s">
        <v>38</v>
      </c>
      <c r="E33" s="113" t="s">
        <v>39</v>
      </c>
      <c r="F33" s="124">
        <f>ROUND((SUM(BE130:BE238)),2)</f>
        <v>0</v>
      </c>
      <c r="G33" s="34"/>
      <c r="H33" s="34"/>
      <c r="I33" s="125">
        <v>0.21</v>
      </c>
      <c r="J33" s="124">
        <f>ROUND(((SUM(BE130:BE238))*I33),2)</f>
        <v>0</v>
      </c>
      <c r="K33" s="34"/>
      <c r="L33" s="5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3" t="s">
        <v>40</v>
      </c>
      <c r="F34" s="124">
        <f>ROUND((SUM(BF130:BF238)),2)</f>
        <v>0</v>
      </c>
      <c r="G34" s="34"/>
      <c r="H34" s="34"/>
      <c r="I34" s="125">
        <v>0.15</v>
      </c>
      <c r="J34" s="124">
        <f>ROUND(((SUM(BF130:BF238))*I34),2)</f>
        <v>0</v>
      </c>
      <c r="K34" s="34"/>
      <c r="L34" s="5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13" t="s">
        <v>38</v>
      </c>
      <c r="E35" s="113" t="s">
        <v>41</v>
      </c>
      <c r="F35" s="124">
        <f>ROUND((SUM(BG130:BG238)),2)</f>
        <v>0</v>
      </c>
      <c r="G35" s="34"/>
      <c r="H35" s="34"/>
      <c r="I35" s="125">
        <v>0.21</v>
      </c>
      <c r="J35" s="124">
        <f>0</f>
        <v>0</v>
      </c>
      <c r="K35" s="34"/>
      <c r="L35" s="5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3" t="s">
        <v>42</v>
      </c>
      <c r="F36" s="124">
        <f>ROUND((SUM(BH130:BH238)),2)</f>
        <v>0</v>
      </c>
      <c r="G36" s="34"/>
      <c r="H36" s="34"/>
      <c r="I36" s="125">
        <v>0.15</v>
      </c>
      <c r="J36" s="124">
        <f>0</f>
        <v>0</v>
      </c>
      <c r="K36" s="34"/>
      <c r="L36" s="5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43</v>
      </c>
      <c r="F37" s="124">
        <f>ROUND((SUM(BI130:BI238)),2)</f>
        <v>0</v>
      </c>
      <c r="G37" s="34"/>
      <c r="H37" s="34"/>
      <c r="I37" s="125">
        <v>0</v>
      </c>
      <c r="J37" s="124">
        <f>0</f>
        <v>0</v>
      </c>
      <c r="K37" s="34"/>
      <c r="L37" s="5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44</v>
      </c>
      <c r="E39" s="128"/>
      <c r="F39" s="128"/>
      <c r="G39" s="129" t="s">
        <v>45</v>
      </c>
      <c r="H39" s="130" t="s">
        <v>46</v>
      </c>
      <c r="I39" s="128"/>
      <c r="J39" s="131">
        <f>SUM(J30:J37)</f>
        <v>0</v>
      </c>
      <c r="K39" s="132"/>
      <c r="L39" s="5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33" t="s">
        <v>47</v>
      </c>
      <c r="E50" s="134"/>
      <c r="F50" s="134"/>
      <c r="G50" s="133" t="s">
        <v>48</v>
      </c>
      <c r="H50" s="134"/>
      <c r="I50" s="134"/>
      <c r="J50" s="134"/>
      <c r="K50" s="134"/>
      <c r="L50" s="5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49</v>
      </c>
      <c r="E61" s="136"/>
      <c r="F61" s="137" t="s">
        <v>50</v>
      </c>
      <c r="G61" s="135" t="s">
        <v>49</v>
      </c>
      <c r="H61" s="136"/>
      <c r="I61" s="136"/>
      <c r="J61" s="138" t="s">
        <v>50</v>
      </c>
      <c r="K61" s="136"/>
      <c r="L61" s="5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51</v>
      </c>
      <c r="E65" s="139"/>
      <c r="F65" s="139"/>
      <c r="G65" s="133" t="s">
        <v>52</v>
      </c>
      <c r="H65" s="139"/>
      <c r="I65" s="139"/>
      <c r="J65" s="139"/>
      <c r="K65" s="139"/>
      <c r="L65" s="5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49</v>
      </c>
      <c r="E76" s="136"/>
      <c r="F76" s="137" t="s">
        <v>50</v>
      </c>
      <c r="G76" s="135" t="s">
        <v>49</v>
      </c>
      <c r="H76" s="136"/>
      <c r="I76" s="136"/>
      <c r="J76" s="138" t="s">
        <v>50</v>
      </c>
      <c r="K76" s="136"/>
      <c r="L76" s="5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7" t="str">
        <f>E7</f>
        <v>Stavební úpravy chodeb v objektu MIS MUSIC</v>
      </c>
      <c r="F85" s="298"/>
      <c r="G85" s="298"/>
      <c r="H85" s="298"/>
      <c r="I85" s="36"/>
      <c r="J85" s="36"/>
      <c r="K85" s="36"/>
      <c r="L85" s="5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2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49" t="str">
        <f>E9</f>
        <v>03 - 3.NP</v>
      </c>
      <c r="F87" s="299"/>
      <c r="G87" s="299"/>
      <c r="H87" s="299"/>
      <c r="I87" s="36"/>
      <c r="J87" s="36"/>
      <c r="K87" s="36"/>
      <c r="L87" s="5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7" t="str">
        <f>IF(J12="","",J12)</f>
        <v>1. 2. 2023</v>
      </c>
      <c r="K89" s="36"/>
      <c r="L89" s="5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Kořivnice</v>
      </c>
      <c r="G91" s="36"/>
      <c r="H91" s="36"/>
      <c r="I91" s="29" t="s">
        <v>30</v>
      </c>
      <c r="J91" s="32" t="str">
        <f>E21</f>
        <v xml:space="preserve"> </v>
      </c>
      <c r="K91" s="36"/>
      <c r="L91" s="5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107</v>
      </c>
      <c r="D94" s="145"/>
      <c r="E94" s="145"/>
      <c r="F94" s="145"/>
      <c r="G94" s="145"/>
      <c r="H94" s="145"/>
      <c r="I94" s="145"/>
      <c r="J94" s="146" t="s">
        <v>108</v>
      </c>
      <c r="K94" s="145"/>
      <c r="L94" s="5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109</v>
      </c>
      <c r="D96" s="36"/>
      <c r="E96" s="36"/>
      <c r="F96" s="36"/>
      <c r="G96" s="36"/>
      <c r="H96" s="36"/>
      <c r="I96" s="36"/>
      <c r="J96" s="85">
        <f>J130</f>
        <v>0</v>
      </c>
      <c r="K96" s="36"/>
      <c r="L96" s="5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8"/>
      <c r="C97" s="149"/>
      <c r="D97" s="150" t="s">
        <v>111</v>
      </c>
      <c r="E97" s="151"/>
      <c r="F97" s="151"/>
      <c r="G97" s="151"/>
      <c r="H97" s="151"/>
      <c r="I97" s="151"/>
      <c r="J97" s="152">
        <f>J131</f>
        <v>0</v>
      </c>
      <c r="K97" s="149"/>
      <c r="L97" s="153"/>
    </row>
    <row r="98" spans="2:12" s="10" customFormat="1" ht="19.9" customHeight="1">
      <c r="B98" s="154"/>
      <c r="C98" s="155"/>
      <c r="D98" s="156" t="s">
        <v>483</v>
      </c>
      <c r="E98" s="157"/>
      <c r="F98" s="157"/>
      <c r="G98" s="157"/>
      <c r="H98" s="157"/>
      <c r="I98" s="157"/>
      <c r="J98" s="158">
        <f>J132</f>
        <v>0</v>
      </c>
      <c r="K98" s="155"/>
      <c r="L98" s="159"/>
    </row>
    <row r="99" spans="2:12" s="10" customFormat="1" ht="19.9" customHeight="1">
      <c r="B99" s="154"/>
      <c r="C99" s="155"/>
      <c r="D99" s="156" t="s">
        <v>112</v>
      </c>
      <c r="E99" s="157"/>
      <c r="F99" s="157"/>
      <c r="G99" s="157"/>
      <c r="H99" s="157"/>
      <c r="I99" s="157"/>
      <c r="J99" s="158">
        <f>J135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113</v>
      </c>
      <c r="E100" s="157"/>
      <c r="F100" s="157"/>
      <c r="G100" s="157"/>
      <c r="H100" s="157"/>
      <c r="I100" s="157"/>
      <c r="J100" s="158">
        <f>J149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114</v>
      </c>
      <c r="E101" s="157"/>
      <c r="F101" s="157"/>
      <c r="G101" s="157"/>
      <c r="H101" s="157"/>
      <c r="I101" s="157"/>
      <c r="J101" s="158">
        <f>J157</f>
        <v>0</v>
      </c>
      <c r="K101" s="155"/>
      <c r="L101" s="159"/>
    </row>
    <row r="102" spans="2:12" s="9" customFormat="1" ht="24.95" customHeight="1">
      <c r="B102" s="148"/>
      <c r="C102" s="149"/>
      <c r="D102" s="150" t="s">
        <v>115</v>
      </c>
      <c r="E102" s="151"/>
      <c r="F102" s="151"/>
      <c r="G102" s="151"/>
      <c r="H102" s="151"/>
      <c r="I102" s="151"/>
      <c r="J102" s="152">
        <f>J166</f>
        <v>0</v>
      </c>
      <c r="K102" s="149"/>
      <c r="L102" s="153"/>
    </row>
    <row r="103" spans="2:12" s="10" customFormat="1" ht="19.9" customHeight="1">
      <c r="B103" s="154"/>
      <c r="C103" s="155"/>
      <c r="D103" s="156" t="s">
        <v>117</v>
      </c>
      <c r="E103" s="157"/>
      <c r="F103" s="157"/>
      <c r="G103" s="157"/>
      <c r="H103" s="157"/>
      <c r="I103" s="157"/>
      <c r="J103" s="158">
        <f>J167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118</v>
      </c>
      <c r="E104" s="157"/>
      <c r="F104" s="157"/>
      <c r="G104" s="157"/>
      <c r="H104" s="157"/>
      <c r="I104" s="157"/>
      <c r="J104" s="158">
        <f>J170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119</v>
      </c>
      <c r="E105" s="157"/>
      <c r="F105" s="157"/>
      <c r="G105" s="157"/>
      <c r="H105" s="157"/>
      <c r="I105" s="157"/>
      <c r="J105" s="158">
        <f>J175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122</v>
      </c>
      <c r="E106" s="157"/>
      <c r="F106" s="157"/>
      <c r="G106" s="157"/>
      <c r="H106" s="157"/>
      <c r="I106" s="157"/>
      <c r="J106" s="158">
        <f>J182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123</v>
      </c>
      <c r="E107" s="157"/>
      <c r="F107" s="157"/>
      <c r="G107" s="157"/>
      <c r="H107" s="157"/>
      <c r="I107" s="157"/>
      <c r="J107" s="158">
        <f>J187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124</v>
      </c>
      <c r="E108" s="157"/>
      <c r="F108" s="157"/>
      <c r="G108" s="157"/>
      <c r="H108" s="157"/>
      <c r="I108" s="157"/>
      <c r="J108" s="158">
        <f>J192</f>
        <v>0</v>
      </c>
      <c r="K108" s="155"/>
      <c r="L108" s="159"/>
    </row>
    <row r="109" spans="2:12" s="10" customFormat="1" ht="19.9" customHeight="1">
      <c r="B109" s="154"/>
      <c r="C109" s="155"/>
      <c r="D109" s="156" t="s">
        <v>125</v>
      </c>
      <c r="E109" s="157"/>
      <c r="F109" s="157"/>
      <c r="G109" s="157"/>
      <c r="H109" s="157"/>
      <c r="I109" s="157"/>
      <c r="J109" s="158">
        <f>J224</f>
        <v>0</v>
      </c>
      <c r="K109" s="155"/>
      <c r="L109" s="159"/>
    </row>
    <row r="110" spans="2:12" s="10" customFormat="1" ht="19.9" customHeight="1">
      <c r="B110" s="154"/>
      <c r="C110" s="155"/>
      <c r="D110" s="156" t="s">
        <v>126</v>
      </c>
      <c r="E110" s="157"/>
      <c r="F110" s="157"/>
      <c r="G110" s="157"/>
      <c r="H110" s="157"/>
      <c r="I110" s="157"/>
      <c r="J110" s="158">
        <f>J234</f>
        <v>0</v>
      </c>
      <c r="K110" s="155"/>
      <c r="L110" s="159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2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2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2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127</v>
      </c>
      <c r="D117" s="36"/>
      <c r="E117" s="36"/>
      <c r="F117" s="36"/>
      <c r="G117" s="36"/>
      <c r="H117" s="36"/>
      <c r="I117" s="36"/>
      <c r="J117" s="36"/>
      <c r="K117" s="36"/>
      <c r="L117" s="52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2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2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97" t="str">
        <f>E7</f>
        <v>Stavební úpravy chodeb v objektu MIS MUSIC</v>
      </c>
      <c r="F120" s="298"/>
      <c r="G120" s="298"/>
      <c r="H120" s="298"/>
      <c r="I120" s="36"/>
      <c r="J120" s="36"/>
      <c r="K120" s="36"/>
      <c r="L120" s="52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104</v>
      </c>
      <c r="D121" s="36"/>
      <c r="E121" s="36"/>
      <c r="F121" s="36"/>
      <c r="G121" s="36"/>
      <c r="H121" s="36"/>
      <c r="I121" s="36"/>
      <c r="J121" s="36"/>
      <c r="K121" s="36"/>
      <c r="L121" s="52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49" t="str">
        <f>E9</f>
        <v>03 - 3.NP</v>
      </c>
      <c r="F122" s="299"/>
      <c r="G122" s="299"/>
      <c r="H122" s="299"/>
      <c r="I122" s="36"/>
      <c r="J122" s="36"/>
      <c r="K122" s="36"/>
      <c r="L122" s="52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2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F12</f>
        <v xml:space="preserve"> </v>
      </c>
      <c r="G124" s="36"/>
      <c r="H124" s="36"/>
      <c r="I124" s="29" t="s">
        <v>22</v>
      </c>
      <c r="J124" s="67" t="str">
        <f>IF(J12="","",J12)</f>
        <v>1. 2. 2023</v>
      </c>
      <c r="K124" s="36"/>
      <c r="L124" s="52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2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24</v>
      </c>
      <c r="D126" s="36"/>
      <c r="E126" s="36"/>
      <c r="F126" s="27" t="str">
        <f>E15</f>
        <v>Město Kořivnice</v>
      </c>
      <c r="G126" s="36"/>
      <c r="H126" s="36"/>
      <c r="I126" s="29" t="s">
        <v>30</v>
      </c>
      <c r="J126" s="32" t="str">
        <f>E21</f>
        <v xml:space="preserve"> </v>
      </c>
      <c r="K126" s="36"/>
      <c r="L126" s="52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28</v>
      </c>
      <c r="D127" s="36"/>
      <c r="E127" s="36"/>
      <c r="F127" s="27" t="str">
        <f>IF(E18="","",E18)</f>
        <v>Vyplň údaj</v>
      </c>
      <c r="G127" s="36"/>
      <c r="H127" s="36"/>
      <c r="I127" s="29" t="s">
        <v>32</v>
      </c>
      <c r="J127" s="32" t="str">
        <f>E24</f>
        <v xml:space="preserve"> </v>
      </c>
      <c r="K127" s="36"/>
      <c r="L127" s="52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2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60"/>
      <c r="B129" s="161"/>
      <c r="C129" s="162" t="s">
        <v>128</v>
      </c>
      <c r="D129" s="163" t="s">
        <v>59</v>
      </c>
      <c r="E129" s="163" t="s">
        <v>55</v>
      </c>
      <c r="F129" s="163" t="s">
        <v>56</v>
      </c>
      <c r="G129" s="163" t="s">
        <v>129</v>
      </c>
      <c r="H129" s="163" t="s">
        <v>130</v>
      </c>
      <c r="I129" s="163" t="s">
        <v>131</v>
      </c>
      <c r="J129" s="163" t="s">
        <v>108</v>
      </c>
      <c r="K129" s="164" t="s">
        <v>132</v>
      </c>
      <c r="L129" s="165"/>
      <c r="M129" s="76" t="s">
        <v>1</v>
      </c>
      <c r="N129" s="77" t="s">
        <v>38</v>
      </c>
      <c r="O129" s="77" t="s">
        <v>133</v>
      </c>
      <c r="P129" s="77" t="s">
        <v>134</v>
      </c>
      <c r="Q129" s="77" t="s">
        <v>135</v>
      </c>
      <c r="R129" s="77" t="s">
        <v>136</v>
      </c>
      <c r="S129" s="77" t="s">
        <v>137</v>
      </c>
      <c r="T129" s="78" t="s">
        <v>138</v>
      </c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</row>
    <row r="130" spans="1:63" s="2" customFormat="1" ht="22.9" customHeight="1">
      <c r="A130" s="34"/>
      <c r="B130" s="35"/>
      <c r="C130" s="83" t="s">
        <v>139</v>
      </c>
      <c r="D130" s="36"/>
      <c r="E130" s="36"/>
      <c r="F130" s="36"/>
      <c r="G130" s="36"/>
      <c r="H130" s="36"/>
      <c r="I130" s="36"/>
      <c r="J130" s="166">
        <f>BK130</f>
        <v>0</v>
      </c>
      <c r="K130" s="36"/>
      <c r="L130" s="39"/>
      <c r="M130" s="79"/>
      <c r="N130" s="167"/>
      <c r="O130" s="80"/>
      <c r="P130" s="168">
        <f>P131+P166</f>
        <v>0</v>
      </c>
      <c r="Q130" s="80"/>
      <c r="R130" s="168">
        <f>R131+R166</f>
        <v>13.792335420000002</v>
      </c>
      <c r="S130" s="80"/>
      <c r="T130" s="169">
        <f>T131+T166</f>
        <v>2.6660238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73</v>
      </c>
      <c r="AU130" s="17" t="s">
        <v>110</v>
      </c>
      <c r="BK130" s="170">
        <f>BK131+BK166</f>
        <v>0</v>
      </c>
    </row>
    <row r="131" spans="2:63" s="12" customFormat="1" ht="25.9" customHeight="1">
      <c r="B131" s="171"/>
      <c r="C131" s="172"/>
      <c r="D131" s="173" t="s">
        <v>73</v>
      </c>
      <c r="E131" s="174" t="s">
        <v>140</v>
      </c>
      <c r="F131" s="174" t="s">
        <v>141</v>
      </c>
      <c r="G131" s="172"/>
      <c r="H131" s="172"/>
      <c r="I131" s="175"/>
      <c r="J131" s="176">
        <f>BK131</f>
        <v>0</v>
      </c>
      <c r="K131" s="172"/>
      <c r="L131" s="177"/>
      <c r="M131" s="178"/>
      <c r="N131" s="179"/>
      <c r="O131" s="179"/>
      <c r="P131" s="180">
        <f>P132+P135+P149+P157</f>
        <v>0</v>
      </c>
      <c r="Q131" s="179"/>
      <c r="R131" s="180">
        <f>R132+R135+R149+R157</f>
        <v>11.966715080000002</v>
      </c>
      <c r="S131" s="179"/>
      <c r="T131" s="181">
        <f>T132+T135+T149+T157</f>
        <v>0.60275</v>
      </c>
      <c r="AR131" s="182" t="s">
        <v>82</v>
      </c>
      <c r="AT131" s="183" t="s">
        <v>73</v>
      </c>
      <c r="AU131" s="183" t="s">
        <v>74</v>
      </c>
      <c r="AY131" s="182" t="s">
        <v>142</v>
      </c>
      <c r="BK131" s="184">
        <f>BK132+BK135+BK149+BK157</f>
        <v>0</v>
      </c>
    </row>
    <row r="132" spans="2:63" s="12" customFormat="1" ht="22.9" customHeight="1">
      <c r="B132" s="171"/>
      <c r="C132" s="172"/>
      <c r="D132" s="173" t="s">
        <v>73</v>
      </c>
      <c r="E132" s="185" t="s">
        <v>432</v>
      </c>
      <c r="F132" s="185" t="s">
        <v>484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SUM(P133:P134)</f>
        <v>0</v>
      </c>
      <c r="Q132" s="179"/>
      <c r="R132" s="180">
        <f>SUM(R133:R134)</f>
        <v>0.04485976</v>
      </c>
      <c r="S132" s="179"/>
      <c r="T132" s="181">
        <f>SUM(T133:T134)</f>
        <v>0</v>
      </c>
      <c r="AR132" s="182" t="s">
        <v>82</v>
      </c>
      <c r="AT132" s="183" t="s">
        <v>73</v>
      </c>
      <c r="AU132" s="183" t="s">
        <v>82</v>
      </c>
      <c r="AY132" s="182" t="s">
        <v>142</v>
      </c>
      <c r="BK132" s="184">
        <f>SUM(BK133:BK134)</f>
        <v>0</v>
      </c>
    </row>
    <row r="133" spans="1:65" s="2" customFormat="1" ht="33" customHeight="1">
      <c r="A133" s="34"/>
      <c r="B133" s="35"/>
      <c r="C133" s="187" t="s">
        <v>344</v>
      </c>
      <c r="D133" s="187" t="s">
        <v>146</v>
      </c>
      <c r="E133" s="188" t="s">
        <v>485</v>
      </c>
      <c r="F133" s="189" t="s">
        <v>486</v>
      </c>
      <c r="G133" s="190" t="s">
        <v>214</v>
      </c>
      <c r="H133" s="191">
        <v>0.044</v>
      </c>
      <c r="I133" s="192"/>
      <c r="J133" s="193">
        <f>ROUND(I133*H133,2)</f>
        <v>0</v>
      </c>
      <c r="K133" s="189" t="s">
        <v>1</v>
      </c>
      <c r="L133" s="39"/>
      <c r="M133" s="194" t="s">
        <v>1</v>
      </c>
      <c r="N133" s="195" t="s">
        <v>41</v>
      </c>
      <c r="O133" s="72"/>
      <c r="P133" s="196">
        <f>O133*H133</f>
        <v>0</v>
      </c>
      <c r="Q133" s="196">
        <v>0.01954</v>
      </c>
      <c r="R133" s="196">
        <f>Q133*H133</f>
        <v>0.0008597599999999999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150</v>
      </c>
      <c r="AT133" s="198" t="s">
        <v>146</v>
      </c>
      <c r="AU133" s="198" t="s">
        <v>84</v>
      </c>
      <c r="AY133" s="17" t="s">
        <v>142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7" t="s">
        <v>150</v>
      </c>
      <c r="BK133" s="199">
        <f>ROUND(I133*H133,2)</f>
        <v>0</v>
      </c>
      <c r="BL133" s="17" t="s">
        <v>150</v>
      </c>
      <c r="BM133" s="198" t="s">
        <v>689</v>
      </c>
    </row>
    <row r="134" spans="1:65" s="2" customFormat="1" ht="24.2" customHeight="1">
      <c r="A134" s="34"/>
      <c r="B134" s="35"/>
      <c r="C134" s="234" t="s">
        <v>348</v>
      </c>
      <c r="D134" s="234" t="s">
        <v>335</v>
      </c>
      <c r="E134" s="235" t="s">
        <v>488</v>
      </c>
      <c r="F134" s="236" t="s">
        <v>489</v>
      </c>
      <c r="G134" s="237" t="s">
        <v>214</v>
      </c>
      <c r="H134" s="238">
        <v>0.044</v>
      </c>
      <c r="I134" s="239"/>
      <c r="J134" s="240">
        <f>ROUND(I134*H134,2)</f>
        <v>0</v>
      </c>
      <c r="K134" s="236" t="s">
        <v>1</v>
      </c>
      <c r="L134" s="241"/>
      <c r="M134" s="242" t="s">
        <v>1</v>
      </c>
      <c r="N134" s="243" t="s">
        <v>41</v>
      </c>
      <c r="O134" s="72"/>
      <c r="P134" s="196">
        <f>O134*H134</f>
        <v>0</v>
      </c>
      <c r="Q134" s="196">
        <v>1</v>
      </c>
      <c r="R134" s="196">
        <f>Q134*H134</f>
        <v>0.044</v>
      </c>
      <c r="S134" s="196">
        <v>0</v>
      </c>
      <c r="T134" s="19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8" t="s">
        <v>152</v>
      </c>
      <c r="AT134" s="198" t="s">
        <v>335</v>
      </c>
      <c r="AU134" s="198" t="s">
        <v>84</v>
      </c>
      <c r="AY134" s="17" t="s">
        <v>142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7" t="s">
        <v>150</v>
      </c>
      <c r="BK134" s="199">
        <f>ROUND(I134*H134,2)</f>
        <v>0</v>
      </c>
      <c r="BL134" s="17" t="s">
        <v>150</v>
      </c>
      <c r="BM134" s="198" t="s">
        <v>690</v>
      </c>
    </row>
    <row r="135" spans="2:63" s="12" customFormat="1" ht="22.9" customHeight="1">
      <c r="B135" s="171"/>
      <c r="C135" s="172"/>
      <c r="D135" s="173" t="s">
        <v>73</v>
      </c>
      <c r="E135" s="185" t="s">
        <v>143</v>
      </c>
      <c r="F135" s="185" t="s">
        <v>144</v>
      </c>
      <c r="G135" s="172"/>
      <c r="H135" s="172"/>
      <c r="I135" s="175"/>
      <c r="J135" s="186">
        <f>BK135</f>
        <v>0</v>
      </c>
      <c r="K135" s="172"/>
      <c r="L135" s="177"/>
      <c r="M135" s="178"/>
      <c r="N135" s="179"/>
      <c r="O135" s="179"/>
      <c r="P135" s="180">
        <f>SUM(P136:P148)</f>
        <v>0</v>
      </c>
      <c r="Q135" s="179"/>
      <c r="R135" s="180">
        <f>SUM(R136:R148)</f>
        <v>11.908445320000002</v>
      </c>
      <c r="S135" s="179"/>
      <c r="T135" s="181">
        <f>SUM(T136:T148)</f>
        <v>0</v>
      </c>
      <c r="AR135" s="182" t="s">
        <v>82</v>
      </c>
      <c r="AT135" s="183" t="s">
        <v>73</v>
      </c>
      <c r="AU135" s="183" t="s">
        <v>82</v>
      </c>
      <c r="AY135" s="182" t="s">
        <v>142</v>
      </c>
      <c r="BK135" s="184">
        <f>SUM(BK136:BK148)</f>
        <v>0</v>
      </c>
    </row>
    <row r="136" spans="1:65" s="2" customFormat="1" ht="24.2" customHeight="1">
      <c r="A136" s="34"/>
      <c r="B136" s="35"/>
      <c r="C136" s="187" t="s">
        <v>373</v>
      </c>
      <c r="D136" s="187" t="s">
        <v>146</v>
      </c>
      <c r="E136" s="188" t="s">
        <v>491</v>
      </c>
      <c r="F136" s="189" t="s">
        <v>492</v>
      </c>
      <c r="G136" s="190" t="s">
        <v>149</v>
      </c>
      <c r="H136" s="191">
        <v>57.7</v>
      </c>
      <c r="I136" s="192"/>
      <c r="J136" s="193">
        <f aca="true" t="shared" si="0" ref="J136:J148">ROUND(I136*H136,2)</f>
        <v>0</v>
      </c>
      <c r="K136" s="189" t="s">
        <v>1</v>
      </c>
      <c r="L136" s="39"/>
      <c r="M136" s="194" t="s">
        <v>1</v>
      </c>
      <c r="N136" s="195" t="s">
        <v>41</v>
      </c>
      <c r="O136" s="72"/>
      <c r="P136" s="196">
        <f aca="true" t="shared" si="1" ref="P136:P148">O136*H136</f>
        <v>0</v>
      </c>
      <c r="Q136" s="196">
        <v>0.00026</v>
      </c>
      <c r="R136" s="196">
        <f aca="true" t="shared" si="2" ref="R136:R148">Q136*H136</f>
        <v>0.015002</v>
      </c>
      <c r="S136" s="196">
        <v>0</v>
      </c>
      <c r="T136" s="197">
        <f aca="true" t="shared" si="3" ref="T136:T148"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150</v>
      </c>
      <c r="AT136" s="198" t="s">
        <v>146</v>
      </c>
      <c r="AU136" s="198" t="s">
        <v>84</v>
      </c>
      <c r="AY136" s="17" t="s">
        <v>142</v>
      </c>
      <c r="BE136" s="199">
        <f aca="true" t="shared" si="4" ref="BE136:BE148">IF(N136="základní",J136,0)</f>
        <v>0</v>
      </c>
      <c r="BF136" s="199">
        <f aca="true" t="shared" si="5" ref="BF136:BF148">IF(N136="snížená",J136,0)</f>
        <v>0</v>
      </c>
      <c r="BG136" s="199">
        <f aca="true" t="shared" si="6" ref="BG136:BG148">IF(N136="zákl. přenesená",J136,0)</f>
        <v>0</v>
      </c>
      <c r="BH136" s="199">
        <f aca="true" t="shared" si="7" ref="BH136:BH148">IF(N136="sníž. přenesená",J136,0)</f>
        <v>0</v>
      </c>
      <c r="BI136" s="199">
        <f aca="true" t="shared" si="8" ref="BI136:BI148">IF(N136="nulová",J136,0)</f>
        <v>0</v>
      </c>
      <c r="BJ136" s="17" t="s">
        <v>150</v>
      </c>
      <c r="BK136" s="199">
        <f aca="true" t="shared" si="9" ref="BK136:BK148">ROUND(I136*H136,2)</f>
        <v>0</v>
      </c>
      <c r="BL136" s="17" t="s">
        <v>150</v>
      </c>
      <c r="BM136" s="198" t="s">
        <v>691</v>
      </c>
    </row>
    <row r="137" spans="1:65" s="2" customFormat="1" ht="24.2" customHeight="1">
      <c r="A137" s="34"/>
      <c r="B137" s="35"/>
      <c r="C137" s="187" t="s">
        <v>467</v>
      </c>
      <c r="D137" s="187" t="s">
        <v>146</v>
      </c>
      <c r="E137" s="188" t="s">
        <v>147</v>
      </c>
      <c r="F137" s="189" t="s">
        <v>148</v>
      </c>
      <c r="G137" s="190" t="s">
        <v>149</v>
      </c>
      <c r="H137" s="191">
        <v>57</v>
      </c>
      <c r="I137" s="192"/>
      <c r="J137" s="193">
        <f t="shared" si="0"/>
        <v>0</v>
      </c>
      <c r="K137" s="189" t="s">
        <v>1</v>
      </c>
      <c r="L137" s="39"/>
      <c r="M137" s="194" t="s">
        <v>1</v>
      </c>
      <c r="N137" s="195" t="s">
        <v>41</v>
      </c>
      <c r="O137" s="72"/>
      <c r="P137" s="196">
        <f t="shared" si="1"/>
        <v>0</v>
      </c>
      <c r="Q137" s="196">
        <v>0.0167</v>
      </c>
      <c r="R137" s="196">
        <f t="shared" si="2"/>
        <v>0.9519</v>
      </c>
      <c r="S137" s="196">
        <v>0</v>
      </c>
      <c r="T137" s="197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150</v>
      </c>
      <c r="AT137" s="198" t="s">
        <v>146</v>
      </c>
      <c r="AU137" s="198" t="s">
        <v>84</v>
      </c>
      <c r="AY137" s="17" t="s">
        <v>142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7" t="s">
        <v>150</v>
      </c>
      <c r="BK137" s="199">
        <f t="shared" si="9"/>
        <v>0</v>
      </c>
      <c r="BL137" s="17" t="s">
        <v>150</v>
      </c>
      <c r="BM137" s="198" t="s">
        <v>692</v>
      </c>
    </row>
    <row r="138" spans="1:65" s="2" customFormat="1" ht="24.2" customHeight="1">
      <c r="A138" s="34"/>
      <c r="B138" s="35"/>
      <c r="C138" s="187" t="s">
        <v>474</v>
      </c>
      <c r="D138" s="187" t="s">
        <v>146</v>
      </c>
      <c r="E138" s="188" t="s">
        <v>495</v>
      </c>
      <c r="F138" s="189" t="s">
        <v>496</v>
      </c>
      <c r="G138" s="190" t="s">
        <v>149</v>
      </c>
      <c r="H138" s="191">
        <v>57</v>
      </c>
      <c r="I138" s="192"/>
      <c r="J138" s="193">
        <f t="shared" si="0"/>
        <v>0</v>
      </c>
      <c r="K138" s="189" t="s">
        <v>1</v>
      </c>
      <c r="L138" s="39"/>
      <c r="M138" s="194" t="s">
        <v>1</v>
      </c>
      <c r="N138" s="195" t="s">
        <v>41</v>
      </c>
      <c r="O138" s="72"/>
      <c r="P138" s="196">
        <f t="shared" si="1"/>
        <v>0</v>
      </c>
      <c r="Q138" s="196">
        <v>0.0083</v>
      </c>
      <c r="R138" s="196">
        <f t="shared" si="2"/>
        <v>0.4731</v>
      </c>
      <c r="S138" s="196">
        <v>0</v>
      </c>
      <c r="T138" s="197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150</v>
      </c>
      <c r="AT138" s="198" t="s">
        <v>146</v>
      </c>
      <c r="AU138" s="198" t="s">
        <v>84</v>
      </c>
      <c r="AY138" s="17" t="s">
        <v>142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7" t="s">
        <v>150</v>
      </c>
      <c r="BK138" s="199">
        <f t="shared" si="9"/>
        <v>0</v>
      </c>
      <c r="BL138" s="17" t="s">
        <v>150</v>
      </c>
      <c r="BM138" s="198" t="s">
        <v>693</v>
      </c>
    </row>
    <row r="139" spans="1:65" s="2" customFormat="1" ht="24.2" customHeight="1">
      <c r="A139" s="34"/>
      <c r="B139" s="35"/>
      <c r="C139" s="187" t="s">
        <v>554</v>
      </c>
      <c r="D139" s="187" t="s">
        <v>146</v>
      </c>
      <c r="E139" s="188" t="s">
        <v>157</v>
      </c>
      <c r="F139" s="189" t="s">
        <v>158</v>
      </c>
      <c r="G139" s="190" t="s">
        <v>149</v>
      </c>
      <c r="H139" s="191">
        <v>57.7</v>
      </c>
      <c r="I139" s="192"/>
      <c r="J139" s="193">
        <f t="shared" si="0"/>
        <v>0</v>
      </c>
      <c r="K139" s="189" t="s">
        <v>1</v>
      </c>
      <c r="L139" s="39"/>
      <c r="M139" s="194" t="s">
        <v>1</v>
      </c>
      <c r="N139" s="195" t="s">
        <v>41</v>
      </c>
      <c r="O139" s="72"/>
      <c r="P139" s="196">
        <f t="shared" si="1"/>
        <v>0</v>
      </c>
      <c r="Q139" s="196">
        <v>0.00438</v>
      </c>
      <c r="R139" s="196">
        <f t="shared" si="2"/>
        <v>0.252726</v>
      </c>
      <c r="S139" s="196">
        <v>0</v>
      </c>
      <c r="T139" s="197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150</v>
      </c>
      <c r="AT139" s="198" t="s">
        <v>146</v>
      </c>
      <c r="AU139" s="198" t="s">
        <v>84</v>
      </c>
      <c r="AY139" s="17" t="s">
        <v>142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7" t="s">
        <v>150</v>
      </c>
      <c r="BK139" s="199">
        <f t="shared" si="9"/>
        <v>0</v>
      </c>
      <c r="BL139" s="17" t="s">
        <v>150</v>
      </c>
      <c r="BM139" s="198" t="s">
        <v>694</v>
      </c>
    </row>
    <row r="140" spans="1:65" s="2" customFormat="1" ht="24.2" customHeight="1">
      <c r="A140" s="34"/>
      <c r="B140" s="35"/>
      <c r="C140" s="187" t="s">
        <v>442</v>
      </c>
      <c r="D140" s="187" t="s">
        <v>146</v>
      </c>
      <c r="E140" s="188" t="s">
        <v>499</v>
      </c>
      <c r="F140" s="189" t="s">
        <v>500</v>
      </c>
      <c r="G140" s="190" t="s">
        <v>149</v>
      </c>
      <c r="H140" s="191">
        <v>57.7</v>
      </c>
      <c r="I140" s="192"/>
      <c r="J140" s="193">
        <f t="shared" si="0"/>
        <v>0</v>
      </c>
      <c r="K140" s="189" t="s">
        <v>1</v>
      </c>
      <c r="L140" s="39"/>
      <c r="M140" s="194" t="s">
        <v>1</v>
      </c>
      <c r="N140" s="195" t="s">
        <v>41</v>
      </c>
      <c r="O140" s="72"/>
      <c r="P140" s="196">
        <f t="shared" si="1"/>
        <v>0</v>
      </c>
      <c r="Q140" s="196">
        <v>0.0154</v>
      </c>
      <c r="R140" s="196">
        <f t="shared" si="2"/>
        <v>0.88858</v>
      </c>
      <c r="S140" s="196">
        <v>0</v>
      </c>
      <c r="T140" s="197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150</v>
      </c>
      <c r="AT140" s="198" t="s">
        <v>146</v>
      </c>
      <c r="AU140" s="198" t="s">
        <v>84</v>
      </c>
      <c r="AY140" s="17" t="s">
        <v>142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7" t="s">
        <v>150</v>
      </c>
      <c r="BK140" s="199">
        <f t="shared" si="9"/>
        <v>0</v>
      </c>
      <c r="BL140" s="17" t="s">
        <v>150</v>
      </c>
      <c r="BM140" s="198" t="s">
        <v>695</v>
      </c>
    </row>
    <row r="141" spans="1:65" s="2" customFormat="1" ht="24.2" customHeight="1">
      <c r="A141" s="34"/>
      <c r="B141" s="35"/>
      <c r="C141" s="187" t="s">
        <v>377</v>
      </c>
      <c r="D141" s="187" t="s">
        <v>146</v>
      </c>
      <c r="E141" s="188" t="s">
        <v>502</v>
      </c>
      <c r="F141" s="189" t="s">
        <v>503</v>
      </c>
      <c r="G141" s="190" t="s">
        <v>149</v>
      </c>
      <c r="H141" s="191">
        <v>214.158</v>
      </c>
      <c r="I141" s="192"/>
      <c r="J141" s="193">
        <f t="shared" si="0"/>
        <v>0</v>
      </c>
      <c r="K141" s="189" t="s">
        <v>1</v>
      </c>
      <c r="L141" s="39"/>
      <c r="M141" s="194" t="s">
        <v>1</v>
      </c>
      <c r="N141" s="195" t="s">
        <v>41</v>
      </c>
      <c r="O141" s="72"/>
      <c r="P141" s="196">
        <f t="shared" si="1"/>
        <v>0</v>
      </c>
      <c r="Q141" s="196">
        <v>0.00026</v>
      </c>
      <c r="R141" s="196">
        <f t="shared" si="2"/>
        <v>0.055681079999999994</v>
      </c>
      <c r="S141" s="196">
        <v>0</v>
      </c>
      <c r="T141" s="197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150</v>
      </c>
      <c r="AT141" s="198" t="s">
        <v>146</v>
      </c>
      <c r="AU141" s="198" t="s">
        <v>84</v>
      </c>
      <c r="AY141" s="17" t="s">
        <v>142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7" t="s">
        <v>150</v>
      </c>
      <c r="BK141" s="199">
        <f t="shared" si="9"/>
        <v>0</v>
      </c>
      <c r="BL141" s="17" t="s">
        <v>150</v>
      </c>
      <c r="BM141" s="198" t="s">
        <v>696</v>
      </c>
    </row>
    <row r="142" spans="1:65" s="2" customFormat="1" ht="24.2" customHeight="1">
      <c r="A142" s="34"/>
      <c r="B142" s="35"/>
      <c r="C142" s="187" t="s">
        <v>478</v>
      </c>
      <c r="D142" s="187" t="s">
        <v>146</v>
      </c>
      <c r="E142" s="188" t="s">
        <v>165</v>
      </c>
      <c r="F142" s="189" t="s">
        <v>166</v>
      </c>
      <c r="G142" s="190" t="s">
        <v>149</v>
      </c>
      <c r="H142" s="191">
        <v>204.108</v>
      </c>
      <c r="I142" s="192"/>
      <c r="J142" s="193">
        <f t="shared" si="0"/>
        <v>0</v>
      </c>
      <c r="K142" s="189" t="s">
        <v>1</v>
      </c>
      <c r="L142" s="39"/>
      <c r="M142" s="194" t="s">
        <v>1</v>
      </c>
      <c r="N142" s="195" t="s">
        <v>41</v>
      </c>
      <c r="O142" s="72"/>
      <c r="P142" s="196">
        <f t="shared" si="1"/>
        <v>0</v>
      </c>
      <c r="Q142" s="196">
        <v>0.0167</v>
      </c>
      <c r="R142" s="196">
        <f t="shared" si="2"/>
        <v>3.4086036</v>
      </c>
      <c r="S142" s="196">
        <v>0</v>
      </c>
      <c r="T142" s="197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150</v>
      </c>
      <c r="AT142" s="198" t="s">
        <v>146</v>
      </c>
      <c r="AU142" s="198" t="s">
        <v>84</v>
      </c>
      <c r="AY142" s="17" t="s">
        <v>142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7" t="s">
        <v>150</v>
      </c>
      <c r="BK142" s="199">
        <f t="shared" si="9"/>
        <v>0</v>
      </c>
      <c r="BL142" s="17" t="s">
        <v>150</v>
      </c>
      <c r="BM142" s="198" t="s">
        <v>697</v>
      </c>
    </row>
    <row r="143" spans="1:65" s="2" customFormat="1" ht="24.2" customHeight="1">
      <c r="A143" s="34"/>
      <c r="B143" s="35"/>
      <c r="C143" s="187" t="s">
        <v>313</v>
      </c>
      <c r="D143" s="187" t="s">
        <v>146</v>
      </c>
      <c r="E143" s="188" t="s">
        <v>511</v>
      </c>
      <c r="F143" s="189" t="s">
        <v>512</v>
      </c>
      <c r="G143" s="190" t="s">
        <v>149</v>
      </c>
      <c r="H143" s="191">
        <v>204.108</v>
      </c>
      <c r="I143" s="192"/>
      <c r="J143" s="193">
        <f t="shared" si="0"/>
        <v>0</v>
      </c>
      <c r="K143" s="189" t="s">
        <v>1</v>
      </c>
      <c r="L143" s="39"/>
      <c r="M143" s="194" t="s">
        <v>1</v>
      </c>
      <c r="N143" s="195" t="s">
        <v>41</v>
      </c>
      <c r="O143" s="72"/>
      <c r="P143" s="196">
        <f t="shared" si="1"/>
        <v>0</v>
      </c>
      <c r="Q143" s="196">
        <v>0.0083</v>
      </c>
      <c r="R143" s="196">
        <f t="shared" si="2"/>
        <v>1.6940964</v>
      </c>
      <c r="S143" s="196">
        <v>0</v>
      </c>
      <c r="T143" s="197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150</v>
      </c>
      <c r="AT143" s="198" t="s">
        <v>146</v>
      </c>
      <c r="AU143" s="198" t="s">
        <v>84</v>
      </c>
      <c r="AY143" s="17" t="s">
        <v>142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7" t="s">
        <v>150</v>
      </c>
      <c r="BK143" s="199">
        <f t="shared" si="9"/>
        <v>0</v>
      </c>
      <c r="BL143" s="17" t="s">
        <v>150</v>
      </c>
      <c r="BM143" s="198" t="s">
        <v>698</v>
      </c>
    </row>
    <row r="144" spans="1:65" s="2" customFormat="1" ht="24.2" customHeight="1">
      <c r="A144" s="34"/>
      <c r="B144" s="35"/>
      <c r="C144" s="187" t="s">
        <v>446</v>
      </c>
      <c r="D144" s="187" t="s">
        <v>146</v>
      </c>
      <c r="E144" s="188" t="s">
        <v>173</v>
      </c>
      <c r="F144" s="189" t="s">
        <v>174</v>
      </c>
      <c r="G144" s="190" t="s">
        <v>149</v>
      </c>
      <c r="H144" s="191">
        <v>204.108</v>
      </c>
      <c r="I144" s="192"/>
      <c r="J144" s="193">
        <f t="shared" si="0"/>
        <v>0</v>
      </c>
      <c r="K144" s="189" t="s">
        <v>1</v>
      </c>
      <c r="L144" s="39"/>
      <c r="M144" s="194" t="s">
        <v>1</v>
      </c>
      <c r="N144" s="195" t="s">
        <v>41</v>
      </c>
      <c r="O144" s="72"/>
      <c r="P144" s="196">
        <f t="shared" si="1"/>
        <v>0</v>
      </c>
      <c r="Q144" s="196">
        <v>0.00438</v>
      </c>
      <c r="R144" s="196">
        <f t="shared" si="2"/>
        <v>0.89399304</v>
      </c>
      <c r="S144" s="196">
        <v>0</v>
      </c>
      <c r="T144" s="197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150</v>
      </c>
      <c r="AT144" s="198" t="s">
        <v>146</v>
      </c>
      <c r="AU144" s="198" t="s">
        <v>84</v>
      </c>
      <c r="AY144" s="17" t="s">
        <v>142</v>
      </c>
      <c r="BE144" s="199">
        <f t="shared" si="4"/>
        <v>0</v>
      </c>
      <c r="BF144" s="199">
        <f t="shared" si="5"/>
        <v>0</v>
      </c>
      <c r="BG144" s="199">
        <f t="shared" si="6"/>
        <v>0</v>
      </c>
      <c r="BH144" s="199">
        <f t="shared" si="7"/>
        <v>0</v>
      </c>
      <c r="BI144" s="199">
        <f t="shared" si="8"/>
        <v>0</v>
      </c>
      <c r="BJ144" s="17" t="s">
        <v>150</v>
      </c>
      <c r="BK144" s="199">
        <f t="shared" si="9"/>
        <v>0</v>
      </c>
      <c r="BL144" s="17" t="s">
        <v>150</v>
      </c>
      <c r="BM144" s="198" t="s">
        <v>699</v>
      </c>
    </row>
    <row r="145" spans="1:65" s="2" customFormat="1" ht="21.75" customHeight="1">
      <c r="A145" s="34"/>
      <c r="B145" s="35"/>
      <c r="C145" s="187" t="s">
        <v>322</v>
      </c>
      <c r="D145" s="187" t="s">
        <v>146</v>
      </c>
      <c r="E145" s="188" t="s">
        <v>515</v>
      </c>
      <c r="F145" s="189" t="s">
        <v>516</v>
      </c>
      <c r="G145" s="190" t="s">
        <v>149</v>
      </c>
      <c r="H145" s="191">
        <v>0.8</v>
      </c>
      <c r="I145" s="192"/>
      <c r="J145" s="193">
        <f t="shared" si="0"/>
        <v>0</v>
      </c>
      <c r="K145" s="189" t="s">
        <v>1</v>
      </c>
      <c r="L145" s="39"/>
      <c r="M145" s="194" t="s">
        <v>1</v>
      </c>
      <c r="N145" s="195" t="s">
        <v>41</v>
      </c>
      <c r="O145" s="72"/>
      <c r="P145" s="196">
        <f t="shared" si="1"/>
        <v>0</v>
      </c>
      <c r="Q145" s="196">
        <v>0.038</v>
      </c>
      <c r="R145" s="196">
        <f t="shared" si="2"/>
        <v>0.0304</v>
      </c>
      <c r="S145" s="196">
        <v>0</v>
      </c>
      <c r="T145" s="197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150</v>
      </c>
      <c r="AT145" s="198" t="s">
        <v>146</v>
      </c>
      <c r="AU145" s="198" t="s">
        <v>84</v>
      </c>
      <c r="AY145" s="17" t="s">
        <v>142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7" t="s">
        <v>150</v>
      </c>
      <c r="BK145" s="199">
        <f t="shared" si="9"/>
        <v>0</v>
      </c>
      <c r="BL145" s="17" t="s">
        <v>150</v>
      </c>
      <c r="BM145" s="198" t="s">
        <v>700</v>
      </c>
    </row>
    <row r="146" spans="1:65" s="2" customFormat="1" ht="24.2" customHeight="1">
      <c r="A146" s="34"/>
      <c r="B146" s="35"/>
      <c r="C146" s="187" t="s">
        <v>338</v>
      </c>
      <c r="D146" s="187" t="s">
        <v>146</v>
      </c>
      <c r="E146" s="188" t="s">
        <v>518</v>
      </c>
      <c r="F146" s="189" t="s">
        <v>519</v>
      </c>
      <c r="G146" s="190" t="s">
        <v>149</v>
      </c>
      <c r="H146" s="191">
        <v>204.108</v>
      </c>
      <c r="I146" s="192"/>
      <c r="J146" s="193">
        <f t="shared" si="0"/>
        <v>0</v>
      </c>
      <c r="K146" s="189" t="s">
        <v>1</v>
      </c>
      <c r="L146" s="39"/>
      <c r="M146" s="194" t="s">
        <v>1</v>
      </c>
      <c r="N146" s="195" t="s">
        <v>41</v>
      </c>
      <c r="O146" s="72"/>
      <c r="P146" s="196">
        <f t="shared" si="1"/>
        <v>0</v>
      </c>
      <c r="Q146" s="196">
        <v>0.0154</v>
      </c>
      <c r="R146" s="196">
        <f t="shared" si="2"/>
        <v>3.1432632000000003</v>
      </c>
      <c r="S146" s="196">
        <v>0</v>
      </c>
      <c r="T146" s="197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150</v>
      </c>
      <c r="AT146" s="198" t="s">
        <v>146</v>
      </c>
      <c r="AU146" s="198" t="s">
        <v>84</v>
      </c>
      <c r="AY146" s="17" t="s">
        <v>142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7" t="s">
        <v>150</v>
      </c>
      <c r="BK146" s="199">
        <f t="shared" si="9"/>
        <v>0</v>
      </c>
      <c r="BL146" s="17" t="s">
        <v>150</v>
      </c>
      <c r="BM146" s="198" t="s">
        <v>701</v>
      </c>
    </row>
    <row r="147" spans="1:65" s="2" customFormat="1" ht="21.75" customHeight="1">
      <c r="A147" s="34"/>
      <c r="B147" s="35"/>
      <c r="C147" s="187" t="s">
        <v>363</v>
      </c>
      <c r="D147" s="187" t="s">
        <v>146</v>
      </c>
      <c r="E147" s="188" t="s">
        <v>521</v>
      </c>
      <c r="F147" s="189" t="s">
        <v>522</v>
      </c>
      <c r="G147" s="190" t="s">
        <v>192</v>
      </c>
      <c r="H147" s="191">
        <v>19</v>
      </c>
      <c r="I147" s="192"/>
      <c r="J147" s="193">
        <f t="shared" si="0"/>
        <v>0</v>
      </c>
      <c r="K147" s="189" t="s">
        <v>1</v>
      </c>
      <c r="L147" s="39"/>
      <c r="M147" s="194" t="s">
        <v>1</v>
      </c>
      <c r="N147" s="195" t="s">
        <v>41</v>
      </c>
      <c r="O147" s="72"/>
      <c r="P147" s="196">
        <f t="shared" si="1"/>
        <v>0</v>
      </c>
      <c r="Q147" s="196">
        <v>0</v>
      </c>
      <c r="R147" s="196">
        <f t="shared" si="2"/>
        <v>0</v>
      </c>
      <c r="S147" s="196">
        <v>0</v>
      </c>
      <c r="T147" s="197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150</v>
      </c>
      <c r="AT147" s="198" t="s">
        <v>146</v>
      </c>
      <c r="AU147" s="198" t="s">
        <v>84</v>
      </c>
      <c r="AY147" s="17" t="s">
        <v>142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7" t="s">
        <v>150</v>
      </c>
      <c r="BK147" s="199">
        <f t="shared" si="9"/>
        <v>0</v>
      </c>
      <c r="BL147" s="17" t="s">
        <v>150</v>
      </c>
      <c r="BM147" s="198" t="s">
        <v>702</v>
      </c>
    </row>
    <row r="148" spans="1:65" s="2" customFormat="1" ht="24.2" customHeight="1">
      <c r="A148" s="34"/>
      <c r="B148" s="35"/>
      <c r="C148" s="187" t="s">
        <v>318</v>
      </c>
      <c r="D148" s="187" t="s">
        <v>146</v>
      </c>
      <c r="E148" s="188" t="s">
        <v>190</v>
      </c>
      <c r="F148" s="189" t="s">
        <v>191</v>
      </c>
      <c r="G148" s="190" t="s">
        <v>192</v>
      </c>
      <c r="H148" s="191">
        <v>67.4</v>
      </c>
      <c r="I148" s="192"/>
      <c r="J148" s="193">
        <f t="shared" si="0"/>
        <v>0</v>
      </c>
      <c r="K148" s="189" t="s">
        <v>1</v>
      </c>
      <c r="L148" s="39"/>
      <c r="M148" s="194" t="s">
        <v>1</v>
      </c>
      <c r="N148" s="195" t="s">
        <v>41</v>
      </c>
      <c r="O148" s="72"/>
      <c r="P148" s="196">
        <f t="shared" si="1"/>
        <v>0</v>
      </c>
      <c r="Q148" s="196">
        <v>0.0015</v>
      </c>
      <c r="R148" s="196">
        <f t="shared" si="2"/>
        <v>0.10110000000000001</v>
      </c>
      <c r="S148" s="196">
        <v>0</v>
      </c>
      <c r="T148" s="197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150</v>
      </c>
      <c r="AT148" s="198" t="s">
        <v>146</v>
      </c>
      <c r="AU148" s="198" t="s">
        <v>84</v>
      </c>
      <c r="AY148" s="17" t="s">
        <v>142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7" t="s">
        <v>150</v>
      </c>
      <c r="BK148" s="199">
        <f t="shared" si="9"/>
        <v>0</v>
      </c>
      <c r="BL148" s="17" t="s">
        <v>150</v>
      </c>
      <c r="BM148" s="198" t="s">
        <v>703</v>
      </c>
    </row>
    <row r="149" spans="2:63" s="12" customFormat="1" ht="22.9" customHeight="1">
      <c r="B149" s="171"/>
      <c r="C149" s="172"/>
      <c r="D149" s="173" t="s">
        <v>73</v>
      </c>
      <c r="E149" s="185" t="s">
        <v>164</v>
      </c>
      <c r="F149" s="185" t="s">
        <v>194</v>
      </c>
      <c r="G149" s="172"/>
      <c r="H149" s="172"/>
      <c r="I149" s="175"/>
      <c r="J149" s="186">
        <f>BK149</f>
        <v>0</v>
      </c>
      <c r="K149" s="172"/>
      <c r="L149" s="177"/>
      <c r="M149" s="178"/>
      <c r="N149" s="179"/>
      <c r="O149" s="179"/>
      <c r="P149" s="180">
        <f>SUM(P150:P156)</f>
        <v>0</v>
      </c>
      <c r="Q149" s="179"/>
      <c r="R149" s="180">
        <f>SUM(R150:R156)</f>
        <v>0.013409999999999998</v>
      </c>
      <c r="S149" s="179"/>
      <c r="T149" s="181">
        <f>SUM(T150:T156)</f>
        <v>0.60275</v>
      </c>
      <c r="AR149" s="182" t="s">
        <v>82</v>
      </c>
      <c r="AT149" s="183" t="s">
        <v>73</v>
      </c>
      <c r="AU149" s="183" t="s">
        <v>82</v>
      </c>
      <c r="AY149" s="182" t="s">
        <v>142</v>
      </c>
      <c r="BK149" s="184">
        <f>SUM(BK150:BK156)</f>
        <v>0</v>
      </c>
    </row>
    <row r="150" spans="1:65" s="2" customFormat="1" ht="33" customHeight="1">
      <c r="A150" s="34"/>
      <c r="B150" s="35"/>
      <c r="C150" s="187" t="s">
        <v>602</v>
      </c>
      <c r="D150" s="187" t="s">
        <v>146</v>
      </c>
      <c r="E150" s="188" t="s">
        <v>196</v>
      </c>
      <c r="F150" s="189" t="s">
        <v>197</v>
      </c>
      <c r="G150" s="190" t="s">
        <v>149</v>
      </c>
      <c r="H150" s="191">
        <v>57</v>
      </c>
      <c r="I150" s="192"/>
      <c r="J150" s="193">
        <f aca="true" t="shared" si="10" ref="J150:J156">ROUND(I150*H150,2)</f>
        <v>0</v>
      </c>
      <c r="K150" s="189" t="s">
        <v>198</v>
      </c>
      <c r="L150" s="39"/>
      <c r="M150" s="194" t="s">
        <v>1</v>
      </c>
      <c r="N150" s="195" t="s">
        <v>41</v>
      </c>
      <c r="O150" s="72"/>
      <c r="P150" s="196">
        <f aca="true" t="shared" si="11" ref="P150:P156">O150*H150</f>
        <v>0</v>
      </c>
      <c r="Q150" s="196">
        <v>0.00013</v>
      </c>
      <c r="R150" s="196">
        <f aca="true" t="shared" si="12" ref="R150:R156">Q150*H150</f>
        <v>0.007409999999999999</v>
      </c>
      <c r="S150" s="196">
        <v>0</v>
      </c>
      <c r="T150" s="197">
        <f aca="true" t="shared" si="13" ref="T150:T156"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150</v>
      </c>
      <c r="AT150" s="198" t="s">
        <v>146</v>
      </c>
      <c r="AU150" s="198" t="s">
        <v>84</v>
      </c>
      <c r="AY150" s="17" t="s">
        <v>142</v>
      </c>
      <c r="BE150" s="199">
        <f aca="true" t="shared" si="14" ref="BE150:BE156">IF(N150="základní",J150,0)</f>
        <v>0</v>
      </c>
      <c r="BF150" s="199">
        <f aca="true" t="shared" si="15" ref="BF150:BF156">IF(N150="snížená",J150,0)</f>
        <v>0</v>
      </c>
      <c r="BG150" s="199">
        <f aca="true" t="shared" si="16" ref="BG150:BG156">IF(N150="zákl. přenesená",J150,0)</f>
        <v>0</v>
      </c>
      <c r="BH150" s="199">
        <f aca="true" t="shared" si="17" ref="BH150:BH156">IF(N150="sníž. přenesená",J150,0)</f>
        <v>0</v>
      </c>
      <c r="BI150" s="199">
        <f aca="true" t="shared" si="18" ref="BI150:BI156">IF(N150="nulová",J150,0)</f>
        <v>0</v>
      </c>
      <c r="BJ150" s="17" t="s">
        <v>150</v>
      </c>
      <c r="BK150" s="199">
        <f aca="true" t="shared" si="19" ref="BK150:BK156">ROUND(I150*H150,2)</f>
        <v>0</v>
      </c>
      <c r="BL150" s="17" t="s">
        <v>150</v>
      </c>
      <c r="BM150" s="198" t="s">
        <v>704</v>
      </c>
    </row>
    <row r="151" spans="1:65" s="2" customFormat="1" ht="24.2" customHeight="1">
      <c r="A151" s="34"/>
      <c r="B151" s="35"/>
      <c r="C151" s="187" t="s">
        <v>369</v>
      </c>
      <c r="D151" s="187" t="s">
        <v>146</v>
      </c>
      <c r="E151" s="188" t="s">
        <v>200</v>
      </c>
      <c r="F151" s="189" t="s">
        <v>201</v>
      </c>
      <c r="G151" s="190" t="s">
        <v>149</v>
      </c>
      <c r="H151" s="191">
        <v>150</v>
      </c>
      <c r="I151" s="192"/>
      <c r="J151" s="193">
        <f t="shared" si="10"/>
        <v>0</v>
      </c>
      <c r="K151" s="189" t="s">
        <v>1</v>
      </c>
      <c r="L151" s="39"/>
      <c r="M151" s="194" t="s">
        <v>1</v>
      </c>
      <c r="N151" s="195" t="s">
        <v>41</v>
      </c>
      <c r="O151" s="72"/>
      <c r="P151" s="196">
        <f t="shared" si="11"/>
        <v>0</v>
      </c>
      <c r="Q151" s="196">
        <v>4E-05</v>
      </c>
      <c r="R151" s="196">
        <f t="shared" si="12"/>
        <v>0.006</v>
      </c>
      <c r="S151" s="196">
        <v>0</v>
      </c>
      <c r="T151" s="197">
        <f t="shared" si="1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150</v>
      </c>
      <c r="AT151" s="198" t="s">
        <v>146</v>
      </c>
      <c r="AU151" s="198" t="s">
        <v>84</v>
      </c>
      <c r="AY151" s="17" t="s">
        <v>142</v>
      </c>
      <c r="BE151" s="199">
        <f t="shared" si="14"/>
        <v>0</v>
      </c>
      <c r="BF151" s="199">
        <f t="shared" si="15"/>
        <v>0</v>
      </c>
      <c r="BG151" s="199">
        <f t="shared" si="16"/>
        <v>0</v>
      </c>
      <c r="BH151" s="199">
        <f t="shared" si="17"/>
        <v>0</v>
      </c>
      <c r="BI151" s="199">
        <f t="shared" si="18"/>
        <v>0</v>
      </c>
      <c r="BJ151" s="17" t="s">
        <v>150</v>
      </c>
      <c r="BK151" s="199">
        <f t="shared" si="19"/>
        <v>0</v>
      </c>
      <c r="BL151" s="17" t="s">
        <v>150</v>
      </c>
      <c r="BM151" s="198" t="s">
        <v>705</v>
      </c>
    </row>
    <row r="152" spans="1:65" s="2" customFormat="1" ht="21.75" customHeight="1">
      <c r="A152" s="34"/>
      <c r="B152" s="35"/>
      <c r="C152" s="187" t="s">
        <v>632</v>
      </c>
      <c r="D152" s="187" t="s">
        <v>146</v>
      </c>
      <c r="E152" s="188" t="s">
        <v>528</v>
      </c>
      <c r="F152" s="189" t="s">
        <v>529</v>
      </c>
      <c r="G152" s="190" t="s">
        <v>149</v>
      </c>
      <c r="H152" s="191">
        <v>1.05</v>
      </c>
      <c r="I152" s="192"/>
      <c r="J152" s="193">
        <f t="shared" si="10"/>
        <v>0</v>
      </c>
      <c r="K152" s="189" t="s">
        <v>1</v>
      </c>
      <c r="L152" s="39"/>
      <c r="M152" s="194" t="s">
        <v>1</v>
      </c>
      <c r="N152" s="195" t="s">
        <v>41</v>
      </c>
      <c r="O152" s="72"/>
      <c r="P152" s="196">
        <f t="shared" si="11"/>
        <v>0</v>
      </c>
      <c r="Q152" s="196">
        <v>0</v>
      </c>
      <c r="R152" s="196">
        <f t="shared" si="12"/>
        <v>0</v>
      </c>
      <c r="S152" s="196">
        <v>0.131</v>
      </c>
      <c r="T152" s="197">
        <f t="shared" si="13"/>
        <v>0.13755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150</v>
      </c>
      <c r="AT152" s="198" t="s">
        <v>146</v>
      </c>
      <c r="AU152" s="198" t="s">
        <v>84</v>
      </c>
      <c r="AY152" s="17" t="s">
        <v>142</v>
      </c>
      <c r="BE152" s="199">
        <f t="shared" si="14"/>
        <v>0</v>
      </c>
      <c r="BF152" s="199">
        <f t="shared" si="15"/>
        <v>0</v>
      </c>
      <c r="BG152" s="199">
        <f t="shared" si="16"/>
        <v>0</v>
      </c>
      <c r="BH152" s="199">
        <f t="shared" si="17"/>
        <v>0</v>
      </c>
      <c r="BI152" s="199">
        <f t="shared" si="18"/>
        <v>0</v>
      </c>
      <c r="BJ152" s="17" t="s">
        <v>150</v>
      </c>
      <c r="BK152" s="199">
        <f t="shared" si="19"/>
        <v>0</v>
      </c>
      <c r="BL152" s="17" t="s">
        <v>150</v>
      </c>
      <c r="BM152" s="198" t="s">
        <v>706</v>
      </c>
    </row>
    <row r="153" spans="1:65" s="2" customFormat="1" ht="21.75" customHeight="1">
      <c r="A153" s="34"/>
      <c r="B153" s="35"/>
      <c r="C153" s="187" t="s">
        <v>637</v>
      </c>
      <c r="D153" s="187" t="s">
        <v>146</v>
      </c>
      <c r="E153" s="188" t="s">
        <v>531</v>
      </c>
      <c r="F153" s="189" t="s">
        <v>532</v>
      </c>
      <c r="G153" s="190" t="s">
        <v>149</v>
      </c>
      <c r="H153" s="191">
        <v>1.2</v>
      </c>
      <c r="I153" s="192"/>
      <c r="J153" s="193">
        <f t="shared" si="10"/>
        <v>0</v>
      </c>
      <c r="K153" s="189" t="s">
        <v>1</v>
      </c>
      <c r="L153" s="39"/>
      <c r="M153" s="194" t="s">
        <v>1</v>
      </c>
      <c r="N153" s="195" t="s">
        <v>41</v>
      </c>
      <c r="O153" s="72"/>
      <c r="P153" s="196">
        <f t="shared" si="11"/>
        <v>0</v>
      </c>
      <c r="Q153" s="196">
        <v>0</v>
      </c>
      <c r="R153" s="196">
        <f t="shared" si="12"/>
        <v>0</v>
      </c>
      <c r="S153" s="196">
        <v>0.261</v>
      </c>
      <c r="T153" s="197">
        <f t="shared" si="13"/>
        <v>0.3132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150</v>
      </c>
      <c r="AT153" s="198" t="s">
        <v>146</v>
      </c>
      <c r="AU153" s="198" t="s">
        <v>84</v>
      </c>
      <c r="AY153" s="17" t="s">
        <v>142</v>
      </c>
      <c r="BE153" s="199">
        <f t="shared" si="14"/>
        <v>0</v>
      </c>
      <c r="BF153" s="199">
        <f t="shared" si="15"/>
        <v>0</v>
      </c>
      <c r="BG153" s="199">
        <f t="shared" si="16"/>
        <v>0</v>
      </c>
      <c r="BH153" s="199">
        <f t="shared" si="17"/>
        <v>0</v>
      </c>
      <c r="BI153" s="199">
        <f t="shared" si="18"/>
        <v>0</v>
      </c>
      <c r="BJ153" s="17" t="s">
        <v>150</v>
      </c>
      <c r="BK153" s="199">
        <f t="shared" si="19"/>
        <v>0</v>
      </c>
      <c r="BL153" s="17" t="s">
        <v>150</v>
      </c>
      <c r="BM153" s="198" t="s">
        <v>707</v>
      </c>
    </row>
    <row r="154" spans="1:65" s="2" customFormat="1" ht="21.75" customHeight="1">
      <c r="A154" s="34"/>
      <c r="B154" s="35"/>
      <c r="C154" s="187" t="s">
        <v>389</v>
      </c>
      <c r="D154" s="187" t="s">
        <v>146</v>
      </c>
      <c r="E154" s="188" t="s">
        <v>534</v>
      </c>
      <c r="F154" s="189" t="s">
        <v>535</v>
      </c>
      <c r="G154" s="190" t="s">
        <v>149</v>
      </c>
      <c r="H154" s="191">
        <v>57</v>
      </c>
      <c r="I154" s="192"/>
      <c r="J154" s="193">
        <f t="shared" si="10"/>
        <v>0</v>
      </c>
      <c r="K154" s="189" t="s">
        <v>1</v>
      </c>
      <c r="L154" s="39"/>
      <c r="M154" s="194" t="s">
        <v>1</v>
      </c>
      <c r="N154" s="195" t="s">
        <v>41</v>
      </c>
      <c r="O154" s="72"/>
      <c r="P154" s="196">
        <f t="shared" si="11"/>
        <v>0</v>
      </c>
      <c r="Q154" s="196">
        <v>0</v>
      </c>
      <c r="R154" s="196">
        <f t="shared" si="12"/>
        <v>0</v>
      </c>
      <c r="S154" s="196">
        <v>0</v>
      </c>
      <c r="T154" s="197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150</v>
      </c>
      <c r="AT154" s="198" t="s">
        <v>146</v>
      </c>
      <c r="AU154" s="198" t="s">
        <v>84</v>
      </c>
      <c r="AY154" s="17" t="s">
        <v>142</v>
      </c>
      <c r="BE154" s="199">
        <f t="shared" si="14"/>
        <v>0</v>
      </c>
      <c r="BF154" s="199">
        <f t="shared" si="15"/>
        <v>0</v>
      </c>
      <c r="BG154" s="199">
        <f t="shared" si="16"/>
        <v>0</v>
      </c>
      <c r="BH154" s="199">
        <f t="shared" si="17"/>
        <v>0</v>
      </c>
      <c r="BI154" s="199">
        <f t="shared" si="18"/>
        <v>0</v>
      </c>
      <c r="BJ154" s="17" t="s">
        <v>150</v>
      </c>
      <c r="BK154" s="199">
        <f t="shared" si="19"/>
        <v>0</v>
      </c>
      <c r="BL154" s="17" t="s">
        <v>150</v>
      </c>
      <c r="BM154" s="198" t="s">
        <v>708</v>
      </c>
    </row>
    <row r="155" spans="1:65" s="2" customFormat="1" ht="24.2" customHeight="1">
      <c r="A155" s="34"/>
      <c r="B155" s="35"/>
      <c r="C155" s="187" t="s">
        <v>203</v>
      </c>
      <c r="D155" s="187" t="s">
        <v>146</v>
      </c>
      <c r="E155" s="188" t="s">
        <v>537</v>
      </c>
      <c r="F155" s="189" t="s">
        <v>538</v>
      </c>
      <c r="G155" s="190" t="s">
        <v>149</v>
      </c>
      <c r="H155" s="191">
        <v>285</v>
      </c>
      <c r="I155" s="192"/>
      <c r="J155" s="193">
        <f t="shared" si="10"/>
        <v>0</v>
      </c>
      <c r="K155" s="189" t="s">
        <v>1</v>
      </c>
      <c r="L155" s="39"/>
      <c r="M155" s="194" t="s">
        <v>1</v>
      </c>
      <c r="N155" s="195" t="s">
        <v>41</v>
      </c>
      <c r="O155" s="72"/>
      <c r="P155" s="196">
        <f t="shared" si="11"/>
        <v>0</v>
      </c>
      <c r="Q155" s="196">
        <v>0</v>
      </c>
      <c r="R155" s="196">
        <f t="shared" si="12"/>
        <v>0</v>
      </c>
      <c r="S155" s="196">
        <v>0</v>
      </c>
      <c r="T155" s="197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150</v>
      </c>
      <c r="AT155" s="198" t="s">
        <v>146</v>
      </c>
      <c r="AU155" s="198" t="s">
        <v>84</v>
      </c>
      <c r="AY155" s="17" t="s">
        <v>142</v>
      </c>
      <c r="BE155" s="199">
        <f t="shared" si="14"/>
        <v>0</v>
      </c>
      <c r="BF155" s="199">
        <f t="shared" si="15"/>
        <v>0</v>
      </c>
      <c r="BG155" s="199">
        <f t="shared" si="16"/>
        <v>0</v>
      </c>
      <c r="BH155" s="199">
        <f t="shared" si="17"/>
        <v>0</v>
      </c>
      <c r="BI155" s="199">
        <f t="shared" si="18"/>
        <v>0</v>
      </c>
      <c r="BJ155" s="17" t="s">
        <v>150</v>
      </c>
      <c r="BK155" s="199">
        <f t="shared" si="19"/>
        <v>0</v>
      </c>
      <c r="BL155" s="17" t="s">
        <v>150</v>
      </c>
      <c r="BM155" s="198" t="s">
        <v>709</v>
      </c>
    </row>
    <row r="156" spans="1:65" s="2" customFormat="1" ht="21.75" customHeight="1">
      <c r="A156" s="34"/>
      <c r="B156" s="35"/>
      <c r="C156" s="187" t="s">
        <v>381</v>
      </c>
      <c r="D156" s="187" t="s">
        <v>146</v>
      </c>
      <c r="E156" s="188" t="s">
        <v>204</v>
      </c>
      <c r="F156" s="189" t="s">
        <v>205</v>
      </c>
      <c r="G156" s="190" t="s">
        <v>149</v>
      </c>
      <c r="H156" s="191">
        <v>2</v>
      </c>
      <c r="I156" s="192"/>
      <c r="J156" s="193">
        <f t="shared" si="10"/>
        <v>0</v>
      </c>
      <c r="K156" s="189" t="s">
        <v>1</v>
      </c>
      <c r="L156" s="39"/>
      <c r="M156" s="194" t="s">
        <v>1</v>
      </c>
      <c r="N156" s="195" t="s">
        <v>41</v>
      </c>
      <c r="O156" s="72"/>
      <c r="P156" s="196">
        <f t="shared" si="11"/>
        <v>0</v>
      </c>
      <c r="Q156" s="196">
        <v>0</v>
      </c>
      <c r="R156" s="196">
        <f t="shared" si="12"/>
        <v>0</v>
      </c>
      <c r="S156" s="196">
        <v>0.076</v>
      </c>
      <c r="T156" s="197">
        <f t="shared" si="13"/>
        <v>0.152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150</v>
      </c>
      <c r="AT156" s="198" t="s">
        <v>146</v>
      </c>
      <c r="AU156" s="198" t="s">
        <v>84</v>
      </c>
      <c r="AY156" s="17" t="s">
        <v>142</v>
      </c>
      <c r="BE156" s="199">
        <f t="shared" si="14"/>
        <v>0</v>
      </c>
      <c r="BF156" s="199">
        <f t="shared" si="15"/>
        <v>0</v>
      </c>
      <c r="BG156" s="199">
        <f t="shared" si="16"/>
        <v>0</v>
      </c>
      <c r="BH156" s="199">
        <f t="shared" si="17"/>
        <v>0</v>
      </c>
      <c r="BI156" s="199">
        <f t="shared" si="18"/>
        <v>0</v>
      </c>
      <c r="BJ156" s="17" t="s">
        <v>150</v>
      </c>
      <c r="BK156" s="199">
        <f t="shared" si="19"/>
        <v>0</v>
      </c>
      <c r="BL156" s="17" t="s">
        <v>150</v>
      </c>
      <c r="BM156" s="198" t="s">
        <v>710</v>
      </c>
    </row>
    <row r="157" spans="2:63" s="12" customFormat="1" ht="22.9" customHeight="1">
      <c r="B157" s="171"/>
      <c r="C157" s="172"/>
      <c r="D157" s="173" t="s">
        <v>73</v>
      </c>
      <c r="E157" s="185" t="s">
        <v>209</v>
      </c>
      <c r="F157" s="185" t="s">
        <v>210</v>
      </c>
      <c r="G157" s="172"/>
      <c r="H157" s="172"/>
      <c r="I157" s="175"/>
      <c r="J157" s="186">
        <f>BK157</f>
        <v>0</v>
      </c>
      <c r="K157" s="172"/>
      <c r="L157" s="177"/>
      <c r="M157" s="178"/>
      <c r="N157" s="179"/>
      <c r="O157" s="179"/>
      <c r="P157" s="180">
        <f>SUM(P158:P165)</f>
        <v>0</v>
      </c>
      <c r="Q157" s="179"/>
      <c r="R157" s="180">
        <f>SUM(R158:R165)</f>
        <v>0</v>
      </c>
      <c r="S157" s="179"/>
      <c r="T157" s="181">
        <f>SUM(T158:T165)</f>
        <v>0</v>
      </c>
      <c r="AR157" s="182" t="s">
        <v>82</v>
      </c>
      <c r="AT157" s="183" t="s">
        <v>73</v>
      </c>
      <c r="AU157" s="183" t="s">
        <v>82</v>
      </c>
      <c r="AY157" s="182" t="s">
        <v>142</v>
      </c>
      <c r="BK157" s="184">
        <f>SUM(BK158:BK165)</f>
        <v>0</v>
      </c>
    </row>
    <row r="158" spans="1:65" s="2" customFormat="1" ht="33" customHeight="1">
      <c r="A158" s="34"/>
      <c r="B158" s="35"/>
      <c r="C158" s="187" t="s">
        <v>354</v>
      </c>
      <c r="D158" s="187" t="s">
        <v>146</v>
      </c>
      <c r="E158" s="188" t="s">
        <v>541</v>
      </c>
      <c r="F158" s="189" t="s">
        <v>542</v>
      </c>
      <c r="G158" s="190" t="s">
        <v>214</v>
      </c>
      <c r="H158" s="191">
        <v>0.875</v>
      </c>
      <c r="I158" s="192"/>
      <c r="J158" s="193">
        <f aca="true" t="shared" si="20" ref="J158:J165">ROUND(I158*H158,2)</f>
        <v>0</v>
      </c>
      <c r="K158" s="189" t="s">
        <v>1</v>
      </c>
      <c r="L158" s="39"/>
      <c r="M158" s="194" t="s">
        <v>1</v>
      </c>
      <c r="N158" s="195" t="s">
        <v>41</v>
      </c>
      <c r="O158" s="72"/>
      <c r="P158" s="196">
        <f aca="true" t="shared" si="21" ref="P158:P165">O158*H158</f>
        <v>0</v>
      </c>
      <c r="Q158" s="196">
        <v>0</v>
      </c>
      <c r="R158" s="196">
        <f aca="true" t="shared" si="22" ref="R158:R165">Q158*H158</f>
        <v>0</v>
      </c>
      <c r="S158" s="196">
        <v>0</v>
      </c>
      <c r="T158" s="197">
        <f aca="true" t="shared" si="23" ref="T158:T165"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150</v>
      </c>
      <c r="AT158" s="198" t="s">
        <v>146</v>
      </c>
      <c r="AU158" s="198" t="s">
        <v>84</v>
      </c>
      <c r="AY158" s="17" t="s">
        <v>142</v>
      </c>
      <c r="BE158" s="199">
        <f aca="true" t="shared" si="24" ref="BE158:BE165">IF(N158="základní",J158,0)</f>
        <v>0</v>
      </c>
      <c r="BF158" s="199">
        <f aca="true" t="shared" si="25" ref="BF158:BF165">IF(N158="snížená",J158,0)</f>
        <v>0</v>
      </c>
      <c r="BG158" s="199">
        <f aca="true" t="shared" si="26" ref="BG158:BG165">IF(N158="zákl. přenesená",J158,0)</f>
        <v>0</v>
      </c>
      <c r="BH158" s="199">
        <f aca="true" t="shared" si="27" ref="BH158:BH165">IF(N158="sníž. přenesená",J158,0)</f>
        <v>0</v>
      </c>
      <c r="BI158" s="199">
        <f aca="true" t="shared" si="28" ref="BI158:BI165">IF(N158="nulová",J158,0)</f>
        <v>0</v>
      </c>
      <c r="BJ158" s="17" t="s">
        <v>150</v>
      </c>
      <c r="BK158" s="199">
        <f aca="true" t="shared" si="29" ref="BK158:BK165">ROUND(I158*H158,2)</f>
        <v>0</v>
      </c>
      <c r="BL158" s="17" t="s">
        <v>150</v>
      </c>
      <c r="BM158" s="198" t="s">
        <v>711</v>
      </c>
    </row>
    <row r="159" spans="1:65" s="2" customFormat="1" ht="16.5" customHeight="1">
      <c r="A159" s="34"/>
      <c r="B159" s="35"/>
      <c r="C159" s="187" t="s">
        <v>359</v>
      </c>
      <c r="D159" s="187" t="s">
        <v>146</v>
      </c>
      <c r="E159" s="188" t="s">
        <v>544</v>
      </c>
      <c r="F159" s="189" t="s">
        <v>545</v>
      </c>
      <c r="G159" s="190" t="s">
        <v>192</v>
      </c>
      <c r="H159" s="191">
        <v>10</v>
      </c>
      <c r="I159" s="192"/>
      <c r="J159" s="193">
        <f t="shared" si="20"/>
        <v>0</v>
      </c>
      <c r="K159" s="189" t="s">
        <v>1</v>
      </c>
      <c r="L159" s="39"/>
      <c r="M159" s="194" t="s">
        <v>1</v>
      </c>
      <c r="N159" s="195" t="s">
        <v>41</v>
      </c>
      <c r="O159" s="72"/>
      <c r="P159" s="196">
        <f t="shared" si="21"/>
        <v>0</v>
      </c>
      <c r="Q159" s="196">
        <v>0</v>
      </c>
      <c r="R159" s="196">
        <f t="shared" si="22"/>
        <v>0</v>
      </c>
      <c r="S159" s="196">
        <v>0</v>
      </c>
      <c r="T159" s="197">
        <f t="shared" si="2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150</v>
      </c>
      <c r="AT159" s="198" t="s">
        <v>146</v>
      </c>
      <c r="AU159" s="198" t="s">
        <v>84</v>
      </c>
      <c r="AY159" s="17" t="s">
        <v>142</v>
      </c>
      <c r="BE159" s="199">
        <f t="shared" si="24"/>
        <v>0</v>
      </c>
      <c r="BF159" s="199">
        <f t="shared" si="25"/>
        <v>0</v>
      </c>
      <c r="BG159" s="199">
        <f t="shared" si="26"/>
        <v>0</v>
      </c>
      <c r="BH159" s="199">
        <f t="shared" si="27"/>
        <v>0</v>
      </c>
      <c r="BI159" s="199">
        <f t="shared" si="28"/>
        <v>0</v>
      </c>
      <c r="BJ159" s="17" t="s">
        <v>150</v>
      </c>
      <c r="BK159" s="199">
        <f t="shared" si="29"/>
        <v>0</v>
      </c>
      <c r="BL159" s="17" t="s">
        <v>150</v>
      </c>
      <c r="BM159" s="198" t="s">
        <v>712</v>
      </c>
    </row>
    <row r="160" spans="1:65" s="2" customFormat="1" ht="24.2" customHeight="1">
      <c r="A160" s="34"/>
      <c r="B160" s="35"/>
      <c r="C160" s="187" t="s">
        <v>415</v>
      </c>
      <c r="D160" s="187" t="s">
        <v>146</v>
      </c>
      <c r="E160" s="188" t="s">
        <v>548</v>
      </c>
      <c r="F160" s="189" t="s">
        <v>549</v>
      </c>
      <c r="G160" s="190" t="s">
        <v>192</v>
      </c>
      <c r="H160" s="191">
        <v>200</v>
      </c>
      <c r="I160" s="192"/>
      <c r="J160" s="193">
        <f t="shared" si="20"/>
        <v>0</v>
      </c>
      <c r="K160" s="189" t="s">
        <v>1</v>
      </c>
      <c r="L160" s="39"/>
      <c r="M160" s="194" t="s">
        <v>1</v>
      </c>
      <c r="N160" s="195" t="s">
        <v>41</v>
      </c>
      <c r="O160" s="72"/>
      <c r="P160" s="196">
        <f t="shared" si="21"/>
        <v>0</v>
      </c>
      <c r="Q160" s="196">
        <v>0</v>
      </c>
      <c r="R160" s="196">
        <f t="shared" si="22"/>
        <v>0</v>
      </c>
      <c r="S160" s="196">
        <v>0</v>
      </c>
      <c r="T160" s="197">
        <f t="shared" si="2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150</v>
      </c>
      <c r="AT160" s="198" t="s">
        <v>146</v>
      </c>
      <c r="AU160" s="198" t="s">
        <v>84</v>
      </c>
      <c r="AY160" s="17" t="s">
        <v>142</v>
      </c>
      <c r="BE160" s="199">
        <f t="shared" si="24"/>
        <v>0</v>
      </c>
      <c r="BF160" s="199">
        <f t="shared" si="25"/>
        <v>0</v>
      </c>
      <c r="BG160" s="199">
        <f t="shared" si="26"/>
        <v>0</v>
      </c>
      <c r="BH160" s="199">
        <f t="shared" si="27"/>
        <v>0</v>
      </c>
      <c r="BI160" s="199">
        <f t="shared" si="28"/>
        <v>0</v>
      </c>
      <c r="BJ160" s="17" t="s">
        <v>150</v>
      </c>
      <c r="BK160" s="199">
        <f t="shared" si="29"/>
        <v>0</v>
      </c>
      <c r="BL160" s="17" t="s">
        <v>150</v>
      </c>
      <c r="BM160" s="198" t="s">
        <v>713</v>
      </c>
    </row>
    <row r="161" spans="1:65" s="2" customFormat="1" ht="24.2" customHeight="1">
      <c r="A161" s="34"/>
      <c r="B161" s="35"/>
      <c r="C161" s="187" t="s">
        <v>422</v>
      </c>
      <c r="D161" s="187" t="s">
        <v>146</v>
      </c>
      <c r="E161" s="188" t="s">
        <v>217</v>
      </c>
      <c r="F161" s="189" t="s">
        <v>218</v>
      </c>
      <c r="G161" s="190" t="s">
        <v>214</v>
      </c>
      <c r="H161" s="191">
        <v>0.875</v>
      </c>
      <c r="I161" s="192"/>
      <c r="J161" s="193">
        <f t="shared" si="20"/>
        <v>0</v>
      </c>
      <c r="K161" s="189" t="s">
        <v>1</v>
      </c>
      <c r="L161" s="39"/>
      <c r="M161" s="194" t="s">
        <v>1</v>
      </c>
      <c r="N161" s="195" t="s">
        <v>41</v>
      </c>
      <c r="O161" s="72"/>
      <c r="P161" s="196">
        <f t="shared" si="21"/>
        <v>0</v>
      </c>
      <c r="Q161" s="196">
        <v>0</v>
      </c>
      <c r="R161" s="196">
        <f t="shared" si="22"/>
        <v>0</v>
      </c>
      <c r="S161" s="196">
        <v>0</v>
      </c>
      <c r="T161" s="197">
        <f t="shared" si="2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150</v>
      </c>
      <c r="AT161" s="198" t="s">
        <v>146</v>
      </c>
      <c r="AU161" s="198" t="s">
        <v>84</v>
      </c>
      <c r="AY161" s="17" t="s">
        <v>142</v>
      </c>
      <c r="BE161" s="199">
        <f t="shared" si="24"/>
        <v>0</v>
      </c>
      <c r="BF161" s="199">
        <f t="shared" si="25"/>
        <v>0</v>
      </c>
      <c r="BG161" s="199">
        <f t="shared" si="26"/>
        <v>0</v>
      </c>
      <c r="BH161" s="199">
        <f t="shared" si="27"/>
        <v>0</v>
      </c>
      <c r="BI161" s="199">
        <f t="shared" si="28"/>
        <v>0</v>
      </c>
      <c r="BJ161" s="17" t="s">
        <v>150</v>
      </c>
      <c r="BK161" s="199">
        <f t="shared" si="29"/>
        <v>0</v>
      </c>
      <c r="BL161" s="17" t="s">
        <v>150</v>
      </c>
      <c r="BM161" s="198" t="s">
        <v>714</v>
      </c>
    </row>
    <row r="162" spans="1:65" s="2" customFormat="1" ht="24.2" customHeight="1">
      <c r="A162" s="34"/>
      <c r="B162" s="35"/>
      <c r="C162" s="187" t="s">
        <v>562</v>
      </c>
      <c r="D162" s="187" t="s">
        <v>146</v>
      </c>
      <c r="E162" s="188" t="s">
        <v>221</v>
      </c>
      <c r="F162" s="189" t="s">
        <v>222</v>
      </c>
      <c r="G162" s="190" t="s">
        <v>214</v>
      </c>
      <c r="H162" s="191">
        <v>13.125</v>
      </c>
      <c r="I162" s="192"/>
      <c r="J162" s="193">
        <f t="shared" si="20"/>
        <v>0</v>
      </c>
      <c r="K162" s="189" t="s">
        <v>1</v>
      </c>
      <c r="L162" s="39"/>
      <c r="M162" s="194" t="s">
        <v>1</v>
      </c>
      <c r="N162" s="195" t="s">
        <v>41</v>
      </c>
      <c r="O162" s="72"/>
      <c r="P162" s="196">
        <f t="shared" si="21"/>
        <v>0</v>
      </c>
      <c r="Q162" s="196">
        <v>0</v>
      </c>
      <c r="R162" s="196">
        <f t="shared" si="22"/>
        <v>0</v>
      </c>
      <c r="S162" s="196">
        <v>0</v>
      </c>
      <c r="T162" s="197">
        <f t="shared" si="2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150</v>
      </c>
      <c r="AT162" s="198" t="s">
        <v>146</v>
      </c>
      <c r="AU162" s="198" t="s">
        <v>84</v>
      </c>
      <c r="AY162" s="17" t="s">
        <v>142</v>
      </c>
      <c r="BE162" s="199">
        <f t="shared" si="24"/>
        <v>0</v>
      </c>
      <c r="BF162" s="199">
        <f t="shared" si="25"/>
        <v>0</v>
      </c>
      <c r="BG162" s="199">
        <f t="shared" si="26"/>
        <v>0</v>
      </c>
      <c r="BH162" s="199">
        <f t="shared" si="27"/>
        <v>0</v>
      </c>
      <c r="BI162" s="199">
        <f t="shared" si="28"/>
        <v>0</v>
      </c>
      <c r="BJ162" s="17" t="s">
        <v>150</v>
      </c>
      <c r="BK162" s="199">
        <f t="shared" si="29"/>
        <v>0</v>
      </c>
      <c r="BL162" s="17" t="s">
        <v>150</v>
      </c>
      <c r="BM162" s="198" t="s">
        <v>715</v>
      </c>
    </row>
    <row r="163" spans="1:65" s="2" customFormat="1" ht="33" customHeight="1">
      <c r="A163" s="34"/>
      <c r="B163" s="35"/>
      <c r="C163" s="187" t="s">
        <v>564</v>
      </c>
      <c r="D163" s="187" t="s">
        <v>146</v>
      </c>
      <c r="E163" s="188" t="s">
        <v>555</v>
      </c>
      <c r="F163" s="189" t="s">
        <v>556</v>
      </c>
      <c r="G163" s="190" t="s">
        <v>214</v>
      </c>
      <c r="H163" s="191">
        <v>0.875</v>
      </c>
      <c r="I163" s="192"/>
      <c r="J163" s="193">
        <f t="shared" si="20"/>
        <v>0</v>
      </c>
      <c r="K163" s="189" t="s">
        <v>1</v>
      </c>
      <c r="L163" s="39"/>
      <c r="M163" s="194" t="s">
        <v>1</v>
      </c>
      <c r="N163" s="195" t="s">
        <v>41</v>
      </c>
      <c r="O163" s="72"/>
      <c r="P163" s="196">
        <f t="shared" si="21"/>
        <v>0</v>
      </c>
      <c r="Q163" s="196">
        <v>0</v>
      </c>
      <c r="R163" s="196">
        <f t="shared" si="22"/>
        <v>0</v>
      </c>
      <c r="S163" s="196">
        <v>0</v>
      </c>
      <c r="T163" s="197">
        <f t="shared" si="2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150</v>
      </c>
      <c r="AT163" s="198" t="s">
        <v>146</v>
      </c>
      <c r="AU163" s="198" t="s">
        <v>84</v>
      </c>
      <c r="AY163" s="17" t="s">
        <v>142</v>
      </c>
      <c r="BE163" s="199">
        <f t="shared" si="24"/>
        <v>0</v>
      </c>
      <c r="BF163" s="199">
        <f t="shared" si="25"/>
        <v>0</v>
      </c>
      <c r="BG163" s="199">
        <f t="shared" si="26"/>
        <v>0</v>
      </c>
      <c r="BH163" s="199">
        <f t="shared" si="27"/>
        <v>0</v>
      </c>
      <c r="BI163" s="199">
        <f t="shared" si="28"/>
        <v>0</v>
      </c>
      <c r="BJ163" s="17" t="s">
        <v>150</v>
      </c>
      <c r="BK163" s="199">
        <f t="shared" si="29"/>
        <v>0</v>
      </c>
      <c r="BL163" s="17" t="s">
        <v>150</v>
      </c>
      <c r="BM163" s="198" t="s">
        <v>716</v>
      </c>
    </row>
    <row r="164" spans="1:65" s="2" customFormat="1" ht="33" customHeight="1">
      <c r="A164" s="34"/>
      <c r="B164" s="35"/>
      <c r="C164" s="187" t="s">
        <v>717</v>
      </c>
      <c r="D164" s="187" t="s">
        <v>146</v>
      </c>
      <c r="E164" s="188" t="s">
        <v>226</v>
      </c>
      <c r="F164" s="189" t="s">
        <v>227</v>
      </c>
      <c r="G164" s="190" t="s">
        <v>214</v>
      </c>
      <c r="H164" s="191">
        <v>0.875</v>
      </c>
      <c r="I164" s="192"/>
      <c r="J164" s="193">
        <f t="shared" si="20"/>
        <v>0</v>
      </c>
      <c r="K164" s="189" t="s">
        <v>1</v>
      </c>
      <c r="L164" s="39"/>
      <c r="M164" s="194" t="s">
        <v>1</v>
      </c>
      <c r="N164" s="195" t="s">
        <v>41</v>
      </c>
      <c r="O164" s="72"/>
      <c r="P164" s="196">
        <f t="shared" si="21"/>
        <v>0</v>
      </c>
      <c r="Q164" s="196">
        <v>0</v>
      </c>
      <c r="R164" s="196">
        <f t="shared" si="22"/>
        <v>0</v>
      </c>
      <c r="S164" s="196">
        <v>0</v>
      </c>
      <c r="T164" s="197">
        <f t="shared" si="2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150</v>
      </c>
      <c r="AT164" s="198" t="s">
        <v>146</v>
      </c>
      <c r="AU164" s="198" t="s">
        <v>84</v>
      </c>
      <c r="AY164" s="17" t="s">
        <v>142</v>
      </c>
      <c r="BE164" s="199">
        <f t="shared" si="24"/>
        <v>0</v>
      </c>
      <c r="BF164" s="199">
        <f t="shared" si="25"/>
        <v>0</v>
      </c>
      <c r="BG164" s="199">
        <f t="shared" si="26"/>
        <v>0</v>
      </c>
      <c r="BH164" s="199">
        <f t="shared" si="27"/>
        <v>0</v>
      </c>
      <c r="BI164" s="199">
        <f t="shared" si="28"/>
        <v>0</v>
      </c>
      <c r="BJ164" s="17" t="s">
        <v>150</v>
      </c>
      <c r="BK164" s="199">
        <f t="shared" si="29"/>
        <v>0</v>
      </c>
      <c r="BL164" s="17" t="s">
        <v>150</v>
      </c>
      <c r="BM164" s="198" t="s">
        <v>718</v>
      </c>
    </row>
    <row r="165" spans="1:65" s="2" customFormat="1" ht="37.9" customHeight="1">
      <c r="A165" s="34"/>
      <c r="B165" s="35"/>
      <c r="C165" s="187" t="s">
        <v>566</v>
      </c>
      <c r="D165" s="187" t="s">
        <v>146</v>
      </c>
      <c r="E165" s="188" t="s">
        <v>559</v>
      </c>
      <c r="F165" s="189" t="s">
        <v>560</v>
      </c>
      <c r="G165" s="190" t="s">
        <v>214</v>
      </c>
      <c r="H165" s="191">
        <v>0.5</v>
      </c>
      <c r="I165" s="192"/>
      <c r="J165" s="193">
        <f t="shared" si="20"/>
        <v>0</v>
      </c>
      <c r="K165" s="189" t="s">
        <v>1</v>
      </c>
      <c r="L165" s="39"/>
      <c r="M165" s="194" t="s">
        <v>1</v>
      </c>
      <c r="N165" s="195" t="s">
        <v>41</v>
      </c>
      <c r="O165" s="72"/>
      <c r="P165" s="196">
        <f t="shared" si="21"/>
        <v>0</v>
      </c>
      <c r="Q165" s="196">
        <v>0</v>
      </c>
      <c r="R165" s="196">
        <f t="shared" si="22"/>
        <v>0</v>
      </c>
      <c r="S165" s="196">
        <v>0</v>
      </c>
      <c r="T165" s="197">
        <f t="shared" si="2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150</v>
      </c>
      <c r="AT165" s="198" t="s">
        <v>146</v>
      </c>
      <c r="AU165" s="198" t="s">
        <v>84</v>
      </c>
      <c r="AY165" s="17" t="s">
        <v>142</v>
      </c>
      <c r="BE165" s="199">
        <f t="shared" si="24"/>
        <v>0</v>
      </c>
      <c r="BF165" s="199">
        <f t="shared" si="25"/>
        <v>0</v>
      </c>
      <c r="BG165" s="199">
        <f t="shared" si="26"/>
        <v>0</v>
      </c>
      <c r="BH165" s="199">
        <f t="shared" si="27"/>
        <v>0</v>
      </c>
      <c r="BI165" s="199">
        <f t="shared" si="28"/>
        <v>0</v>
      </c>
      <c r="BJ165" s="17" t="s">
        <v>150</v>
      </c>
      <c r="BK165" s="199">
        <f t="shared" si="29"/>
        <v>0</v>
      </c>
      <c r="BL165" s="17" t="s">
        <v>150</v>
      </c>
      <c r="BM165" s="198" t="s">
        <v>719</v>
      </c>
    </row>
    <row r="166" spans="2:63" s="12" customFormat="1" ht="25.9" customHeight="1">
      <c r="B166" s="171"/>
      <c r="C166" s="172"/>
      <c r="D166" s="173" t="s">
        <v>73</v>
      </c>
      <c r="E166" s="174" t="s">
        <v>229</v>
      </c>
      <c r="F166" s="174" t="s">
        <v>230</v>
      </c>
      <c r="G166" s="172"/>
      <c r="H166" s="172"/>
      <c r="I166" s="175"/>
      <c r="J166" s="176">
        <f>BK166</f>
        <v>0</v>
      </c>
      <c r="K166" s="172"/>
      <c r="L166" s="177"/>
      <c r="M166" s="178"/>
      <c r="N166" s="179"/>
      <c r="O166" s="179"/>
      <c r="P166" s="180">
        <f>P167+P170+P175+P182+P187+P192+P224+P234</f>
        <v>0</v>
      </c>
      <c r="Q166" s="179"/>
      <c r="R166" s="180">
        <f>R167+R170+R175+R182+R187+R192+R224+R234</f>
        <v>1.8256203399999997</v>
      </c>
      <c r="S166" s="179"/>
      <c r="T166" s="181">
        <f>T167+T170+T175+T182+T187+T192+T224+T234</f>
        <v>2.0632738</v>
      </c>
      <c r="AR166" s="182" t="s">
        <v>84</v>
      </c>
      <c r="AT166" s="183" t="s">
        <v>73</v>
      </c>
      <c r="AU166" s="183" t="s">
        <v>74</v>
      </c>
      <c r="AY166" s="182" t="s">
        <v>142</v>
      </c>
      <c r="BK166" s="184">
        <f>BK167+BK170+BK175+BK182+BK187+BK192+BK224+BK234</f>
        <v>0</v>
      </c>
    </row>
    <row r="167" spans="2:63" s="12" customFormat="1" ht="22.9" customHeight="1">
      <c r="B167" s="171"/>
      <c r="C167" s="172"/>
      <c r="D167" s="173" t="s">
        <v>73</v>
      </c>
      <c r="E167" s="185" t="s">
        <v>241</v>
      </c>
      <c r="F167" s="185" t="s">
        <v>242</v>
      </c>
      <c r="G167" s="172"/>
      <c r="H167" s="172"/>
      <c r="I167" s="175"/>
      <c r="J167" s="186">
        <f>BK167</f>
        <v>0</v>
      </c>
      <c r="K167" s="172"/>
      <c r="L167" s="177"/>
      <c r="M167" s="178"/>
      <c r="N167" s="179"/>
      <c r="O167" s="179"/>
      <c r="P167" s="180">
        <f>SUM(P168:P169)</f>
        <v>0</v>
      </c>
      <c r="Q167" s="179"/>
      <c r="R167" s="180">
        <f>SUM(R168:R169)</f>
        <v>8E-05</v>
      </c>
      <c r="S167" s="179"/>
      <c r="T167" s="181">
        <f>SUM(T168:T169)</f>
        <v>0.00281</v>
      </c>
      <c r="AR167" s="182" t="s">
        <v>84</v>
      </c>
      <c r="AT167" s="183" t="s">
        <v>73</v>
      </c>
      <c r="AU167" s="183" t="s">
        <v>82</v>
      </c>
      <c r="AY167" s="182" t="s">
        <v>142</v>
      </c>
      <c r="BK167" s="184">
        <f>SUM(BK168:BK169)</f>
        <v>0</v>
      </c>
    </row>
    <row r="168" spans="1:65" s="2" customFormat="1" ht="24.2" customHeight="1">
      <c r="A168" s="34"/>
      <c r="B168" s="35"/>
      <c r="C168" s="187" t="s">
        <v>568</v>
      </c>
      <c r="D168" s="187" t="s">
        <v>146</v>
      </c>
      <c r="E168" s="188" t="s">
        <v>249</v>
      </c>
      <c r="F168" s="189" t="s">
        <v>250</v>
      </c>
      <c r="G168" s="190" t="s">
        <v>251</v>
      </c>
      <c r="H168" s="191">
        <v>2</v>
      </c>
      <c r="I168" s="192"/>
      <c r="J168" s="193">
        <f>ROUND(I168*H168,2)</f>
        <v>0</v>
      </c>
      <c r="K168" s="189" t="s">
        <v>198</v>
      </c>
      <c r="L168" s="39"/>
      <c r="M168" s="194" t="s">
        <v>1</v>
      </c>
      <c r="N168" s="195" t="s">
        <v>41</v>
      </c>
      <c r="O168" s="72"/>
      <c r="P168" s="196">
        <f>O168*H168</f>
        <v>0</v>
      </c>
      <c r="Q168" s="196">
        <v>4E-05</v>
      </c>
      <c r="R168" s="196">
        <f>Q168*H168</f>
        <v>8E-05</v>
      </c>
      <c r="S168" s="196">
        <v>0.00045</v>
      </c>
      <c r="T168" s="197">
        <f>S168*H168</f>
        <v>0.0009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189</v>
      </c>
      <c r="AT168" s="198" t="s">
        <v>146</v>
      </c>
      <c r="AU168" s="198" t="s">
        <v>84</v>
      </c>
      <c r="AY168" s="17" t="s">
        <v>142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7" t="s">
        <v>150</v>
      </c>
      <c r="BK168" s="199">
        <f>ROUND(I168*H168,2)</f>
        <v>0</v>
      </c>
      <c r="BL168" s="17" t="s">
        <v>189</v>
      </c>
      <c r="BM168" s="198" t="s">
        <v>720</v>
      </c>
    </row>
    <row r="169" spans="1:65" s="2" customFormat="1" ht="16.5" customHeight="1">
      <c r="A169" s="34"/>
      <c r="B169" s="35"/>
      <c r="C169" s="187" t="s">
        <v>570</v>
      </c>
      <c r="D169" s="187" t="s">
        <v>146</v>
      </c>
      <c r="E169" s="188" t="s">
        <v>254</v>
      </c>
      <c r="F169" s="189" t="s">
        <v>255</v>
      </c>
      <c r="G169" s="190" t="s">
        <v>251</v>
      </c>
      <c r="H169" s="191">
        <v>1</v>
      </c>
      <c r="I169" s="192"/>
      <c r="J169" s="193">
        <f>ROUND(I169*H169,2)</f>
        <v>0</v>
      </c>
      <c r="K169" s="189" t="s">
        <v>198</v>
      </c>
      <c r="L169" s="39"/>
      <c r="M169" s="194" t="s">
        <v>1</v>
      </c>
      <c r="N169" s="195" t="s">
        <v>41</v>
      </c>
      <c r="O169" s="72"/>
      <c r="P169" s="196">
        <f>O169*H169</f>
        <v>0</v>
      </c>
      <c r="Q169" s="196">
        <v>0</v>
      </c>
      <c r="R169" s="196">
        <f>Q169*H169</f>
        <v>0</v>
      </c>
      <c r="S169" s="196">
        <v>0.00191</v>
      </c>
      <c r="T169" s="197">
        <f>S169*H169</f>
        <v>0.00191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189</v>
      </c>
      <c r="AT169" s="198" t="s">
        <v>146</v>
      </c>
      <c r="AU169" s="198" t="s">
        <v>84</v>
      </c>
      <c r="AY169" s="17" t="s">
        <v>142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7" t="s">
        <v>150</v>
      </c>
      <c r="BK169" s="199">
        <f>ROUND(I169*H169,2)</f>
        <v>0</v>
      </c>
      <c r="BL169" s="17" t="s">
        <v>189</v>
      </c>
      <c r="BM169" s="198" t="s">
        <v>721</v>
      </c>
    </row>
    <row r="170" spans="2:63" s="12" customFormat="1" ht="22.9" customHeight="1">
      <c r="B170" s="171"/>
      <c r="C170" s="172"/>
      <c r="D170" s="173" t="s">
        <v>73</v>
      </c>
      <c r="E170" s="185" t="s">
        <v>257</v>
      </c>
      <c r="F170" s="185" t="s">
        <v>258</v>
      </c>
      <c r="G170" s="172"/>
      <c r="H170" s="172"/>
      <c r="I170" s="175"/>
      <c r="J170" s="186">
        <f>BK170</f>
        <v>0</v>
      </c>
      <c r="K170" s="172"/>
      <c r="L170" s="177"/>
      <c r="M170" s="178"/>
      <c r="N170" s="179"/>
      <c r="O170" s="179"/>
      <c r="P170" s="180">
        <f>SUM(P171:P174)</f>
        <v>0</v>
      </c>
      <c r="Q170" s="179"/>
      <c r="R170" s="180">
        <f>SUM(R171:R174)</f>
        <v>0.0607</v>
      </c>
      <c r="S170" s="179"/>
      <c r="T170" s="181">
        <f>SUM(T171:T174)</f>
        <v>0.04403000000000001</v>
      </c>
      <c r="AR170" s="182" t="s">
        <v>84</v>
      </c>
      <c r="AT170" s="183" t="s">
        <v>73</v>
      </c>
      <c r="AU170" s="183" t="s">
        <v>82</v>
      </c>
      <c r="AY170" s="182" t="s">
        <v>142</v>
      </c>
      <c r="BK170" s="184">
        <f>SUM(BK171:BK174)</f>
        <v>0</v>
      </c>
    </row>
    <row r="171" spans="1:65" s="2" customFormat="1" ht="24.2" customHeight="1">
      <c r="A171" s="34"/>
      <c r="B171" s="35"/>
      <c r="C171" s="187" t="s">
        <v>578</v>
      </c>
      <c r="D171" s="187" t="s">
        <v>146</v>
      </c>
      <c r="E171" s="188" t="s">
        <v>260</v>
      </c>
      <c r="F171" s="189" t="s">
        <v>571</v>
      </c>
      <c r="G171" s="190" t="s">
        <v>149</v>
      </c>
      <c r="H171" s="191">
        <v>1.85</v>
      </c>
      <c r="I171" s="192"/>
      <c r="J171" s="193">
        <f>ROUND(I171*H171,2)</f>
        <v>0</v>
      </c>
      <c r="K171" s="189" t="s">
        <v>198</v>
      </c>
      <c r="L171" s="39"/>
      <c r="M171" s="194" t="s">
        <v>1</v>
      </c>
      <c r="N171" s="195" t="s">
        <v>41</v>
      </c>
      <c r="O171" s="72"/>
      <c r="P171" s="196">
        <f>O171*H171</f>
        <v>0</v>
      </c>
      <c r="Q171" s="196">
        <v>0</v>
      </c>
      <c r="R171" s="196">
        <f>Q171*H171</f>
        <v>0</v>
      </c>
      <c r="S171" s="196">
        <v>0.0238</v>
      </c>
      <c r="T171" s="197">
        <f>S171*H171</f>
        <v>0.04403000000000001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189</v>
      </c>
      <c r="AT171" s="198" t="s">
        <v>146</v>
      </c>
      <c r="AU171" s="198" t="s">
        <v>84</v>
      </c>
      <c r="AY171" s="17" t="s">
        <v>142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7" t="s">
        <v>150</v>
      </c>
      <c r="BK171" s="199">
        <f>ROUND(I171*H171,2)</f>
        <v>0</v>
      </c>
      <c r="BL171" s="17" t="s">
        <v>189</v>
      </c>
      <c r="BM171" s="198" t="s">
        <v>722</v>
      </c>
    </row>
    <row r="172" spans="1:65" s="2" customFormat="1" ht="33" customHeight="1">
      <c r="A172" s="34"/>
      <c r="B172" s="35"/>
      <c r="C172" s="187" t="s">
        <v>581</v>
      </c>
      <c r="D172" s="187" t="s">
        <v>146</v>
      </c>
      <c r="E172" s="188" t="s">
        <v>574</v>
      </c>
      <c r="F172" s="189" t="s">
        <v>575</v>
      </c>
      <c r="G172" s="190" t="s">
        <v>576</v>
      </c>
      <c r="H172" s="191">
        <v>1</v>
      </c>
      <c r="I172" s="192"/>
      <c r="J172" s="193">
        <f>ROUND(I172*H172,2)</f>
        <v>0</v>
      </c>
      <c r="K172" s="189" t="s">
        <v>198</v>
      </c>
      <c r="L172" s="39"/>
      <c r="M172" s="194" t="s">
        <v>1</v>
      </c>
      <c r="N172" s="195" t="s">
        <v>41</v>
      </c>
      <c r="O172" s="72"/>
      <c r="P172" s="196">
        <f>O172*H172</f>
        <v>0</v>
      </c>
      <c r="Q172" s="196">
        <v>0.0021</v>
      </c>
      <c r="R172" s="196">
        <f>Q172*H172</f>
        <v>0.0021</v>
      </c>
      <c r="S172" s="196">
        <v>0</v>
      </c>
      <c r="T172" s="19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189</v>
      </c>
      <c r="AT172" s="198" t="s">
        <v>146</v>
      </c>
      <c r="AU172" s="198" t="s">
        <v>84</v>
      </c>
      <c r="AY172" s="17" t="s">
        <v>142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7" t="s">
        <v>150</v>
      </c>
      <c r="BK172" s="199">
        <f>ROUND(I172*H172,2)</f>
        <v>0</v>
      </c>
      <c r="BL172" s="17" t="s">
        <v>189</v>
      </c>
      <c r="BM172" s="198" t="s">
        <v>723</v>
      </c>
    </row>
    <row r="173" spans="1:65" s="2" customFormat="1" ht="24.2" customHeight="1">
      <c r="A173" s="34"/>
      <c r="B173" s="35"/>
      <c r="C173" s="187" t="s">
        <v>573</v>
      </c>
      <c r="D173" s="187" t="s">
        <v>146</v>
      </c>
      <c r="E173" s="188" t="s">
        <v>265</v>
      </c>
      <c r="F173" s="189" t="s">
        <v>579</v>
      </c>
      <c r="G173" s="190" t="s">
        <v>251</v>
      </c>
      <c r="H173" s="191">
        <v>1</v>
      </c>
      <c r="I173" s="192"/>
      <c r="J173" s="193">
        <f>ROUND(I173*H173,2)</f>
        <v>0</v>
      </c>
      <c r="K173" s="189" t="s">
        <v>198</v>
      </c>
      <c r="L173" s="39"/>
      <c r="M173" s="194" t="s">
        <v>1</v>
      </c>
      <c r="N173" s="195" t="s">
        <v>41</v>
      </c>
      <c r="O173" s="72"/>
      <c r="P173" s="196">
        <f>O173*H173</f>
        <v>0</v>
      </c>
      <c r="Q173" s="196">
        <v>0.0586</v>
      </c>
      <c r="R173" s="196">
        <f>Q173*H173</f>
        <v>0.0586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189</v>
      </c>
      <c r="AT173" s="198" t="s">
        <v>146</v>
      </c>
      <c r="AU173" s="198" t="s">
        <v>84</v>
      </c>
      <c r="AY173" s="17" t="s">
        <v>142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7" t="s">
        <v>150</v>
      </c>
      <c r="BK173" s="199">
        <f>ROUND(I173*H173,2)</f>
        <v>0</v>
      </c>
      <c r="BL173" s="17" t="s">
        <v>189</v>
      </c>
      <c r="BM173" s="198" t="s">
        <v>724</v>
      </c>
    </row>
    <row r="174" spans="1:65" s="2" customFormat="1" ht="24.2" customHeight="1">
      <c r="A174" s="34"/>
      <c r="B174" s="35"/>
      <c r="C174" s="187" t="s">
        <v>525</v>
      </c>
      <c r="D174" s="187" t="s">
        <v>146</v>
      </c>
      <c r="E174" s="188" t="s">
        <v>269</v>
      </c>
      <c r="F174" s="189" t="s">
        <v>270</v>
      </c>
      <c r="G174" s="190" t="s">
        <v>271</v>
      </c>
      <c r="H174" s="233"/>
      <c r="I174" s="192"/>
      <c r="J174" s="193">
        <f>ROUND(I174*H174,2)</f>
        <v>0</v>
      </c>
      <c r="K174" s="189" t="s">
        <v>198</v>
      </c>
      <c r="L174" s="39"/>
      <c r="M174" s="194" t="s">
        <v>1</v>
      </c>
      <c r="N174" s="195" t="s">
        <v>41</v>
      </c>
      <c r="O174" s="72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189</v>
      </c>
      <c r="AT174" s="198" t="s">
        <v>146</v>
      </c>
      <c r="AU174" s="198" t="s">
        <v>84</v>
      </c>
      <c r="AY174" s="17" t="s">
        <v>142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7" t="s">
        <v>150</v>
      </c>
      <c r="BK174" s="199">
        <f>ROUND(I174*H174,2)</f>
        <v>0</v>
      </c>
      <c r="BL174" s="17" t="s">
        <v>189</v>
      </c>
      <c r="BM174" s="198" t="s">
        <v>725</v>
      </c>
    </row>
    <row r="175" spans="2:63" s="12" customFormat="1" ht="22.9" customHeight="1">
      <c r="B175" s="171"/>
      <c r="C175" s="172"/>
      <c r="D175" s="173" t="s">
        <v>73</v>
      </c>
      <c r="E175" s="185" t="s">
        <v>278</v>
      </c>
      <c r="F175" s="185" t="s">
        <v>279</v>
      </c>
      <c r="G175" s="172"/>
      <c r="H175" s="172"/>
      <c r="I175" s="175"/>
      <c r="J175" s="186">
        <f>BK175</f>
        <v>0</v>
      </c>
      <c r="K175" s="172"/>
      <c r="L175" s="177"/>
      <c r="M175" s="178"/>
      <c r="N175" s="179"/>
      <c r="O175" s="179"/>
      <c r="P175" s="180">
        <f>SUM(P176:P181)</f>
        <v>0</v>
      </c>
      <c r="Q175" s="179"/>
      <c r="R175" s="180">
        <f>SUM(R176:R181)</f>
        <v>0</v>
      </c>
      <c r="S175" s="179"/>
      <c r="T175" s="181">
        <f>SUM(T176:T181)</f>
        <v>0</v>
      </c>
      <c r="AR175" s="182" t="s">
        <v>84</v>
      </c>
      <c r="AT175" s="183" t="s">
        <v>73</v>
      </c>
      <c r="AU175" s="183" t="s">
        <v>82</v>
      </c>
      <c r="AY175" s="182" t="s">
        <v>142</v>
      </c>
      <c r="BK175" s="184">
        <f>SUM(BK176:BK181)</f>
        <v>0</v>
      </c>
    </row>
    <row r="176" spans="1:65" s="2" customFormat="1" ht="24.2" customHeight="1">
      <c r="A176" s="34"/>
      <c r="B176" s="35"/>
      <c r="C176" s="187" t="s">
        <v>150</v>
      </c>
      <c r="D176" s="187" t="s">
        <v>146</v>
      </c>
      <c r="E176" s="188" t="s">
        <v>281</v>
      </c>
      <c r="F176" s="189" t="s">
        <v>282</v>
      </c>
      <c r="G176" s="190" t="s">
        <v>251</v>
      </c>
      <c r="H176" s="191">
        <v>6</v>
      </c>
      <c r="I176" s="192"/>
      <c r="J176" s="193">
        <f aca="true" t="shared" si="30" ref="J176:J181">ROUND(I176*H176,2)</f>
        <v>0</v>
      </c>
      <c r="K176" s="189" t="s">
        <v>1</v>
      </c>
      <c r="L176" s="39"/>
      <c r="M176" s="194" t="s">
        <v>1</v>
      </c>
      <c r="N176" s="195" t="s">
        <v>41</v>
      </c>
      <c r="O176" s="72"/>
      <c r="P176" s="196">
        <f aca="true" t="shared" si="31" ref="P176:P181">O176*H176</f>
        <v>0</v>
      </c>
      <c r="Q176" s="196">
        <v>0</v>
      </c>
      <c r="R176" s="196">
        <f aca="true" t="shared" si="32" ref="R176:R181">Q176*H176</f>
        <v>0</v>
      </c>
      <c r="S176" s="196">
        <v>0</v>
      </c>
      <c r="T176" s="197">
        <f aca="true" t="shared" si="33" ref="T176:T181"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189</v>
      </c>
      <c r="AT176" s="198" t="s">
        <v>146</v>
      </c>
      <c r="AU176" s="198" t="s">
        <v>84</v>
      </c>
      <c r="AY176" s="17" t="s">
        <v>142</v>
      </c>
      <c r="BE176" s="199">
        <f aca="true" t="shared" si="34" ref="BE176:BE181">IF(N176="základní",J176,0)</f>
        <v>0</v>
      </c>
      <c r="BF176" s="199">
        <f aca="true" t="shared" si="35" ref="BF176:BF181">IF(N176="snížená",J176,0)</f>
        <v>0</v>
      </c>
      <c r="BG176" s="199">
        <f aca="true" t="shared" si="36" ref="BG176:BG181">IF(N176="zákl. přenesená",J176,0)</f>
        <v>0</v>
      </c>
      <c r="BH176" s="199">
        <f aca="true" t="shared" si="37" ref="BH176:BH181">IF(N176="sníž. přenesená",J176,0)</f>
        <v>0</v>
      </c>
      <c r="BI176" s="199">
        <f aca="true" t="shared" si="38" ref="BI176:BI181">IF(N176="nulová",J176,0)</f>
        <v>0</v>
      </c>
      <c r="BJ176" s="17" t="s">
        <v>150</v>
      </c>
      <c r="BK176" s="199">
        <f aca="true" t="shared" si="39" ref="BK176:BK181">ROUND(I176*H176,2)</f>
        <v>0</v>
      </c>
      <c r="BL176" s="17" t="s">
        <v>189</v>
      </c>
      <c r="BM176" s="198" t="s">
        <v>726</v>
      </c>
    </row>
    <row r="177" spans="1:65" s="2" customFormat="1" ht="24.2" customHeight="1">
      <c r="A177" s="34"/>
      <c r="B177" s="35"/>
      <c r="C177" s="187" t="s">
        <v>463</v>
      </c>
      <c r="D177" s="187" t="s">
        <v>146</v>
      </c>
      <c r="E177" s="188" t="s">
        <v>285</v>
      </c>
      <c r="F177" s="189" t="s">
        <v>286</v>
      </c>
      <c r="G177" s="190" t="s">
        <v>251</v>
      </c>
      <c r="H177" s="191">
        <v>2</v>
      </c>
      <c r="I177" s="192"/>
      <c r="J177" s="193">
        <f t="shared" si="30"/>
        <v>0</v>
      </c>
      <c r="K177" s="189" t="s">
        <v>1</v>
      </c>
      <c r="L177" s="39"/>
      <c r="M177" s="194" t="s">
        <v>1</v>
      </c>
      <c r="N177" s="195" t="s">
        <v>41</v>
      </c>
      <c r="O177" s="72"/>
      <c r="P177" s="196">
        <f t="shared" si="31"/>
        <v>0</v>
      </c>
      <c r="Q177" s="196">
        <v>0</v>
      </c>
      <c r="R177" s="196">
        <f t="shared" si="32"/>
        <v>0</v>
      </c>
      <c r="S177" s="196">
        <v>0</v>
      </c>
      <c r="T177" s="197">
        <f t="shared" si="3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189</v>
      </c>
      <c r="AT177" s="198" t="s">
        <v>146</v>
      </c>
      <c r="AU177" s="198" t="s">
        <v>84</v>
      </c>
      <c r="AY177" s="17" t="s">
        <v>142</v>
      </c>
      <c r="BE177" s="199">
        <f t="shared" si="34"/>
        <v>0</v>
      </c>
      <c r="BF177" s="199">
        <f t="shared" si="35"/>
        <v>0</v>
      </c>
      <c r="BG177" s="199">
        <f t="shared" si="36"/>
        <v>0</v>
      </c>
      <c r="BH177" s="199">
        <f t="shared" si="37"/>
        <v>0</v>
      </c>
      <c r="BI177" s="199">
        <f t="shared" si="38"/>
        <v>0</v>
      </c>
      <c r="BJ177" s="17" t="s">
        <v>150</v>
      </c>
      <c r="BK177" s="199">
        <f t="shared" si="39"/>
        <v>0</v>
      </c>
      <c r="BL177" s="17" t="s">
        <v>189</v>
      </c>
      <c r="BM177" s="198" t="s">
        <v>727</v>
      </c>
    </row>
    <row r="178" spans="1:65" s="2" customFormat="1" ht="37.9" customHeight="1">
      <c r="A178" s="34"/>
      <c r="B178" s="35"/>
      <c r="C178" s="187" t="s">
        <v>82</v>
      </c>
      <c r="D178" s="187" t="s">
        <v>146</v>
      </c>
      <c r="E178" s="188" t="s">
        <v>289</v>
      </c>
      <c r="F178" s="189" t="s">
        <v>290</v>
      </c>
      <c r="G178" s="190" t="s">
        <v>251</v>
      </c>
      <c r="H178" s="191">
        <v>6</v>
      </c>
      <c r="I178" s="192"/>
      <c r="J178" s="193">
        <f t="shared" si="30"/>
        <v>0</v>
      </c>
      <c r="K178" s="189" t="s">
        <v>1</v>
      </c>
      <c r="L178" s="39"/>
      <c r="M178" s="194" t="s">
        <v>1</v>
      </c>
      <c r="N178" s="195" t="s">
        <v>41</v>
      </c>
      <c r="O178" s="72"/>
      <c r="P178" s="196">
        <f t="shared" si="31"/>
        <v>0</v>
      </c>
      <c r="Q178" s="196">
        <v>0</v>
      </c>
      <c r="R178" s="196">
        <f t="shared" si="32"/>
        <v>0</v>
      </c>
      <c r="S178" s="196">
        <v>0</v>
      </c>
      <c r="T178" s="197">
        <f t="shared" si="3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189</v>
      </c>
      <c r="AT178" s="198" t="s">
        <v>146</v>
      </c>
      <c r="AU178" s="198" t="s">
        <v>84</v>
      </c>
      <c r="AY178" s="17" t="s">
        <v>142</v>
      </c>
      <c r="BE178" s="199">
        <f t="shared" si="34"/>
        <v>0</v>
      </c>
      <c r="BF178" s="199">
        <f t="shared" si="35"/>
        <v>0</v>
      </c>
      <c r="BG178" s="199">
        <f t="shared" si="36"/>
        <v>0</v>
      </c>
      <c r="BH178" s="199">
        <f t="shared" si="37"/>
        <v>0</v>
      </c>
      <c r="BI178" s="199">
        <f t="shared" si="38"/>
        <v>0</v>
      </c>
      <c r="BJ178" s="17" t="s">
        <v>150</v>
      </c>
      <c r="BK178" s="199">
        <f t="shared" si="39"/>
        <v>0</v>
      </c>
      <c r="BL178" s="17" t="s">
        <v>189</v>
      </c>
      <c r="BM178" s="198" t="s">
        <v>728</v>
      </c>
    </row>
    <row r="179" spans="1:65" s="2" customFormat="1" ht="37.9" customHeight="1">
      <c r="A179" s="34"/>
      <c r="B179" s="35"/>
      <c r="C179" s="187" t="s">
        <v>84</v>
      </c>
      <c r="D179" s="187" t="s">
        <v>146</v>
      </c>
      <c r="E179" s="188" t="s">
        <v>293</v>
      </c>
      <c r="F179" s="189" t="s">
        <v>294</v>
      </c>
      <c r="G179" s="190" t="s">
        <v>251</v>
      </c>
      <c r="H179" s="191">
        <v>2</v>
      </c>
      <c r="I179" s="192"/>
      <c r="J179" s="193">
        <f t="shared" si="30"/>
        <v>0</v>
      </c>
      <c r="K179" s="189" t="s">
        <v>1</v>
      </c>
      <c r="L179" s="39"/>
      <c r="M179" s="194" t="s">
        <v>1</v>
      </c>
      <c r="N179" s="195" t="s">
        <v>41</v>
      </c>
      <c r="O179" s="72"/>
      <c r="P179" s="196">
        <f t="shared" si="31"/>
        <v>0</v>
      </c>
      <c r="Q179" s="196">
        <v>0</v>
      </c>
      <c r="R179" s="196">
        <f t="shared" si="32"/>
        <v>0</v>
      </c>
      <c r="S179" s="196">
        <v>0</v>
      </c>
      <c r="T179" s="197">
        <f t="shared" si="3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189</v>
      </c>
      <c r="AT179" s="198" t="s">
        <v>146</v>
      </c>
      <c r="AU179" s="198" t="s">
        <v>84</v>
      </c>
      <c r="AY179" s="17" t="s">
        <v>142</v>
      </c>
      <c r="BE179" s="199">
        <f t="shared" si="34"/>
        <v>0</v>
      </c>
      <c r="BF179" s="199">
        <f t="shared" si="35"/>
        <v>0</v>
      </c>
      <c r="BG179" s="199">
        <f t="shared" si="36"/>
        <v>0</v>
      </c>
      <c r="BH179" s="199">
        <f t="shared" si="37"/>
        <v>0</v>
      </c>
      <c r="BI179" s="199">
        <f t="shared" si="38"/>
        <v>0</v>
      </c>
      <c r="BJ179" s="17" t="s">
        <v>150</v>
      </c>
      <c r="BK179" s="199">
        <f t="shared" si="39"/>
        <v>0</v>
      </c>
      <c r="BL179" s="17" t="s">
        <v>189</v>
      </c>
      <c r="BM179" s="198" t="s">
        <v>729</v>
      </c>
    </row>
    <row r="180" spans="1:65" s="2" customFormat="1" ht="24.2" customHeight="1">
      <c r="A180" s="34"/>
      <c r="B180" s="35"/>
      <c r="C180" s="187" t="s">
        <v>143</v>
      </c>
      <c r="D180" s="187" t="s">
        <v>146</v>
      </c>
      <c r="E180" s="188" t="s">
        <v>587</v>
      </c>
      <c r="F180" s="189" t="s">
        <v>588</v>
      </c>
      <c r="G180" s="190" t="s">
        <v>251</v>
      </c>
      <c r="H180" s="191">
        <v>7</v>
      </c>
      <c r="I180" s="192"/>
      <c r="J180" s="193">
        <f t="shared" si="30"/>
        <v>0</v>
      </c>
      <c r="K180" s="189" t="s">
        <v>1</v>
      </c>
      <c r="L180" s="39"/>
      <c r="M180" s="194" t="s">
        <v>1</v>
      </c>
      <c r="N180" s="195" t="s">
        <v>41</v>
      </c>
      <c r="O180" s="72"/>
      <c r="P180" s="196">
        <f t="shared" si="31"/>
        <v>0</v>
      </c>
      <c r="Q180" s="196">
        <v>0</v>
      </c>
      <c r="R180" s="196">
        <f t="shared" si="32"/>
        <v>0</v>
      </c>
      <c r="S180" s="196">
        <v>0</v>
      </c>
      <c r="T180" s="197">
        <f t="shared" si="3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8" t="s">
        <v>189</v>
      </c>
      <c r="AT180" s="198" t="s">
        <v>146</v>
      </c>
      <c r="AU180" s="198" t="s">
        <v>84</v>
      </c>
      <c r="AY180" s="17" t="s">
        <v>142</v>
      </c>
      <c r="BE180" s="199">
        <f t="shared" si="34"/>
        <v>0</v>
      </c>
      <c r="BF180" s="199">
        <f t="shared" si="35"/>
        <v>0</v>
      </c>
      <c r="BG180" s="199">
        <f t="shared" si="36"/>
        <v>0</v>
      </c>
      <c r="BH180" s="199">
        <f t="shared" si="37"/>
        <v>0</v>
      </c>
      <c r="BI180" s="199">
        <f t="shared" si="38"/>
        <v>0</v>
      </c>
      <c r="BJ180" s="17" t="s">
        <v>150</v>
      </c>
      <c r="BK180" s="199">
        <f t="shared" si="39"/>
        <v>0</v>
      </c>
      <c r="BL180" s="17" t="s">
        <v>189</v>
      </c>
      <c r="BM180" s="198" t="s">
        <v>730</v>
      </c>
    </row>
    <row r="181" spans="1:65" s="2" customFormat="1" ht="24.2" customHeight="1">
      <c r="A181" s="34"/>
      <c r="B181" s="35"/>
      <c r="C181" s="187" t="s">
        <v>432</v>
      </c>
      <c r="D181" s="187" t="s">
        <v>146</v>
      </c>
      <c r="E181" s="188" t="s">
        <v>590</v>
      </c>
      <c r="F181" s="189" t="s">
        <v>591</v>
      </c>
      <c r="G181" s="190" t="s">
        <v>251</v>
      </c>
      <c r="H181" s="191">
        <v>7</v>
      </c>
      <c r="I181" s="192"/>
      <c r="J181" s="193">
        <f t="shared" si="30"/>
        <v>0</v>
      </c>
      <c r="K181" s="189" t="s">
        <v>1</v>
      </c>
      <c r="L181" s="39"/>
      <c r="M181" s="194" t="s">
        <v>1</v>
      </c>
      <c r="N181" s="195" t="s">
        <v>41</v>
      </c>
      <c r="O181" s="72"/>
      <c r="P181" s="196">
        <f t="shared" si="31"/>
        <v>0</v>
      </c>
      <c r="Q181" s="196">
        <v>0</v>
      </c>
      <c r="R181" s="196">
        <f t="shared" si="32"/>
        <v>0</v>
      </c>
      <c r="S181" s="196">
        <v>0</v>
      </c>
      <c r="T181" s="197">
        <f t="shared" si="3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189</v>
      </c>
      <c r="AT181" s="198" t="s">
        <v>146</v>
      </c>
      <c r="AU181" s="198" t="s">
        <v>84</v>
      </c>
      <c r="AY181" s="17" t="s">
        <v>142</v>
      </c>
      <c r="BE181" s="199">
        <f t="shared" si="34"/>
        <v>0</v>
      </c>
      <c r="BF181" s="199">
        <f t="shared" si="35"/>
        <v>0</v>
      </c>
      <c r="BG181" s="199">
        <f t="shared" si="36"/>
        <v>0</v>
      </c>
      <c r="BH181" s="199">
        <f t="shared" si="37"/>
        <v>0</v>
      </c>
      <c r="BI181" s="199">
        <f t="shared" si="38"/>
        <v>0</v>
      </c>
      <c r="BJ181" s="17" t="s">
        <v>150</v>
      </c>
      <c r="BK181" s="199">
        <f t="shared" si="39"/>
        <v>0</v>
      </c>
      <c r="BL181" s="17" t="s">
        <v>189</v>
      </c>
      <c r="BM181" s="198" t="s">
        <v>731</v>
      </c>
    </row>
    <row r="182" spans="2:63" s="12" customFormat="1" ht="22.9" customHeight="1">
      <c r="B182" s="171"/>
      <c r="C182" s="172"/>
      <c r="D182" s="173" t="s">
        <v>73</v>
      </c>
      <c r="E182" s="185" t="s">
        <v>311</v>
      </c>
      <c r="F182" s="185" t="s">
        <v>312</v>
      </c>
      <c r="G182" s="172"/>
      <c r="H182" s="172"/>
      <c r="I182" s="175"/>
      <c r="J182" s="186">
        <f>BK182</f>
        <v>0</v>
      </c>
      <c r="K182" s="172"/>
      <c r="L182" s="177"/>
      <c r="M182" s="178"/>
      <c r="N182" s="179"/>
      <c r="O182" s="179"/>
      <c r="P182" s="180">
        <f>SUM(P183:P186)</f>
        <v>0</v>
      </c>
      <c r="Q182" s="179"/>
      <c r="R182" s="180">
        <f>SUM(R183:R186)</f>
        <v>0</v>
      </c>
      <c r="S182" s="179"/>
      <c r="T182" s="181">
        <f>SUM(T183:T186)</f>
        <v>0.0917928</v>
      </c>
      <c r="AR182" s="182" t="s">
        <v>84</v>
      </c>
      <c r="AT182" s="183" t="s">
        <v>73</v>
      </c>
      <c r="AU182" s="183" t="s">
        <v>82</v>
      </c>
      <c r="AY182" s="182" t="s">
        <v>142</v>
      </c>
      <c r="BK182" s="184">
        <f>SUM(BK183:BK186)</f>
        <v>0</v>
      </c>
    </row>
    <row r="183" spans="1:65" s="2" customFormat="1" ht="24.2" customHeight="1">
      <c r="A183" s="34"/>
      <c r="B183" s="35"/>
      <c r="C183" s="187" t="s">
        <v>253</v>
      </c>
      <c r="D183" s="187" t="s">
        <v>146</v>
      </c>
      <c r="E183" s="188" t="s">
        <v>314</v>
      </c>
      <c r="F183" s="189" t="s">
        <v>315</v>
      </c>
      <c r="G183" s="190" t="s">
        <v>149</v>
      </c>
      <c r="H183" s="191">
        <v>90.72</v>
      </c>
      <c r="I183" s="192"/>
      <c r="J183" s="193">
        <f>ROUND(I183*H183,2)</f>
        <v>0</v>
      </c>
      <c r="K183" s="189" t="s">
        <v>1</v>
      </c>
      <c r="L183" s="39"/>
      <c r="M183" s="194" t="s">
        <v>1</v>
      </c>
      <c r="N183" s="195" t="s">
        <v>41</v>
      </c>
      <c r="O183" s="72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150</v>
      </c>
      <c r="AT183" s="198" t="s">
        <v>146</v>
      </c>
      <c r="AU183" s="198" t="s">
        <v>84</v>
      </c>
      <c r="AY183" s="17" t="s">
        <v>142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7" t="s">
        <v>150</v>
      </c>
      <c r="BK183" s="199">
        <f>ROUND(I183*H183,2)</f>
        <v>0</v>
      </c>
      <c r="BL183" s="17" t="s">
        <v>150</v>
      </c>
      <c r="BM183" s="198" t="s">
        <v>732</v>
      </c>
    </row>
    <row r="184" spans="2:51" s="14" customFormat="1" ht="11.25">
      <c r="B184" s="211"/>
      <c r="C184" s="212"/>
      <c r="D184" s="202" t="s">
        <v>176</v>
      </c>
      <c r="E184" s="213" t="s">
        <v>1</v>
      </c>
      <c r="F184" s="214" t="s">
        <v>733</v>
      </c>
      <c r="G184" s="212"/>
      <c r="H184" s="215">
        <v>90.72</v>
      </c>
      <c r="I184" s="216"/>
      <c r="J184" s="212"/>
      <c r="K184" s="212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176</v>
      </c>
      <c r="AU184" s="221" t="s">
        <v>84</v>
      </c>
      <c r="AV184" s="14" t="s">
        <v>84</v>
      </c>
      <c r="AW184" s="14" t="s">
        <v>31</v>
      </c>
      <c r="AX184" s="14" t="s">
        <v>82</v>
      </c>
      <c r="AY184" s="221" t="s">
        <v>142</v>
      </c>
    </row>
    <row r="185" spans="1:65" s="2" customFormat="1" ht="24.2" customHeight="1">
      <c r="A185" s="34"/>
      <c r="B185" s="35"/>
      <c r="C185" s="187" t="s">
        <v>243</v>
      </c>
      <c r="D185" s="187" t="s">
        <v>146</v>
      </c>
      <c r="E185" s="188" t="s">
        <v>323</v>
      </c>
      <c r="F185" s="189" t="s">
        <v>324</v>
      </c>
      <c r="G185" s="190" t="s">
        <v>192</v>
      </c>
      <c r="H185" s="191">
        <v>3</v>
      </c>
      <c r="I185" s="192"/>
      <c r="J185" s="193">
        <f>ROUND(I185*H185,2)</f>
        <v>0</v>
      </c>
      <c r="K185" s="189" t="s">
        <v>1</v>
      </c>
      <c r="L185" s="39"/>
      <c r="M185" s="194" t="s">
        <v>1</v>
      </c>
      <c r="N185" s="195" t="s">
        <v>41</v>
      </c>
      <c r="O185" s="72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8" t="s">
        <v>189</v>
      </c>
      <c r="AT185" s="198" t="s">
        <v>146</v>
      </c>
      <c r="AU185" s="198" t="s">
        <v>84</v>
      </c>
      <c r="AY185" s="17" t="s">
        <v>142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7" t="s">
        <v>150</v>
      </c>
      <c r="BK185" s="199">
        <f>ROUND(I185*H185,2)</f>
        <v>0</v>
      </c>
      <c r="BL185" s="17" t="s">
        <v>189</v>
      </c>
      <c r="BM185" s="198" t="s">
        <v>734</v>
      </c>
    </row>
    <row r="186" spans="1:65" s="2" customFormat="1" ht="16.5" customHeight="1">
      <c r="A186" s="34"/>
      <c r="B186" s="35"/>
      <c r="C186" s="187" t="s">
        <v>168</v>
      </c>
      <c r="D186" s="187" t="s">
        <v>146</v>
      </c>
      <c r="E186" s="188" t="s">
        <v>596</v>
      </c>
      <c r="F186" s="189" t="s">
        <v>597</v>
      </c>
      <c r="G186" s="190" t="s">
        <v>149</v>
      </c>
      <c r="H186" s="191">
        <v>8.36</v>
      </c>
      <c r="I186" s="192"/>
      <c r="J186" s="193">
        <f>ROUND(I186*H186,2)</f>
        <v>0</v>
      </c>
      <c r="K186" s="189" t="s">
        <v>1</v>
      </c>
      <c r="L186" s="39"/>
      <c r="M186" s="194" t="s">
        <v>1</v>
      </c>
      <c r="N186" s="195" t="s">
        <v>41</v>
      </c>
      <c r="O186" s="72"/>
      <c r="P186" s="196">
        <f>O186*H186</f>
        <v>0</v>
      </c>
      <c r="Q186" s="196">
        <v>0</v>
      </c>
      <c r="R186" s="196">
        <f>Q186*H186</f>
        <v>0</v>
      </c>
      <c r="S186" s="196">
        <v>0.01098</v>
      </c>
      <c r="T186" s="197">
        <f>S186*H186</f>
        <v>0.0917928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8" t="s">
        <v>189</v>
      </c>
      <c r="AT186" s="198" t="s">
        <v>146</v>
      </c>
      <c r="AU186" s="198" t="s">
        <v>84</v>
      </c>
      <c r="AY186" s="17" t="s">
        <v>142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7" t="s">
        <v>150</v>
      </c>
      <c r="BK186" s="199">
        <f>ROUND(I186*H186,2)</f>
        <v>0</v>
      </c>
      <c r="BL186" s="17" t="s">
        <v>189</v>
      </c>
      <c r="BM186" s="198" t="s">
        <v>735</v>
      </c>
    </row>
    <row r="187" spans="2:63" s="12" customFormat="1" ht="22.9" customHeight="1">
      <c r="B187" s="171"/>
      <c r="C187" s="172"/>
      <c r="D187" s="173" t="s">
        <v>73</v>
      </c>
      <c r="E187" s="185" t="s">
        <v>352</v>
      </c>
      <c r="F187" s="185" t="s">
        <v>353</v>
      </c>
      <c r="G187" s="172"/>
      <c r="H187" s="172"/>
      <c r="I187" s="175"/>
      <c r="J187" s="186">
        <f>BK187</f>
        <v>0</v>
      </c>
      <c r="K187" s="172"/>
      <c r="L187" s="177"/>
      <c r="M187" s="178"/>
      <c r="N187" s="179"/>
      <c r="O187" s="179"/>
      <c r="P187" s="180">
        <f>SUM(P188:P191)</f>
        <v>0</v>
      </c>
      <c r="Q187" s="179"/>
      <c r="R187" s="180">
        <f>SUM(R188:R191)</f>
        <v>0.006528</v>
      </c>
      <c r="S187" s="179"/>
      <c r="T187" s="181">
        <f>SUM(T188:T191)</f>
        <v>1.7437500000000001</v>
      </c>
      <c r="AR187" s="182" t="s">
        <v>84</v>
      </c>
      <c r="AT187" s="183" t="s">
        <v>73</v>
      </c>
      <c r="AU187" s="183" t="s">
        <v>82</v>
      </c>
      <c r="AY187" s="182" t="s">
        <v>142</v>
      </c>
      <c r="BK187" s="184">
        <f>SUM(BK188:BK191)</f>
        <v>0</v>
      </c>
    </row>
    <row r="188" spans="1:65" s="2" customFormat="1" ht="24.2" customHeight="1">
      <c r="A188" s="34"/>
      <c r="B188" s="35"/>
      <c r="C188" s="187" t="s">
        <v>648</v>
      </c>
      <c r="D188" s="187" t="s">
        <v>146</v>
      </c>
      <c r="E188" s="188" t="s">
        <v>355</v>
      </c>
      <c r="F188" s="189" t="s">
        <v>356</v>
      </c>
      <c r="G188" s="190" t="s">
        <v>192</v>
      </c>
      <c r="H188" s="191">
        <v>19.2</v>
      </c>
      <c r="I188" s="192"/>
      <c r="J188" s="193">
        <f>ROUND(I188*H188,2)</f>
        <v>0</v>
      </c>
      <c r="K188" s="189" t="s">
        <v>198</v>
      </c>
      <c r="L188" s="39"/>
      <c r="M188" s="194" t="s">
        <v>1</v>
      </c>
      <c r="N188" s="195" t="s">
        <v>41</v>
      </c>
      <c r="O188" s="72"/>
      <c r="P188" s="196">
        <f>O188*H188</f>
        <v>0</v>
      </c>
      <c r="Q188" s="196">
        <v>0.00034</v>
      </c>
      <c r="R188" s="196">
        <f>Q188*H188</f>
        <v>0.006528</v>
      </c>
      <c r="S188" s="196">
        <v>0</v>
      </c>
      <c r="T188" s="197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8" t="s">
        <v>150</v>
      </c>
      <c r="AT188" s="198" t="s">
        <v>146</v>
      </c>
      <c r="AU188" s="198" t="s">
        <v>84</v>
      </c>
      <c r="AY188" s="17" t="s">
        <v>142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7" t="s">
        <v>150</v>
      </c>
      <c r="BK188" s="199">
        <f>ROUND(I188*H188,2)</f>
        <v>0</v>
      </c>
      <c r="BL188" s="17" t="s">
        <v>150</v>
      </c>
      <c r="BM188" s="198" t="s">
        <v>736</v>
      </c>
    </row>
    <row r="189" spans="2:51" s="14" customFormat="1" ht="11.25">
      <c r="B189" s="211"/>
      <c r="C189" s="212"/>
      <c r="D189" s="202" t="s">
        <v>176</v>
      </c>
      <c r="E189" s="213" t="s">
        <v>1</v>
      </c>
      <c r="F189" s="214" t="s">
        <v>601</v>
      </c>
      <c r="G189" s="212"/>
      <c r="H189" s="215">
        <v>19.2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176</v>
      </c>
      <c r="AU189" s="221" t="s">
        <v>84</v>
      </c>
      <c r="AV189" s="14" t="s">
        <v>84</v>
      </c>
      <c r="AW189" s="14" t="s">
        <v>31</v>
      </c>
      <c r="AX189" s="14" t="s">
        <v>82</v>
      </c>
      <c r="AY189" s="221" t="s">
        <v>142</v>
      </c>
    </row>
    <row r="190" spans="1:65" s="2" customFormat="1" ht="24.2" customHeight="1">
      <c r="A190" s="34"/>
      <c r="B190" s="35"/>
      <c r="C190" s="234" t="s">
        <v>651</v>
      </c>
      <c r="D190" s="234" t="s">
        <v>335</v>
      </c>
      <c r="E190" s="235" t="s">
        <v>360</v>
      </c>
      <c r="F190" s="236" t="s">
        <v>361</v>
      </c>
      <c r="G190" s="237" t="s">
        <v>246</v>
      </c>
      <c r="H190" s="238">
        <v>16</v>
      </c>
      <c r="I190" s="239"/>
      <c r="J190" s="240">
        <f>ROUND(I190*H190,2)</f>
        <v>0</v>
      </c>
      <c r="K190" s="236" t="s">
        <v>1</v>
      </c>
      <c r="L190" s="241"/>
      <c r="M190" s="242" t="s">
        <v>1</v>
      </c>
      <c r="N190" s="243" t="s">
        <v>41</v>
      </c>
      <c r="O190" s="72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8" t="s">
        <v>152</v>
      </c>
      <c r="AT190" s="198" t="s">
        <v>335</v>
      </c>
      <c r="AU190" s="198" t="s">
        <v>84</v>
      </c>
      <c r="AY190" s="17" t="s">
        <v>142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7" t="s">
        <v>150</v>
      </c>
      <c r="BK190" s="199">
        <f>ROUND(I190*H190,2)</f>
        <v>0</v>
      </c>
      <c r="BL190" s="17" t="s">
        <v>150</v>
      </c>
      <c r="BM190" s="198" t="s">
        <v>737</v>
      </c>
    </row>
    <row r="191" spans="1:65" s="2" customFormat="1" ht="24.2" customHeight="1">
      <c r="A191" s="34"/>
      <c r="B191" s="35"/>
      <c r="C191" s="187" t="s">
        <v>599</v>
      </c>
      <c r="D191" s="187" t="s">
        <v>146</v>
      </c>
      <c r="E191" s="188" t="s">
        <v>364</v>
      </c>
      <c r="F191" s="189" t="s">
        <v>365</v>
      </c>
      <c r="G191" s="190" t="s">
        <v>149</v>
      </c>
      <c r="H191" s="191">
        <v>12.5</v>
      </c>
      <c r="I191" s="192"/>
      <c r="J191" s="193">
        <f>ROUND(I191*H191,2)</f>
        <v>0</v>
      </c>
      <c r="K191" s="189" t="s">
        <v>198</v>
      </c>
      <c r="L191" s="39"/>
      <c r="M191" s="194" t="s">
        <v>1</v>
      </c>
      <c r="N191" s="195" t="s">
        <v>41</v>
      </c>
      <c r="O191" s="72"/>
      <c r="P191" s="196">
        <f>O191*H191</f>
        <v>0</v>
      </c>
      <c r="Q191" s="196">
        <v>0</v>
      </c>
      <c r="R191" s="196">
        <f>Q191*H191</f>
        <v>0</v>
      </c>
      <c r="S191" s="196">
        <v>0.1395</v>
      </c>
      <c r="T191" s="197">
        <f>S191*H191</f>
        <v>1.7437500000000001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8" t="s">
        <v>189</v>
      </c>
      <c r="AT191" s="198" t="s">
        <v>146</v>
      </c>
      <c r="AU191" s="198" t="s">
        <v>84</v>
      </c>
      <c r="AY191" s="17" t="s">
        <v>142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7" t="s">
        <v>150</v>
      </c>
      <c r="BK191" s="199">
        <f>ROUND(I191*H191,2)</f>
        <v>0</v>
      </c>
      <c r="BL191" s="17" t="s">
        <v>189</v>
      </c>
      <c r="BM191" s="198" t="s">
        <v>738</v>
      </c>
    </row>
    <row r="192" spans="2:63" s="12" customFormat="1" ht="22.9" customHeight="1">
      <c r="B192" s="171"/>
      <c r="C192" s="172"/>
      <c r="D192" s="173" t="s">
        <v>73</v>
      </c>
      <c r="E192" s="185" t="s">
        <v>367</v>
      </c>
      <c r="F192" s="185" t="s">
        <v>368</v>
      </c>
      <c r="G192" s="172"/>
      <c r="H192" s="172"/>
      <c r="I192" s="175"/>
      <c r="J192" s="186">
        <f>BK192</f>
        <v>0</v>
      </c>
      <c r="K192" s="172"/>
      <c r="L192" s="177"/>
      <c r="M192" s="178"/>
      <c r="N192" s="179"/>
      <c r="O192" s="179"/>
      <c r="P192" s="180">
        <f>SUM(P193:P223)</f>
        <v>0</v>
      </c>
      <c r="Q192" s="179"/>
      <c r="R192" s="180">
        <f>SUM(R193:R223)</f>
        <v>1.6117651</v>
      </c>
      <c r="S192" s="179"/>
      <c r="T192" s="181">
        <f>SUM(T193:T223)</f>
        <v>0.180891</v>
      </c>
      <c r="AR192" s="182" t="s">
        <v>84</v>
      </c>
      <c r="AT192" s="183" t="s">
        <v>73</v>
      </c>
      <c r="AU192" s="183" t="s">
        <v>82</v>
      </c>
      <c r="AY192" s="182" t="s">
        <v>142</v>
      </c>
      <c r="BK192" s="184">
        <f>SUM(BK193:BK223)</f>
        <v>0</v>
      </c>
    </row>
    <row r="193" spans="1:65" s="2" customFormat="1" ht="24.2" customHeight="1">
      <c r="A193" s="34"/>
      <c r="B193" s="35"/>
      <c r="C193" s="187" t="s">
        <v>172</v>
      </c>
      <c r="D193" s="187" t="s">
        <v>146</v>
      </c>
      <c r="E193" s="188" t="s">
        <v>605</v>
      </c>
      <c r="F193" s="189" t="s">
        <v>606</v>
      </c>
      <c r="G193" s="190" t="s">
        <v>149</v>
      </c>
      <c r="H193" s="191">
        <v>47.19</v>
      </c>
      <c r="I193" s="192"/>
      <c r="J193" s="193">
        <f aca="true" t="shared" si="40" ref="J193:J199">ROUND(I193*H193,2)</f>
        <v>0</v>
      </c>
      <c r="K193" s="189" t="s">
        <v>1</v>
      </c>
      <c r="L193" s="39"/>
      <c r="M193" s="194" t="s">
        <v>1</v>
      </c>
      <c r="N193" s="195" t="s">
        <v>41</v>
      </c>
      <c r="O193" s="72"/>
      <c r="P193" s="196">
        <f aca="true" t="shared" si="41" ref="P193:P199">O193*H193</f>
        <v>0</v>
      </c>
      <c r="Q193" s="196">
        <v>0</v>
      </c>
      <c r="R193" s="196">
        <f aca="true" t="shared" si="42" ref="R193:R199">Q193*H193</f>
        <v>0</v>
      </c>
      <c r="S193" s="196">
        <v>0</v>
      </c>
      <c r="T193" s="197">
        <f aca="true" t="shared" si="43" ref="T193:T199"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8" t="s">
        <v>189</v>
      </c>
      <c r="AT193" s="198" t="s">
        <v>146</v>
      </c>
      <c r="AU193" s="198" t="s">
        <v>84</v>
      </c>
      <c r="AY193" s="17" t="s">
        <v>142</v>
      </c>
      <c r="BE193" s="199">
        <f aca="true" t="shared" si="44" ref="BE193:BE199">IF(N193="základní",J193,0)</f>
        <v>0</v>
      </c>
      <c r="BF193" s="199">
        <f aca="true" t="shared" si="45" ref="BF193:BF199">IF(N193="snížená",J193,0)</f>
        <v>0</v>
      </c>
      <c r="BG193" s="199">
        <f aca="true" t="shared" si="46" ref="BG193:BG199">IF(N193="zákl. přenesená",J193,0)</f>
        <v>0</v>
      </c>
      <c r="BH193" s="199">
        <f aca="true" t="shared" si="47" ref="BH193:BH199">IF(N193="sníž. přenesená",J193,0)</f>
        <v>0</v>
      </c>
      <c r="BI193" s="199">
        <f aca="true" t="shared" si="48" ref="BI193:BI199">IF(N193="nulová",J193,0)</f>
        <v>0</v>
      </c>
      <c r="BJ193" s="17" t="s">
        <v>150</v>
      </c>
      <c r="BK193" s="199">
        <f aca="true" t="shared" si="49" ref="BK193:BK199">ROUND(I193*H193,2)</f>
        <v>0</v>
      </c>
      <c r="BL193" s="17" t="s">
        <v>189</v>
      </c>
      <c r="BM193" s="198" t="s">
        <v>739</v>
      </c>
    </row>
    <row r="194" spans="1:65" s="2" customFormat="1" ht="24.2" customHeight="1">
      <c r="A194" s="34"/>
      <c r="B194" s="35"/>
      <c r="C194" s="187" t="s">
        <v>220</v>
      </c>
      <c r="D194" s="187" t="s">
        <v>146</v>
      </c>
      <c r="E194" s="188" t="s">
        <v>374</v>
      </c>
      <c r="F194" s="189" t="s">
        <v>375</v>
      </c>
      <c r="G194" s="190" t="s">
        <v>149</v>
      </c>
      <c r="H194" s="191">
        <v>8.64</v>
      </c>
      <c r="I194" s="192"/>
      <c r="J194" s="193">
        <f t="shared" si="40"/>
        <v>0</v>
      </c>
      <c r="K194" s="189" t="s">
        <v>1</v>
      </c>
      <c r="L194" s="39"/>
      <c r="M194" s="194" t="s">
        <v>1</v>
      </c>
      <c r="N194" s="195" t="s">
        <v>41</v>
      </c>
      <c r="O194" s="72"/>
      <c r="P194" s="196">
        <f t="shared" si="41"/>
        <v>0</v>
      </c>
      <c r="Q194" s="196">
        <v>0</v>
      </c>
      <c r="R194" s="196">
        <f t="shared" si="42"/>
        <v>0</v>
      </c>
      <c r="S194" s="196">
        <v>0</v>
      </c>
      <c r="T194" s="197">
        <f t="shared" si="4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8" t="s">
        <v>189</v>
      </c>
      <c r="AT194" s="198" t="s">
        <v>146</v>
      </c>
      <c r="AU194" s="198" t="s">
        <v>84</v>
      </c>
      <c r="AY194" s="17" t="s">
        <v>142</v>
      </c>
      <c r="BE194" s="199">
        <f t="shared" si="44"/>
        <v>0</v>
      </c>
      <c r="BF194" s="199">
        <f t="shared" si="45"/>
        <v>0</v>
      </c>
      <c r="BG194" s="199">
        <f t="shared" si="46"/>
        <v>0</v>
      </c>
      <c r="BH194" s="199">
        <f t="shared" si="47"/>
        <v>0</v>
      </c>
      <c r="BI194" s="199">
        <f t="shared" si="48"/>
        <v>0</v>
      </c>
      <c r="BJ194" s="17" t="s">
        <v>150</v>
      </c>
      <c r="BK194" s="199">
        <f t="shared" si="49"/>
        <v>0</v>
      </c>
      <c r="BL194" s="17" t="s">
        <v>189</v>
      </c>
      <c r="BM194" s="198" t="s">
        <v>740</v>
      </c>
    </row>
    <row r="195" spans="1:65" s="2" customFormat="1" ht="24.2" customHeight="1">
      <c r="A195" s="34"/>
      <c r="B195" s="35"/>
      <c r="C195" s="187" t="s">
        <v>225</v>
      </c>
      <c r="D195" s="187" t="s">
        <v>146</v>
      </c>
      <c r="E195" s="188" t="s">
        <v>378</v>
      </c>
      <c r="F195" s="189" t="s">
        <v>379</v>
      </c>
      <c r="G195" s="190" t="s">
        <v>149</v>
      </c>
      <c r="H195" s="191">
        <v>8.64</v>
      </c>
      <c r="I195" s="192"/>
      <c r="J195" s="193">
        <f t="shared" si="40"/>
        <v>0</v>
      </c>
      <c r="K195" s="189" t="s">
        <v>1</v>
      </c>
      <c r="L195" s="39"/>
      <c r="M195" s="194" t="s">
        <v>1</v>
      </c>
      <c r="N195" s="195" t="s">
        <v>41</v>
      </c>
      <c r="O195" s="72"/>
      <c r="P195" s="196">
        <f t="shared" si="41"/>
        <v>0</v>
      </c>
      <c r="Q195" s="196">
        <v>0</v>
      </c>
      <c r="R195" s="196">
        <f t="shared" si="42"/>
        <v>0</v>
      </c>
      <c r="S195" s="196">
        <v>0</v>
      </c>
      <c r="T195" s="197">
        <f t="shared" si="4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8" t="s">
        <v>189</v>
      </c>
      <c r="AT195" s="198" t="s">
        <v>146</v>
      </c>
      <c r="AU195" s="198" t="s">
        <v>84</v>
      </c>
      <c r="AY195" s="17" t="s">
        <v>142</v>
      </c>
      <c r="BE195" s="199">
        <f t="shared" si="44"/>
        <v>0</v>
      </c>
      <c r="BF195" s="199">
        <f t="shared" si="45"/>
        <v>0</v>
      </c>
      <c r="BG195" s="199">
        <f t="shared" si="46"/>
        <v>0</v>
      </c>
      <c r="BH195" s="199">
        <f t="shared" si="47"/>
        <v>0</v>
      </c>
      <c r="BI195" s="199">
        <f t="shared" si="48"/>
        <v>0</v>
      </c>
      <c r="BJ195" s="17" t="s">
        <v>150</v>
      </c>
      <c r="BK195" s="199">
        <f t="shared" si="49"/>
        <v>0</v>
      </c>
      <c r="BL195" s="17" t="s">
        <v>189</v>
      </c>
      <c r="BM195" s="198" t="s">
        <v>741</v>
      </c>
    </row>
    <row r="196" spans="1:65" s="2" customFormat="1" ht="16.5" customHeight="1">
      <c r="A196" s="34"/>
      <c r="B196" s="35"/>
      <c r="C196" s="187" t="s">
        <v>160</v>
      </c>
      <c r="D196" s="187" t="s">
        <v>146</v>
      </c>
      <c r="E196" s="188" t="s">
        <v>382</v>
      </c>
      <c r="F196" s="189" t="s">
        <v>383</v>
      </c>
      <c r="G196" s="190" t="s">
        <v>149</v>
      </c>
      <c r="H196" s="191">
        <v>47.19</v>
      </c>
      <c r="I196" s="192"/>
      <c r="J196" s="193">
        <f t="shared" si="40"/>
        <v>0</v>
      </c>
      <c r="K196" s="189" t="s">
        <v>1</v>
      </c>
      <c r="L196" s="39"/>
      <c r="M196" s="194" t="s">
        <v>1</v>
      </c>
      <c r="N196" s="195" t="s">
        <v>41</v>
      </c>
      <c r="O196" s="72"/>
      <c r="P196" s="196">
        <f t="shared" si="41"/>
        <v>0</v>
      </c>
      <c r="Q196" s="196">
        <v>0</v>
      </c>
      <c r="R196" s="196">
        <f t="shared" si="42"/>
        <v>0</v>
      </c>
      <c r="S196" s="196">
        <v>0</v>
      </c>
      <c r="T196" s="197">
        <f t="shared" si="4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8" t="s">
        <v>189</v>
      </c>
      <c r="AT196" s="198" t="s">
        <v>146</v>
      </c>
      <c r="AU196" s="198" t="s">
        <v>84</v>
      </c>
      <c r="AY196" s="17" t="s">
        <v>142</v>
      </c>
      <c r="BE196" s="199">
        <f t="shared" si="44"/>
        <v>0</v>
      </c>
      <c r="BF196" s="199">
        <f t="shared" si="45"/>
        <v>0</v>
      </c>
      <c r="BG196" s="199">
        <f t="shared" si="46"/>
        <v>0</v>
      </c>
      <c r="BH196" s="199">
        <f t="shared" si="47"/>
        <v>0</v>
      </c>
      <c r="BI196" s="199">
        <f t="shared" si="48"/>
        <v>0</v>
      </c>
      <c r="BJ196" s="17" t="s">
        <v>150</v>
      </c>
      <c r="BK196" s="199">
        <f t="shared" si="49"/>
        <v>0</v>
      </c>
      <c r="BL196" s="17" t="s">
        <v>189</v>
      </c>
      <c r="BM196" s="198" t="s">
        <v>742</v>
      </c>
    </row>
    <row r="197" spans="1:65" s="2" customFormat="1" ht="24.2" customHeight="1">
      <c r="A197" s="34"/>
      <c r="B197" s="35"/>
      <c r="C197" s="187" t="s">
        <v>185</v>
      </c>
      <c r="D197" s="187" t="s">
        <v>146</v>
      </c>
      <c r="E197" s="188" t="s">
        <v>612</v>
      </c>
      <c r="F197" s="189" t="s">
        <v>613</v>
      </c>
      <c r="G197" s="190" t="s">
        <v>149</v>
      </c>
      <c r="H197" s="191">
        <v>47.19</v>
      </c>
      <c r="I197" s="192"/>
      <c r="J197" s="193">
        <f t="shared" si="40"/>
        <v>0</v>
      </c>
      <c r="K197" s="189" t="s">
        <v>1</v>
      </c>
      <c r="L197" s="39"/>
      <c r="M197" s="194" t="s">
        <v>1</v>
      </c>
      <c r="N197" s="195" t="s">
        <v>41</v>
      </c>
      <c r="O197" s="72"/>
      <c r="P197" s="196">
        <f t="shared" si="41"/>
        <v>0</v>
      </c>
      <c r="Q197" s="196">
        <v>0.0002</v>
      </c>
      <c r="R197" s="196">
        <f t="shared" si="42"/>
        <v>0.009438</v>
      </c>
      <c r="S197" s="196">
        <v>0</v>
      </c>
      <c r="T197" s="197">
        <f t="shared" si="4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8" t="s">
        <v>189</v>
      </c>
      <c r="AT197" s="198" t="s">
        <v>146</v>
      </c>
      <c r="AU197" s="198" t="s">
        <v>84</v>
      </c>
      <c r="AY197" s="17" t="s">
        <v>142</v>
      </c>
      <c r="BE197" s="199">
        <f t="shared" si="44"/>
        <v>0</v>
      </c>
      <c r="BF197" s="199">
        <f t="shared" si="45"/>
        <v>0</v>
      </c>
      <c r="BG197" s="199">
        <f t="shared" si="46"/>
        <v>0</v>
      </c>
      <c r="BH197" s="199">
        <f t="shared" si="47"/>
        <v>0</v>
      </c>
      <c r="BI197" s="199">
        <f t="shared" si="48"/>
        <v>0</v>
      </c>
      <c r="BJ197" s="17" t="s">
        <v>150</v>
      </c>
      <c r="BK197" s="199">
        <f t="shared" si="49"/>
        <v>0</v>
      </c>
      <c r="BL197" s="17" t="s">
        <v>189</v>
      </c>
      <c r="BM197" s="198" t="s">
        <v>743</v>
      </c>
    </row>
    <row r="198" spans="1:65" s="2" customFormat="1" ht="24.2" customHeight="1">
      <c r="A198" s="34"/>
      <c r="B198" s="35"/>
      <c r="C198" s="187" t="s">
        <v>195</v>
      </c>
      <c r="D198" s="187" t="s">
        <v>146</v>
      </c>
      <c r="E198" s="188" t="s">
        <v>386</v>
      </c>
      <c r="F198" s="189" t="s">
        <v>387</v>
      </c>
      <c r="G198" s="190" t="s">
        <v>149</v>
      </c>
      <c r="H198" s="191">
        <v>8.64</v>
      </c>
      <c r="I198" s="192"/>
      <c r="J198" s="193">
        <f t="shared" si="40"/>
        <v>0</v>
      </c>
      <c r="K198" s="189" t="s">
        <v>1</v>
      </c>
      <c r="L198" s="39"/>
      <c r="M198" s="194" t="s">
        <v>1</v>
      </c>
      <c r="N198" s="195" t="s">
        <v>41</v>
      </c>
      <c r="O198" s="72"/>
      <c r="P198" s="196">
        <f t="shared" si="41"/>
        <v>0</v>
      </c>
      <c r="Q198" s="196">
        <v>0.0003</v>
      </c>
      <c r="R198" s="196">
        <f t="shared" si="42"/>
        <v>0.002592</v>
      </c>
      <c r="S198" s="196">
        <v>0</v>
      </c>
      <c r="T198" s="197">
        <f t="shared" si="4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189</v>
      </c>
      <c r="AT198" s="198" t="s">
        <v>146</v>
      </c>
      <c r="AU198" s="198" t="s">
        <v>84</v>
      </c>
      <c r="AY198" s="17" t="s">
        <v>142</v>
      </c>
      <c r="BE198" s="199">
        <f t="shared" si="44"/>
        <v>0</v>
      </c>
      <c r="BF198" s="199">
        <f t="shared" si="45"/>
        <v>0</v>
      </c>
      <c r="BG198" s="199">
        <f t="shared" si="46"/>
        <v>0</v>
      </c>
      <c r="BH198" s="199">
        <f t="shared" si="47"/>
        <v>0</v>
      </c>
      <c r="BI198" s="199">
        <f t="shared" si="48"/>
        <v>0</v>
      </c>
      <c r="BJ198" s="17" t="s">
        <v>150</v>
      </c>
      <c r="BK198" s="199">
        <f t="shared" si="49"/>
        <v>0</v>
      </c>
      <c r="BL198" s="17" t="s">
        <v>189</v>
      </c>
      <c r="BM198" s="198" t="s">
        <v>744</v>
      </c>
    </row>
    <row r="199" spans="1:65" s="2" customFormat="1" ht="24.2" customHeight="1">
      <c r="A199" s="34"/>
      <c r="B199" s="35"/>
      <c r="C199" s="187" t="s">
        <v>8</v>
      </c>
      <c r="D199" s="187" t="s">
        <v>146</v>
      </c>
      <c r="E199" s="188" t="s">
        <v>616</v>
      </c>
      <c r="F199" s="189" t="s">
        <v>617</v>
      </c>
      <c r="G199" s="190" t="s">
        <v>149</v>
      </c>
      <c r="H199" s="191">
        <v>72.21</v>
      </c>
      <c r="I199" s="192"/>
      <c r="J199" s="193">
        <f t="shared" si="40"/>
        <v>0</v>
      </c>
      <c r="K199" s="189" t="s">
        <v>1</v>
      </c>
      <c r="L199" s="39"/>
      <c r="M199" s="194" t="s">
        <v>1</v>
      </c>
      <c r="N199" s="195" t="s">
        <v>41</v>
      </c>
      <c r="O199" s="72"/>
      <c r="P199" s="196">
        <f t="shared" si="41"/>
        <v>0</v>
      </c>
      <c r="Q199" s="196">
        <v>0.015</v>
      </c>
      <c r="R199" s="196">
        <f t="shared" si="42"/>
        <v>1.0831499999999998</v>
      </c>
      <c r="S199" s="196">
        <v>0</v>
      </c>
      <c r="T199" s="197">
        <f t="shared" si="4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8" t="s">
        <v>189</v>
      </c>
      <c r="AT199" s="198" t="s">
        <v>146</v>
      </c>
      <c r="AU199" s="198" t="s">
        <v>84</v>
      </c>
      <c r="AY199" s="17" t="s">
        <v>142</v>
      </c>
      <c r="BE199" s="199">
        <f t="shared" si="44"/>
        <v>0</v>
      </c>
      <c r="BF199" s="199">
        <f t="shared" si="45"/>
        <v>0</v>
      </c>
      <c r="BG199" s="199">
        <f t="shared" si="46"/>
        <v>0</v>
      </c>
      <c r="BH199" s="199">
        <f t="shared" si="47"/>
        <v>0</v>
      </c>
      <c r="BI199" s="199">
        <f t="shared" si="48"/>
        <v>0</v>
      </c>
      <c r="BJ199" s="17" t="s">
        <v>150</v>
      </c>
      <c r="BK199" s="199">
        <f t="shared" si="49"/>
        <v>0</v>
      </c>
      <c r="BL199" s="17" t="s">
        <v>189</v>
      </c>
      <c r="BM199" s="198" t="s">
        <v>745</v>
      </c>
    </row>
    <row r="200" spans="2:51" s="13" customFormat="1" ht="11.25">
      <c r="B200" s="200"/>
      <c r="C200" s="201"/>
      <c r="D200" s="202" t="s">
        <v>176</v>
      </c>
      <c r="E200" s="203" t="s">
        <v>1</v>
      </c>
      <c r="F200" s="204" t="s">
        <v>746</v>
      </c>
      <c r="G200" s="201"/>
      <c r="H200" s="203" t="s">
        <v>1</v>
      </c>
      <c r="I200" s="205"/>
      <c r="J200" s="201"/>
      <c r="K200" s="201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176</v>
      </c>
      <c r="AU200" s="210" t="s">
        <v>84</v>
      </c>
      <c r="AV200" s="13" t="s">
        <v>82</v>
      </c>
      <c r="AW200" s="13" t="s">
        <v>31</v>
      </c>
      <c r="AX200" s="13" t="s">
        <v>74</v>
      </c>
      <c r="AY200" s="210" t="s">
        <v>142</v>
      </c>
    </row>
    <row r="201" spans="2:51" s="14" customFormat="1" ht="11.25">
      <c r="B201" s="211"/>
      <c r="C201" s="212"/>
      <c r="D201" s="202" t="s">
        <v>176</v>
      </c>
      <c r="E201" s="213" t="s">
        <v>1</v>
      </c>
      <c r="F201" s="214" t="s">
        <v>747</v>
      </c>
      <c r="G201" s="212"/>
      <c r="H201" s="215">
        <v>34.68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176</v>
      </c>
      <c r="AU201" s="221" t="s">
        <v>84</v>
      </c>
      <c r="AV201" s="14" t="s">
        <v>84</v>
      </c>
      <c r="AW201" s="14" t="s">
        <v>31</v>
      </c>
      <c r="AX201" s="14" t="s">
        <v>74</v>
      </c>
      <c r="AY201" s="221" t="s">
        <v>142</v>
      </c>
    </row>
    <row r="202" spans="2:51" s="13" customFormat="1" ht="11.25">
      <c r="B202" s="200"/>
      <c r="C202" s="201"/>
      <c r="D202" s="202" t="s">
        <v>176</v>
      </c>
      <c r="E202" s="203" t="s">
        <v>1</v>
      </c>
      <c r="F202" s="204" t="s">
        <v>748</v>
      </c>
      <c r="G202" s="201"/>
      <c r="H202" s="203" t="s">
        <v>1</v>
      </c>
      <c r="I202" s="205"/>
      <c r="J202" s="201"/>
      <c r="K202" s="201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176</v>
      </c>
      <c r="AU202" s="210" t="s">
        <v>84</v>
      </c>
      <c r="AV202" s="13" t="s">
        <v>82</v>
      </c>
      <c r="AW202" s="13" t="s">
        <v>31</v>
      </c>
      <c r="AX202" s="13" t="s">
        <v>74</v>
      </c>
      <c r="AY202" s="210" t="s">
        <v>142</v>
      </c>
    </row>
    <row r="203" spans="2:51" s="14" customFormat="1" ht="11.25">
      <c r="B203" s="211"/>
      <c r="C203" s="212"/>
      <c r="D203" s="202" t="s">
        <v>176</v>
      </c>
      <c r="E203" s="213" t="s">
        <v>1</v>
      </c>
      <c r="F203" s="214" t="s">
        <v>749</v>
      </c>
      <c r="G203" s="212"/>
      <c r="H203" s="215">
        <v>37.53</v>
      </c>
      <c r="I203" s="216"/>
      <c r="J203" s="212"/>
      <c r="K203" s="212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176</v>
      </c>
      <c r="AU203" s="221" t="s">
        <v>84</v>
      </c>
      <c r="AV203" s="14" t="s">
        <v>84</v>
      </c>
      <c r="AW203" s="14" t="s">
        <v>31</v>
      </c>
      <c r="AX203" s="14" t="s">
        <v>74</v>
      </c>
      <c r="AY203" s="221" t="s">
        <v>142</v>
      </c>
    </row>
    <row r="204" spans="2:51" s="15" customFormat="1" ht="11.25">
      <c r="B204" s="222"/>
      <c r="C204" s="223"/>
      <c r="D204" s="202" t="s">
        <v>176</v>
      </c>
      <c r="E204" s="224" t="s">
        <v>1</v>
      </c>
      <c r="F204" s="225" t="s">
        <v>184</v>
      </c>
      <c r="G204" s="223"/>
      <c r="H204" s="226">
        <v>72.21000000000001</v>
      </c>
      <c r="I204" s="227"/>
      <c r="J204" s="223"/>
      <c r="K204" s="223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176</v>
      </c>
      <c r="AU204" s="232" t="s">
        <v>84</v>
      </c>
      <c r="AV204" s="15" t="s">
        <v>150</v>
      </c>
      <c r="AW204" s="15" t="s">
        <v>31</v>
      </c>
      <c r="AX204" s="15" t="s">
        <v>82</v>
      </c>
      <c r="AY204" s="232" t="s">
        <v>142</v>
      </c>
    </row>
    <row r="205" spans="1:65" s="2" customFormat="1" ht="24.2" customHeight="1">
      <c r="A205" s="34"/>
      <c r="B205" s="35"/>
      <c r="C205" s="187" t="s">
        <v>145</v>
      </c>
      <c r="D205" s="187" t="s">
        <v>146</v>
      </c>
      <c r="E205" s="188" t="s">
        <v>394</v>
      </c>
      <c r="F205" s="189" t="s">
        <v>623</v>
      </c>
      <c r="G205" s="190" t="s">
        <v>149</v>
      </c>
      <c r="H205" s="191">
        <v>47.19</v>
      </c>
      <c r="I205" s="192"/>
      <c r="J205" s="193">
        <f aca="true" t="shared" si="50" ref="J205:J214">ROUND(I205*H205,2)</f>
        <v>0</v>
      </c>
      <c r="K205" s="189" t="s">
        <v>1</v>
      </c>
      <c r="L205" s="39"/>
      <c r="M205" s="194" t="s">
        <v>1</v>
      </c>
      <c r="N205" s="195" t="s">
        <v>41</v>
      </c>
      <c r="O205" s="72"/>
      <c r="P205" s="196">
        <f aca="true" t="shared" si="51" ref="P205:P214">O205*H205</f>
        <v>0</v>
      </c>
      <c r="Q205" s="196">
        <v>0</v>
      </c>
      <c r="R205" s="196">
        <f aca="true" t="shared" si="52" ref="R205:R214">Q205*H205</f>
        <v>0</v>
      </c>
      <c r="S205" s="196">
        <v>0.0025</v>
      </c>
      <c r="T205" s="197">
        <f aca="true" t="shared" si="53" ref="T205:T214">S205*H205</f>
        <v>0.117975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8" t="s">
        <v>189</v>
      </c>
      <c r="AT205" s="198" t="s">
        <v>146</v>
      </c>
      <c r="AU205" s="198" t="s">
        <v>84</v>
      </c>
      <c r="AY205" s="17" t="s">
        <v>142</v>
      </c>
      <c r="BE205" s="199">
        <f aca="true" t="shared" si="54" ref="BE205:BE214">IF(N205="základní",J205,0)</f>
        <v>0</v>
      </c>
      <c r="BF205" s="199">
        <f aca="true" t="shared" si="55" ref="BF205:BF214">IF(N205="snížená",J205,0)</f>
        <v>0</v>
      </c>
      <c r="BG205" s="199">
        <f aca="true" t="shared" si="56" ref="BG205:BG214">IF(N205="zákl. přenesená",J205,0)</f>
        <v>0</v>
      </c>
      <c r="BH205" s="199">
        <f aca="true" t="shared" si="57" ref="BH205:BH214">IF(N205="sníž. přenesená",J205,0)</f>
        <v>0</v>
      </c>
      <c r="BI205" s="199">
        <f aca="true" t="shared" si="58" ref="BI205:BI214">IF(N205="nulová",J205,0)</f>
        <v>0</v>
      </c>
      <c r="BJ205" s="17" t="s">
        <v>150</v>
      </c>
      <c r="BK205" s="199">
        <f aca="true" t="shared" si="59" ref="BK205:BK214">ROUND(I205*H205,2)</f>
        <v>0</v>
      </c>
      <c r="BL205" s="17" t="s">
        <v>189</v>
      </c>
      <c r="BM205" s="198" t="s">
        <v>750</v>
      </c>
    </row>
    <row r="206" spans="1:65" s="2" customFormat="1" ht="16.5" customHeight="1">
      <c r="A206" s="34"/>
      <c r="B206" s="35"/>
      <c r="C206" s="187" t="s">
        <v>189</v>
      </c>
      <c r="D206" s="187" t="s">
        <v>146</v>
      </c>
      <c r="E206" s="188" t="s">
        <v>404</v>
      </c>
      <c r="F206" s="189" t="s">
        <v>405</v>
      </c>
      <c r="G206" s="190" t="s">
        <v>149</v>
      </c>
      <c r="H206" s="191">
        <v>6.4</v>
      </c>
      <c r="I206" s="192"/>
      <c r="J206" s="193">
        <f t="shared" si="50"/>
        <v>0</v>
      </c>
      <c r="K206" s="189" t="s">
        <v>1</v>
      </c>
      <c r="L206" s="39"/>
      <c r="M206" s="194" t="s">
        <v>1</v>
      </c>
      <c r="N206" s="195" t="s">
        <v>41</v>
      </c>
      <c r="O206" s="72"/>
      <c r="P206" s="196">
        <f t="shared" si="51"/>
        <v>0</v>
      </c>
      <c r="Q206" s="196">
        <v>0.0005</v>
      </c>
      <c r="R206" s="196">
        <f t="shared" si="52"/>
        <v>0.0032</v>
      </c>
      <c r="S206" s="196">
        <v>0</v>
      </c>
      <c r="T206" s="197">
        <f t="shared" si="5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8" t="s">
        <v>189</v>
      </c>
      <c r="AT206" s="198" t="s">
        <v>146</v>
      </c>
      <c r="AU206" s="198" t="s">
        <v>84</v>
      </c>
      <c r="AY206" s="17" t="s">
        <v>142</v>
      </c>
      <c r="BE206" s="199">
        <f t="shared" si="54"/>
        <v>0</v>
      </c>
      <c r="BF206" s="199">
        <f t="shared" si="55"/>
        <v>0</v>
      </c>
      <c r="BG206" s="199">
        <f t="shared" si="56"/>
        <v>0</v>
      </c>
      <c r="BH206" s="199">
        <f t="shared" si="57"/>
        <v>0</v>
      </c>
      <c r="BI206" s="199">
        <f t="shared" si="58"/>
        <v>0</v>
      </c>
      <c r="BJ206" s="17" t="s">
        <v>150</v>
      </c>
      <c r="BK206" s="199">
        <f t="shared" si="59"/>
        <v>0</v>
      </c>
      <c r="BL206" s="17" t="s">
        <v>189</v>
      </c>
      <c r="BM206" s="198" t="s">
        <v>751</v>
      </c>
    </row>
    <row r="207" spans="1:65" s="2" customFormat="1" ht="33" customHeight="1">
      <c r="A207" s="34"/>
      <c r="B207" s="35"/>
      <c r="C207" s="234" t="s">
        <v>280</v>
      </c>
      <c r="D207" s="234" t="s">
        <v>335</v>
      </c>
      <c r="E207" s="235" t="s">
        <v>408</v>
      </c>
      <c r="F207" s="236" t="s">
        <v>409</v>
      </c>
      <c r="G207" s="237" t="s">
        <v>149</v>
      </c>
      <c r="H207" s="238">
        <v>7.04</v>
      </c>
      <c r="I207" s="239"/>
      <c r="J207" s="240">
        <f t="shared" si="50"/>
        <v>0</v>
      </c>
      <c r="K207" s="236" t="s">
        <v>1</v>
      </c>
      <c r="L207" s="241"/>
      <c r="M207" s="242" t="s">
        <v>1</v>
      </c>
      <c r="N207" s="243" t="s">
        <v>41</v>
      </c>
      <c r="O207" s="72"/>
      <c r="P207" s="196">
        <f t="shared" si="51"/>
        <v>0</v>
      </c>
      <c r="Q207" s="196">
        <v>0.00076</v>
      </c>
      <c r="R207" s="196">
        <f t="shared" si="52"/>
        <v>0.0053504</v>
      </c>
      <c r="S207" s="196">
        <v>0</v>
      </c>
      <c r="T207" s="197">
        <f t="shared" si="5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8" t="s">
        <v>338</v>
      </c>
      <c r="AT207" s="198" t="s">
        <v>335</v>
      </c>
      <c r="AU207" s="198" t="s">
        <v>84</v>
      </c>
      <c r="AY207" s="17" t="s">
        <v>142</v>
      </c>
      <c r="BE207" s="199">
        <f t="shared" si="54"/>
        <v>0</v>
      </c>
      <c r="BF207" s="199">
        <f t="shared" si="55"/>
        <v>0</v>
      </c>
      <c r="BG207" s="199">
        <f t="shared" si="56"/>
        <v>0</v>
      </c>
      <c r="BH207" s="199">
        <f t="shared" si="57"/>
        <v>0</v>
      </c>
      <c r="BI207" s="199">
        <f t="shared" si="58"/>
        <v>0</v>
      </c>
      <c r="BJ207" s="17" t="s">
        <v>150</v>
      </c>
      <c r="BK207" s="199">
        <f t="shared" si="59"/>
        <v>0</v>
      </c>
      <c r="BL207" s="17" t="s">
        <v>189</v>
      </c>
      <c r="BM207" s="198" t="s">
        <v>752</v>
      </c>
    </row>
    <row r="208" spans="1:65" s="2" customFormat="1" ht="21.75" customHeight="1">
      <c r="A208" s="34"/>
      <c r="B208" s="35"/>
      <c r="C208" s="187" t="s">
        <v>284</v>
      </c>
      <c r="D208" s="187" t="s">
        <v>146</v>
      </c>
      <c r="E208" s="188" t="s">
        <v>629</v>
      </c>
      <c r="F208" s="189" t="s">
        <v>630</v>
      </c>
      <c r="G208" s="190" t="s">
        <v>149</v>
      </c>
      <c r="H208" s="191">
        <v>54.24</v>
      </c>
      <c r="I208" s="192"/>
      <c r="J208" s="193">
        <f t="shared" si="50"/>
        <v>0</v>
      </c>
      <c r="K208" s="189" t="s">
        <v>1</v>
      </c>
      <c r="L208" s="39"/>
      <c r="M208" s="194" t="s">
        <v>1</v>
      </c>
      <c r="N208" s="195" t="s">
        <v>41</v>
      </c>
      <c r="O208" s="72"/>
      <c r="P208" s="196">
        <f t="shared" si="51"/>
        <v>0</v>
      </c>
      <c r="Q208" s="196">
        <v>0.0003</v>
      </c>
      <c r="R208" s="196">
        <f t="shared" si="52"/>
        <v>0.016272</v>
      </c>
      <c r="S208" s="196">
        <v>0</v>
      </c>
      <c r="T208" s="197">
        <f t="shared" si="5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8" t="s">
        <v>189</v>
      </c>
      <c r="AT208" s="198" t="s">
        <v>146</v>
      </c>
      <c r="AU208" s="198" t="s">
        <v>84</v>
      </c>
      <c r="AY208" s="17" t="s">
        <v>142</v>
      </c>
      <c r="BE208" s="199">
        <f t="shared" si="54"/>
        <v>0</v>
      </c>
      <c r="BF208" s="199">
        <f t="shared" si="55"/>
        <v>0</v>
      </c>
      <c r="BG208" s="199">
        <f t="shared" si="56"/>
        <v>0</v>
      </c>
      <c r="BH208" s="199">
        <f t="shared" si="57"/>
        <v>0</v>
      </c>
      <c r="BI208" s="199">
        <f t="shared" si="58"/>
        <v>0</v>
      </c>
      <c r="BJ208" s="17" t="s">
        <v>150</v>
      </c>
      <c r="BK208" s="199">
        <f t="shared" si="59"/>
        <v>0</v>
      </c>
      <c r="BL208" s="17" t="s">
        <v>189</v>
      </c>
      <c r="BM208" s="198" t="s">
        <v>753</v>
      </c>
    </row>
    <row r="209" spans="1:65" s="2" customFormat="1" ht="44.25" customHeight="1">
      <c r="A209" s="34"/>
      <c r="B209" s="35"/>
      <c r="C209" s="234" t="s">
        <v>288</v>
      </c>
      <c r="D209" s="234" t="s">
        <v>335</v>
      </c>
      <c r="E209" s="235" t="s">
        <v>633</v>
      </c>
      <c r="F209" s="236" t="s">
        <v>634</v>
      </c>
      <c r="G209" s="237" t="s">
        <v>149</v>
      </c>
      <c r="H209" s="238">
        <v>59.66</v>
      </c>
      <c r="I209" s="239"/>
      <c r="J209" s="240">
        <f t="shared" si="50"/>
        <v>0</v>
      </c>
      <c r="K209" s="236" t="s">
        <v>1</v>
      </c>
      <c r="L209" s="241"/>
      <c r="M209" s="242" t="s">
        <v>1</v>
      </c>
      <c r="N209" s="243" t="s">
        <v>41</v>
      </c>
      <c r="O209" s="72"/>
      <c r="P209" s="196">
        <f t="shared" si="51"/>
        <v>0</v>
      </c>
      <c r="Q209" s="196">
        <v>0.008</v>
      </c>
      <c r="R209" s="196">
        <f t="shared" si="52"/>
        <v>0.47728</v>
      </c>
      <c r="S209" s="196">
        <v>0</v>
      </c>
      <c r="T209" s="197">
        <f t="shared" si="5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8" t="s">
        <v>338</v>
      </c>
      <c r="AT209" s="198" t="s">
        <v>335</v>
      </c>
      <c r="AU209" s="198" t="s">
        <v>84</v>
      </c>
      <c r="AY209" s="17" t="s">
        <v>142</v>
      </c>
      <c r="BE209" s="199">
        <f t="shared" si="54"/>
        <v>0</v>
      </c>
      <c r="BF209" s="199">
        <f t="shared" si="55"/>
        <v>0</v>
      </c>
      <c r="BG209" s="199">
        <f t="shared" si="56"/>
        <v>0</v>
      </c>
      <c r="BH209" s="199">
        <f t="shared" si="57"/>
        <v>0</v>
      </c>
      <c r="BI209" s="199">
        <f t="shared" si="58"/>
        <v>0</v>
      </c>
      <c r="BJ209" s="17" t="s">
        <v>150</v>
      </c>
      <c r="BK209" s="199">
        <f t="shared" si="59"/>
        <v>0</v>
      </c>
      <c r="BL209" s="17" t="s">
        <v>189</v>
      </c>
      <c r="BM209" s="198" t="s">
        <v>754</v>
      </c>
    </row>
    <row r="210" spans="1:65" s="2" customFormat="1" ht="24.2" customHeight="1">
      <c r="A210" s="34"/>
      <c r="B210" s="35"/>
      <c r="C210" s="187" t="s">
        <v>237</v>
      </c>
      <c r="D210" s="187" t="s">
        <v>146</v>
      </c>
      <c r="E210" s="188" t="s">
        <v>412</v>
      </c>
      <c r="F210" s="189" t="s">
        <v>413</v>
      </c>
      <c r="G210" s="190" t="s">
        <v>192</v>
      </c>
      <c r="H210" s="191">
        <v>19.2</v>
      </c>
      <c r="I210" s="192"/>
      <c r="J210" s="193">
        <f t="shared" si="50"/>
        <v>0</v>
      </c>
      <c r="K210" s="189" t="s">
        <v>1</v>
      </c>
      <c r="L210" s="39"/>
      <c r="M210" s="194" t="s">
        <v>1</v>
      </c>
      <c r="N210" s="195" t="s">
        <v>41</v>
      </c>
      <c r="O210" s="72"/>
      <c r="P210" s="196">
        <f t="shared" si="51"/>
        <v>0</v>
      </c>
      <c r="Q210" s="196">
        <v>0</v>
      </c>
      <c r="R210" s="196">
        <f t="shared" si="52"/>
        <v>0</v>
      </c>
      <c r="S210" s="196">
        <v>0.0023</v>
      </c>
      <c r="T210" s="197">
        <f t="shared" si="53"/>
        <v>0.04416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8" t="s">
        <v>189</v>
      </c>
      <c r="AT210" s="198" t="s">
        <v>146</v>
      </c>
      <c r="AU210" s="198" t="s">
        <v>84</v>
      </c>
      <c r="AY210" s="17" t="s">
        <v>142</v>
      </c>
      <c r="BE210" s="199">
        <f t="shared" si="54"/>
        <v>0</v>
      </c>
      <c r="BF210" s="199">
        <f t="shared" si="55"/>
        <v>0</v>
      </c>
      <c r="BG210" s="199">
        <f t="shared" si="56"/>
        <v>0</v>
      </c>
      <c r="BH210" s="199">
        <f t="shared" si="57"/>
        <v>0</v>
      </c>
      <c r="BI210" s="199">
        <f t="shared" si="58"/>
        <v>0</v>
      </c>
      <c r="BJ210" s="17" t="s">
        <v>150</v>
      </c>
      <c r="BK210" s="199">
        <f t="shared" si="59"/>
        <v>0</v>
      </c>
      <c r="BL210" s="17" t="s">
        <v>189</v>
      </c>
      <c r="BM210" s="198" t="s">
        <v>755</v>
      </c>
    </row>
    <row r="211" spans="1:65" s="2" customFormat="1" ht="21.75" customHeight="1">
      <c r="A211" s="34"/>
      <c r="B211" s="35"/>
      <c r="C211" s="187" t="s">
        <v>164</v>
      </c>
      <c r="D211" s="187" t="s">
        <v>146</v>
      </c>
      <c r="E211" s="188" t="s">
        <v>639</v>
      </c>
      <c r="F211" s="189" t="s">
        <v>640</v>
      </c>
      <c r="G211" s="190" t="s">
        <v>192</v>
      </c>
      <c r="H211" s="191">
        <v>43.32</v>
      </c>
      <c r="I211" s="192"/>
      <c r="J211" s="193">
        <f t="shared" si="50"/>
        <v>0</v>
      </c>
      <c r="K211" s="189" t="s">
        <v>1</v>
      </c>
      <c r="L211" s="39"/>
      <c r="M211" s="194" t="s">
        <v>1</v>
      </c>
      <c r="N211" s="195" t="s">
        <v>41</v>
      </c>
      <c r="O211" s="72"/>
      <c r="P211" s="196">
        <f t="shared" si="51"/>
        <v>0</v>
      </c>
      <c r="Q211" s="196">
        <v>0</v>
      </c>
      <c r="R211" s="196">
        <f t="shared" si="52"/>
        <v>0</v>
      </c>
      <c r="S211" s="196">
        <v>0.0003</v>
      </c>
      <c r="T211" s="197">
        <f t="shared" si="53"/>
        <v>0.012995999999999999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8" t="s">
        <v>189</v>
      </c>
      <c r="AT211" s="198" t="s">
        <v>146</v>
      </c>
      <c r="AU211" s="198" t="s">
        <v>84</v>
      </c>
      <c r="AY211" s="17" t="s">
        <v>142</v>
      </c>
      <c r="BE211" s="199">
        <f t="shared" si="54"/>
        <v>0</v>
      </c>
      <c r="BF211" s="199">
        <f t="shared" si="55"/>
        <v>0</v>
      </c>
      <c r="BG211" s="199">
        <f t="shared" si="56"/>
        <v>0</v>
      </c>
      <c r="BH211" s="199">
        <f t="shared" si="57"/>
        <v>0</v>
      </c>
      <c r="BI211" s="199">
        <f t="shared" si="58"/>
        <v>0</v>
      </c>
      <c r="BJ211" s="17" t="s">
        <v>150</v>
      </c>
      <c r="BK211" s="199">
        <f t="shared" si="59"/>
        <v>0</v>
      </c>
      <c r="BL211" s="17" t="s">
        <v>189</v>
      </c>
      <c r="BM211" s="198" t="s">
        <v>756</v>
      </c>
    </row>
    <row r="212" spans="1:65" s="2" customFormat="1" ht="16.5" customHeight="1">
      <c r="A212" s="34"/>
      <c r="B212" s="35"/>
      <c r="C212" s="187" t="s">
        <v>292</v>
      </c>
      <c r="D212" s="187" t="s">
        <v>146</v>
      </c>
      <c r="E212" s="188" t="s">
        <v>642</v>
      </c>
      <c r="F212" s="189" t="s">
        <v>643</v>
      </c>
      <c r="G212" s="190" t="s">
        <v>192</v>
      </c>
      <c r="H212" s="191">
        <v>34.64</v>
      </c>
      <c r="I212" s="192"/>
      <c r="J212" s="193">
        <f t="shared" si="50"/>
        <v>0</v>
      </c>
      <c r="K212" s="189" t="s">
        <v>1</v>
      </c>
      <c r="L212" s="39"/>
      <c r="M212" s="194" t="s">
        <v>1</v>
      </c>
      <c r="N212" s="195" t="s">
        <v>41</v>
      </c>
      <c r="O212" s="72"/>
      <c r="P212" s="196">
        <f t="shared" si="51"/>
        <v>0</v>
      </c>
      <c r="Q212" s="196">
        <v>1E-05</v>
      </c>
      <c r="R212" s="196">
        <f t="shared" si="52"/>
        <v>0.0003464</v>
      </c>
      <c r="S212" s="196">
        <v>0</v>
      </c>
      <c r="T212" s="197">
        <f t="shared" si="5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8" t="s">
        <v>189</v>
      </c>
      <c r="AT212" s="198" t="s">
        <v>146</v>
      </c>
      <c r="AU212" s="198" t="s">
        <v>84</v>
      </c>
      <c r="AY212" s="17" t="s">
        <v>142</v>
      </c>
      <c r="BE212" s="199">
        <f t="shared" si="54"/>
        <v>0</v>
      </c>
      <c r="BF212" s="199">
        <f t="shared" si="55"/>
        <v>0</v>
      </c>
      <c r="BG212" s="199">
        <f t="shared" si="56"/>
        <v>0</v>
      </c>
      <c r="BH212" s="199">
        <f t="shared" si="57"/>
        <v>0</v>
      </c>
      <c r="BI212" s="199">
        <f t="shared" si="58"/>
        <v>0</v>
      </c>
      <c r="BJ212" s="17" t="s">
        <v>150</v>
      </c>
      <c r="BK212" s="199">
        <f t="shared" si="59"/>
        <v>0</v>
      </c>
      <c r="BL212" s="17" t="s">
        <v>189</v>
      </c>
      <c r="BM212" s="198" t="s">
        <v>757</v>
      </c>
    </row>
    <row r="213" spans="1:65" s="2" customFormat="1" ht="16.5" customHeight="1">
      <c r="A213" s="34"/>
      <c r="B213" s="35"/>
      <c r="C213" s="234" t="s">
        <v>7</v>
      </c>
      <c r="D213" s="234" t="s">
        <v>335</v>
      </c>
      <c r="E213" s="235" t="s">
        <v>645</v>
      </c>
      <c r="F213" s="236" t="s">
        <v>646</v>
      </c>
      <c r="G213" s="237" t="s">
        <v>192</v>
      </c>
      <c r="H213" s="238">
        <v>35.333</v>
      </c>
      <c r="I213" s="239"/>
      <c r="J213" s="240">
        <f t="shared" si="50"/>
        <v>0</v>
      </c>
      <c r="K213" s="236" t="s">
        <v>1</v>
      </c>
      <c r="L213" s="241"/>
      <c r="M213" s="242" t="s">
        <v>1</v>
      </c>
      <c r="N213" s="243" t="s">
        <v>41</v>
      </c>
      <c r="O213" s="72"/>
      <c r="P213" s="196">
        <f t="shared" si="51"/>
        <v>0</v>
      </c>
      <c r="Q213" s="196">
        <v>0.0003</v>
      </c>
      <c r="R213" s="196">
        <f t="shared" si="52"/>
        <v>0.010599899999999999</v>
      </c>
      <c r="S213" s="196">
        <v>0</v>
      </c>
      <c r="T213" s="197">
        <f t="shared" si="5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8" t="s">
        <v>338</v>
      </c>
      <c r="AT213" s="198" t="s">
        <v>335</v>
      </c>
      <c r="AU213" s="198" t="s">
        <v>84</v>
      </c>
      <c r="AY213" s="17" t="s">
        <v>142</v>
      </c>
      <c r="BE213" s="199">
        <f t="shared" si="54"/>
        <v>0</v>
      </c>
      <c r="BF213" s="199">
        <f t="shared" si="55"/>
        <v>0</v>
      </c>
      <c r="BG213" s="199">
        <f t="shared" si="56"/>
        <v>0</v>
      </c>
      <c r="BH213" s="199">
        <f t="shared" si="57"/>
        <v>0</v>
      </c>
      <c r="BI213" s="199">
        <f t="shared" si="58"/>
        <v>0</v>
      </c>
      <c r="BJ213" s="17" t="s">
        <v>150</v>
      </c>
      <c r="BK213" s="199">
        <f t="shared" si="59"/>
        <v>0</v>
      </c>
      <c r="BL213" s="17" t="s">
        <v>189</v>
      </c>
      <c r="BM213" s="198" t="s">
        <v>758</v>
      </c>
    </row>
    <row r="214" spans="1:65" s="2" customFormat="1" ht="16.5" customHeight="1">
      <c r="A214" s="34"/>
      <c r="B214" s="35"/>
      <c r="C214" s="187" t="s">
        <v>759</v>
      </c>
      <c r="D214" s="187" t="s">
        <v>146</v>
      </c>
      <c r="E214" s="188" t="s">
        <v>416</v>
      </c>
      <c r="F214" s="189" t="s">
        <v>417</v>
      </c>
      <c r="G214" s="190" t="s">
        <v>192</v>
      </c>
      <c r="H214" s="191">
        <v>8</v>
      </c>
      <c r="I214" s="192"/>
      <c r="J214" s="193">
        <f t="shared" si="50"/>
        <v>0</v>
      </c>
      <c r="K214" s="189" t="s">
        <v>198</v>
      </c>
      <c r="L214" s="39"/>
      <c r="M214" s="194" t="s">
        <v>1</v>
      </c>
      <c r="N214" s="195" t="s">
        <v>41</v>
      </c>
      <c r="O214" s="72"/>
      <c r="P214" s="196">
        <f t="shared" si="51"/>
        <v>0</v>
      </c>
      <c r="Q214" s="196">
        <v>0</v>
      </c>
      <c r="R214" s="196">
        <f t="shared" si="52"/>
        <v>0</v>
      </c>
      <c r="S214" s="196">
        <v>0</v>
      </c>
      <c r="T214" s="197">
        <f t="shared" si="5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8" t="s">
        <v>189</v>
      </c>
      <c r="AT214" s="198" t="s">
        <v>146</v>
      </c>
      <c r="AU214" s="198" t="s">
        <v>84</v>
      </c>
      <c r="AY214" s="17" t="s">
        <v>142</v>
      </c>
      <c r="BE214" s="199">
        <f t="shared" si="54"/>
        <v>0</v>
      </c>
      <c r="BF214" s="199">
        <f t="shared" si="55"/>
        <v>0</v>
      </c>
      <c r="BG214" s="199">
        <f t="shared" si="56"/>
        <v>0</v>
      </c>
      <c r="BH214" s="199">
        <f t="shared" si="57"/>
        <v>0</v>
      </c>
      <c r="BI214" s="199">
        <f t="shared" si="58"/>
        <v>0</v>
      </c>
      <c r="BJ214" s="17" t="s">
        <v>150</v>
      </c>
      <c r="BK214" s="199">
        <f t="shared" si="59"/>
        <v>0</v>
      </c>
      <c r="BL214" s="17" t="s">
        <v>189</v>
      </c>
      <c r="BM214" s="198" t="s">
        <v>760</v>
      </c>
    </row>
    <row r="215" spans="2:51" s="14" customFormat="1" ht="11.25">
      <c r="B215" s="211"/>
      <c r="C215" s="212"/>
      <c r="D215" s="202" t="s">
        <v>176</v>
      </c>
      <c r="E215" s="213" t="s">
        <v>1</v>
      </c>
      <c r="F215" s="214" t="s">
        <v>761</v>
      </c>
      <c r="G215" s="212"/>
      <c r="H215" s="215">
        <v>8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176</v>
      </c>
      <c r="AU215" s="221" t="s">
        <v>84</v>
      </c>
      <c r="AV215" s="14" t="s">
        <v>84</v>
      </c>
      <c r="AW215" s="14" t="s">
        <v>31</v>
      </c>
      <c r="AX215" s="14" t="s">
        <v>74</v>
      </c>
      <c r="AY215" s="221" t="s">
        <v>142</v>
      </c>
    </row>
    <row r="216" spans="2:51" s="15" customFormat="1" ht="11.25">
      <c r="B216" s="222"/>
      <c r="C216" s="223"/>
      <c r="D216" s="202" t="s">
        <v>176</v>
      </c>
      <c r="E216" s="224" t="s">
        <v>1</v>
      </c>
      <c r="F216" s="225" t="s">
        <v>184</v>
      </c>
      <c r="G216" s="223"/>
      <c r="H216" s="226">
        <v>8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176</v>
      </c>
      <c r="AU216" s="232" t="s">
        <v>84</v>
      </c>
      <c r="AV216" s="15" t="s">
        <v>150</v>
      </c>
      <c r="AW216" s="15" t="s">
        <v>31</v>
      </c>
      <c r="AX216" s="15" t="s">
        <v>82</v>
      </c>
      <c r="AY216" s="232" t="s">
        <v>142</v>
      </c>
    </row>
    <row r="217" spans="1:65" s="2" customFormat="1" ht="16.5" customHeight="1">
      <c r="A217" s="34"/>
      <c r="B217" s="35"/>
      <c r="C217" s="234" t="s">
        <v>762</v>
      </c>
      <c r="D217" s="234" t="s">
        <v>335</v>
      </c>
      <c r="E217" s="235" t="s">
        <v>423</v>
      </c>
      <c r="F217" s="236" t="s">
        <v>424</v>
      </c>
      <c r="G217" s="237" t="s">
        <v>192</v>
      </c>
      <c r="H217" s="238">
        <v>8.16</v>
      </c>
      <c r="I217" s="239"/>
      <c r="J217" s="240">
        <f>ROUND(I217*H217,2)</f>
        <v>0</v>
      </c>
      <c r="K217" s="236" t="s">
        <v>198</v>
      </c>
      <c r="L217" s="241"/>
      <c r="M217" s="242" t="s">
        <v>1</v>
      </c>
      <c r="N217" s="243" t="s">
        <v>41</v>
      </c>
      <c r="O217" s="72"/>
      <c r="P217" s="196">
        <f>O217*H217</f>
        <v>0</v>
      </c>
      <c r="Q217" s="196">
        <v>0.00021</v>
      </c>
      <c r="R217" s="196">
        <f>Q217*H217</f>
        <v>0.0017136</v>
      </c>
      <c r="S217" s="196">
        <v>0</v>
      </c>
      <c r="T217" s="197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8" t="s">
        <v>338</v>
      </c>
      <c r="AT217" s="198" t="s">
        <v>335</v>
      </c>
      <c r="AU217" s="198" t="s">
        <v>84</v>
      </c>
      <c r="AY217" s="17" t="s">
        <v>142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7" t="s">
        <v>150</v>
      </c>
      <c r="BK217" s="199">
        <f>ROUND(I217*H217,2)</f>
        <v>0</v>
      </c>
      <c r="BL217" s="17" t="s">
        <v>189</v>
      </c>
      <c r="BM217" s="198" t="s">
        <v>763</v>
      </c>
    </row>
    <row r="218" spans="2:51" s="14" customFormat="1" ht="11.25">
      <c r="B218" s="211"/>
      <c r="C218" s="212"/>
      <c r="D218" s="202" t="s">
        <v>176</v>
      </c>
      <c r="E218" s="212"/>
      <c r="F218" s="214" t="s">
        <v>426</v>
      </c>
      <c r="G218" s="212"/>
      <c r="H218" s="215">
        <v>8.16</v>
      </c>
      <c r="I218" s="216"/>
      <c r="J218" s="212"/>
      <c r="K218" s="212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176</v>
      </c>
      <c r="AU218" s="221" t="s">
        <v>84</v>
      </c>
      <c r="AV218" s="14" t="s">
        <v>84</v>
      </c>
      <c r="AW218" s="14" t="s">
        <v>4</v>
      </c>
      <c r="AX218" s="14" t="s">
        <v>82</v>
      </c>
      <c r="AY218" s="221" t="s">
        <v>142</v>
      </c>
    </row>
    <row r="219" spans="1:65" s="2" customFormat="1" ht="16.5" customHeight="1">
      <c r="A219" s="34"/>
      <c r="B219" s="35"/>
      <c r="C219" s="187" t="s">
        <v>403</v>
      </c>
      <c r="D219" s="187" t="s">
        <v>146</v>
      </c>
      <c r="E219" s="188" t="s">
        <v>654</v>
      </c>
      <c r="F219" s="189" t="s">
        <v>655</v>
      </c>
      <c r="G219" s="190" t="s">
        <v>192</v>
      </c>
      <c r="H219" s="191">
        <v>8.68</v>
      </c>
      <c r="I219" s="192"/>
      <c r="J219" s="193">
        <f>ROUND(I219*H219,2)</f>
        <v>0</v>
      </c>
      <c r="K219" s="189" t="s">
        <v>1</v>
      </c>
      <c r="L219" s="39"/>
      <c r="M219" s="194" t="s">
        <v>1</v>
      </c>
      <c r="N219" s="195" t="s">
        <v>41</v>
      </c>
      <c r="O219" s="72"/>
      <c r="P219" s="196">
        <f>O219*H219</f>
        <v>0</v>
      </c>
      <c r="Q219" s="196">
        <v>0</v>
      </c>
      <c r="R219" s="196">
        <f>Q219*H219</f>
        <v>0</v>
      </c>
      <c r="S219" s="196">
        <v>0</v>
      </c>
      <c r="T219" s="197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8" t="s">
        <v>189</v>
      </c>
      <c r="AT219" s="198" t="s">
        <v>146</v>
      </c>
      <c r="AU219" s="198" t="s">
        <v>84</v>
      </c>
      <c r="AY219" s="17" t="s">
        <v>142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7" t="s">
        <v>150</v>
      </c>
      <c r="BK219" s="199">
        <f>ROUND(I219*H219,2)</f>
        <v>0</v>
      </c>
      <c r="BL219" s="17" t="s">
        <v>189</v>
      </c>
      <c r="BM219" s="198" t="s">
        <v>764</v>
      </c>
    </row>
    <row r="220" spans="1:65" s="2" customFormat="1" ht="24.2" customHeight="1">
      <c r="A220" s="34"/>
      <c r="B220" s="35"/>
      <c r="C220" s="234" t="s">
        <v>407</v>
      </c>
      <c r="D220" s="234" t="s">
        <v>335</v>
      </c>
      <c r="E220" s="235" t="s">
        <v>657</v>
      </c>
      <c r="F220" s="236" t="s">
        <v>658</v>
      </c>
      <c r="G220" s="237" t="s">
        <v>192</v>
      </c>
      <c r="H220" s="238">
        <v>9.114</v>
      </c>
      <c r="I220" s="239"/>
      <c r="J220" s="240">
        <f>ROUND(I220*H220,2)</f>
        <v>0</v>
      </c>
      <c r="K220" s="236" t="s">
        <v>1</v>
      </c>
      <c r="L220" s="241"/>
      <c r="M220" s="242" t="s">
        <v>1</v>
      </c>
      <c r="N220" s="243" t="s">
        <v>41</v>
      </c>
      <c r="O220" s="72"/>
      <c r="P220" s="196">
        <f>O220*H220</f>
        <v>0</v>
      </c>
      <c r="Q220" s="196">
        <v>0.0002</v>
      </c>
      <c r="R220" s="196">
        <f>Q220*H220</f>
        <v>0.0018228000000000003</v>
      </c>
      <c r="S220" s="196">
        <v>0</v>
      </c>
      <c r="T220" s="197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8" t="s">
        <v>338</v>
      </c>
      <c r="AT220" s="198" t="s">
        <v>335</v>
      </c>
      <c r="AU220" s="198" t="s">
        <v>84</v>
      </c>
      <c r="AY220" s="17" t="s">
        <v>142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7" t="s">
        <v>150</v>
      </c>
      <c r="BK220" s="199">
        <f>ROUND(I220*H220,2)</f>
        <v>0</v>
      </c>
      <c r="BL220" s="17" t="s">
        <v>189</v>
      </c>
      <c r="BM220" s="198" t="s">
        <v>765</v>
      </c>
    </row>
    <row r="221" spans="1:65" s="2" customFormat="1" ht="16.5" customHeight="1">
      <c r="A221" s="34"/>
      <c r="B221" s="35"/>
      <c r="C221" s="187" t="s">
        <v>273</v>
      </c>
      <c r="D221" s="187" t="s">
        <v>146</v>
      </c>
      <c r="E221" s="188" t="s">
        <v>428</v>
      </c>
      <c r="F221" s="189" t="s">
        <v>429</v>
      </c>
      <c r="G221" s="190" t="s">
        <v>192</v>
      </c>
      <c r="H221" s="191">
        <v>19.2</v>
      </c>
      <c r="I221" s="192"/>
      <c r="J221" s="193">
        <f>ROUND(I221*H221,2)</f>
        <v>0</v>
      </c>
      <c r="K221" s="189" t="s">
        <v>1</v>
      </c>
      <c r="L221" s="39"/>
      <c r="M221" s="194" t="s">
        <v>1</v>
      </c>
      <c r="N221" s="195" t="s">
        <v>41</v>
      </c>
      <c r="O221" s="72"/>
      <c r="P221" s="196">
        <f>O221*H221</f>
        <v>0</v>
      </c>
      <c r="Q221" s="196">
        <v>0</v>
      </c>
      <c r="R221" s="196">
        <f>Q221*H221</f>
        <v>0</v>
      </c>
      <c r="S221" s="196">
        <v>0.0003</v>
      </c>
      <c r="T221" s="197">
        <f>S221*H221</f>
        <v>0.0057599999999999995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8" t="s">
        <v>189</v>
      </c>
      <c r="AT221" s="198" t="s">
        <v>146</v>
      </c>
      <c r="AU221" s="198" t="s">
        <v>84</v>
      </c>
      <c r="AY221" s="17" t="s">
        <v>142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7" t="s">
        <v>150</v>
      </c>
      <c r="BK221" s="199">
        <f>ROUND(I221*H221,2)</f>
        <v>0</v>
      </c>
      <c r="BL221" s="17" t="s">
        <v>189</v>
      </c>
      <c r="BM221" s="198" t="s">
        <v>766</v>
      </c>
    </row>
    <row r="222" spans="1:65" s="2" customFormat="1" ht="16.5" customHeight="1">
      <c r="A222" s="34"/>
      <c r="B222" s="35"/>
      <c r="C222" s="187" t="s">
        <v>152</v>
      </c>
      <c r="D222" s="187" t="s">
        <v>146</v>
      </c>
      <c r="E222" s="188" t="s">
        <v>433</v>
      </c>
      <c r="F222" s="189" t="s">
        <v>434</v>
      </c>
      <c r="G222" s="190" t="s">
        <v>149</v>
      </c>
      <c r="H222" s="191">
        <v>47.19</v>
      </c>
      <c r="I222" s="192"/>
      <c r="J222" s="193">
        <f>ROUND(I222*H222,2)</f>
        <v>0</v>
      </c>
      <c r="K222" s="189" t="s">
        <v>1</v>
      </c>
      <c r="L222" s="39"/>
      <c r="M222" s="194" t="s">
        <v>1</v>
      </c>
      <c r="N222" s="195" t="s">
        <v>41</v>
      </c>
      <c r="O222" s="72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7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8" t="s">
        <v>189</v>
      </c>
      <c r="AT222" s="198" t="s">
        <v>146</v>
      </c>
      <c r="AU222" s="198" t="s">
        <v>84</v>
      </c>
      <c r="AY222" s="17" t="s">
        <v>142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7" t="s">
        <v>150</v>
      </c>
      <c r="BK222" s="199">
        <f>ROUND(I222*H222,2)</f>
        <v>0</v>
      </c>
      <c r="BL222" s="17" t="s">
        <v>189</v>
      </c>
      <c r="BM222" s="198" t="s">
        <v>767</v>
      </c>
    </row>
    <row r="223" spans="1:65" s="2" customFormat="1" ht="16.5" customHeight="1">
      <c r="A223" s="34"/>
      <c r="B223" s="35"/>
      <c r="C223" s="187" t="s">
        <v>298</v>
      </c>
      <c r="D223" s="187" t="s">
        <v>146</v>
      </c>
      <c r="E223" s="188" t="s">
        <v>437</v>
      </c>
      <c r="F223" s="189" t="s">
        <v>438</v>
      </c>
      <c r="G223" s="190" t="s">
        <v>192</v>
      </c>
      <c r="H223" s="191">
        <v>19.2</v>
      </c>
      <c r="I223" s="192"/>
      <c r="J223" s="193">
        <f>ROUND(I223*H223,2)</f>
        <v>0</v>
      </c>
      <c r="K223" s="189" t="s">
        <v>1</v>
      </c>
      <c r="L223" s="39"/>
      <c r="M223" s="194" t="s">
        <v>1</v>
      </c>
      <c r="N223" s="195" t="s">
        <v>41</v>
      </c>
      <c r="O223" s="72"/>
      <c r="P223" s="196">
        <f>O223*H223</f>
        <v>0</v>
      </c>
      <c r="Q223" s="196">
        <v>0</v>
      </c>
      <c r="R223" s="196">
        <f>Q223*H223</f>
        <v>0</v>
      </c>
      <c r="S223" s="196">
        <v>0</v>
      </c>
      <c r="T223" s="197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8" t="s">
        <v>189</v>
      </c>
      <c r="AT223" s="198" t="s">
        <v>146</v>
      </c>
      <c r="AU223" s="198" t="s">
        <v>84</v>
      </c>
      <c r="AY223" s="17" t="s">
        <v>142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7" t="s">
        <v>150</v>
      </c>
      <c r="BK223" s="199">
        <f>ROUND(I223*H223,2)</f>
        <v>0</v>
      </c>
      <c r="BL223" s="17" t="s">
        <v>189</v>
      </c>
      <c r="BM223" s="198" t="s">
        <v>768</v>
      </c>
    </row>
    <row r="224" spans="2:63" s="12" customFormat="1" ht="22.9" customHeight="1">
      <c r="B224" s="171"/>
      <c r="C224" s="172"/>
      <c r="D224" s="173" t="s">
        <v>73</v>
      </c>
      <c r="E224" s="185" t="s">
        <v>440</v>
      </c>
      <c r="F224" s="185" t="s">
        <v>441</v>
      </c>
      <c r="G224" s="172"/>
      <c r="H224" s="172"/>
      <c r="I224" s="175"/>
      <c r="J224" s="186">
        <f>BK224</f>
        <v>0</v>
      </c>
      <c r="K224" s="172"/>
      <c r="L224" s="177"/>
      <c r="M224" s="178"/>
      <c r="N224" s="179"/>
      <c r="O224" s="179"/>
      <c r="P224" s="180">
        <f>SUM(P225:P233)</f>
        <v>0</v>
      </c>
      <c r="Q224" s="179"/>
      <c r="R224" s="180">
        <f>SUM(R225:R233)</f>
        <v>0.0160554</v>
      </c>
      <c r="S224" s="179"/>
      <c r="T224" s="181">
        <f>SUM(T225:T233)</f>
        <v>0</v>
      </c>
      <c r="AR224" s="182" t="s">
        <v>84</v>
      </c>
      <c r="AT224" s="183" t="s">
        <v>73</v>
      </c>
      <c r="AU224" s="183" t="s">
        <v>82</v>
      </c>
      <c r="AY224" s="182" t="s">
        <v>142</v>
      </c>
      <c r="BK224" s="184">
        <f>SUM(BK225:BK233)</f>
        <v>0</v>
      </c>
    </row>
    <row r="225" spans="1:65" s="2" customFormat="1" ht="24.2" customHeight="1">
      <c r="A225" s="34"/>
      <c r="B225" s="35"/>
      <c r="C225" s="187" t="s">
        <v>330</v>
      </c>
      <c r="D225" s="187" t="s">
        <v>146</v>
      </c>
      <c r="E225" s="188" t="s">
        <v>663</v>
      </c>
      <c r="F225" s="189" t="s">
        <v>664</v>
      </c>
      <c r="G225" s="190" t="s">
        <v>149</v>
      </c>
      <c r="H225" s="191">
        <v>4.8</v>
      </c>
      <c r="I225" s="192"/>
      <c r="J225" s="193">
        <f aca="true" t="shared" si="60" ref="J225:J233">ROUND(I225*H225,2)</f>
        <v>0</v>
      </c>
      <c r="K225" s="189" t="s">
        <v>1</v>
      </c>
      <c r="L225" s="39"/>
      <c r="M225" s="194" t="s">
        <v>1</v>
      </c>
      <c r="N225" s="195" t="s">
        <v>41</v>
      </c>
      <c r="O225" s="72"/>
      <c r="P225" s="196">
        <f aca="true" t="shared" si="61" ref="P225:P233">O225*H225</f>
        <v>0</v>
      </c>
      <c r="Q225" s="196">
        <v>2E-05</v>
      </c>
      <c r="R225" s="196">
        <f aca="true" t="shared" si="62" ref="R225:R233">Q225*H225</f>
        <v>9.6E-05</v>
      </c>
      <c r="S225" s="196">
        <v>0</v>
      </c>
      <c r="T225" s="197">
        <f aca="true" t="shared" si="63" ref="T225:T233"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8" t="s">
        <v>189</v>
      </c>
      <c r="AT225" s="198" t="s">
        <v>146</v>
      </c>
      <c r="AU225" s="198" t="s">
        <v>84</v>
      </c>
      <c r="AY225" s="17" t="s">
        <v>142</v>
      </c>
      <c r="BE225" s="199">
        <f aca="true" t="shared" si="64" ref="BE225:BE233">IF(N225="základní",J225,0)</f>
        <v>0</v>
      </c>
      <c r="BF225" s="199">
        <f aca="true" t="shared" si="65" ref="BF225:BF233">IF(N225="snížená",J225,0)</f>
        <v>0</v>
      </c>
      <c r="BG225" s="199">
        <f aca="true" t="shared" si="66" ref="BG225:BG233">IF(N225="zákl. přenesená",J225,0)</f>
        <v>0</v>
      </c>
      <c r="BH225" s="199">
        <f aca="true" t="shared" si="67" ref="BH225:BH233">IF(N225="sníž. přenesená",J225,0)</f>
        <v>0</v>
      </c>
      <c r="BI225" s="199">
        <f aca="true" t="shared" si="68" ref="BI225:BI233">IF(N225="nulová",J225,0)</f>
        <v>0</v>
      </c>
      <c r="BJ225" s="17" t="s">
        <v>150</v>
      </c>
      <c r="BK225" s="199">
        <f aca="true" t="shared" si="69" ref="BK225:BK233">ROUND(I225*H225,2)</f>
        <v>0</v>
      </c>
      <c r="BL225" s="17" t="s">
        <v>189</v>
      </c>
      <c r="BM225" s="198" t="s">
        <v>769</v>
      </c>
    </row>
    <row r="226" spans="1:65" s="2" customFormat="1" ht="24.2" customHeight="1">
      <c r="A226" s="34"/>
      <c r="B226" s="35"/>
      <c r="C226" s="187" t="s">
        <v>340</v>
      </c>
      <c r="D226" s="187" t="s">
        <v>146</v>
      </c>
      <c r="E226" s="188" t="s">
        <v>667</v>
      </c>
      <c r="F226" s="189" t="s">
        <v>668</v>
      </c>
      <c r="G226" s="190" t="s">
        <v>149</v>
      </c>
      <c r="H226" s="191">
        <v>4.8</v>
      </c>
      <c r="I226" s="192"/>
      <c r="J226" s="193">
        <f t="shared" si="60"/>
        <v>0</v>
      </c>
      <c r="K226" s="189" t="s">
        <v>1</v>
      </c>
      <c r="L226" s="39"/>
      <c r="M226" s="194" t="s">
        <v>1</v>
      </c>
      <c r="N226" s="195" t="s">
        <v>41</v>
      </c>
      <c r="O226" s="72"/>
      <c r="P226" s="196">
        <f t="shared" si="61"/>
        <v>0</v>
      </c>
      <c r="Q226" s="196">
        <v>0.00013</v>
      </c>
      <c r="R226" s="196">
        <f t="shared" si="62"/>
        <v>0.0006239999999999999</v>
      </c>
      <c r="S226" s="196">
        <v>0</v>
      </c>
      <c r="T226" s="197">
        <f t="shared" si="6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8" t="s">
        <v>189</v>
      </c>
      <c r="AT226" s="198" t="s">
        <v>146</v>
      </c>
      <c r="AU226" s="198" t="s">
        <v>84</v>
      </c>
      <c r="AY226" s="17" t="s">
        <v>142</v>
      </c>
      <c r="BE226" s="199">
        <f t="shared" si="64"/>
        <v>0</v>
      </c>
      <c r="BF226" s="199">
        <f t="shared" si="65"/>
        <v>0</v>
      </c>
      <c r="BG226" s="199">
        <f t="shared" si="66"/>
        <v>0</v>
      </c>
      <c r="BH226" s="199">
        <f t="shared" si="67"/>
        <v>0</v>
      </c>
      <c r="BI226" s="199">
        <f t="shared" si="68"/>
        <v>0</v>
      </c>
      <c r="BJ226" s="17" t="s">
        <v>150</v>
      </c>
      <c r="BK226" s="199">
        <f t="shared" si="69"/>
        <v>0</v>
      </c>
      <c r="BL226" s="17" t="s">
        <v>189</v>
      </c>
      <c r="BM226" s="198" t="s">
        <v>770</v>
      </c>
    </row>
    <row r="227" spans="1:65" s="2" customFormat="1" ht="24.2" customHeight="1">
      <c r="A227" s="34"/>
      <c r="B227" s="35"/>
      <c r="C227" s="187" t="s">
        <v>307</v>
      </c>
      <c r="D227" s="187" t="s">
        <v>146</v>
      </c>
      <c r="E227" s="188" t="s">
        <v>670</v>
      </c>
      <c r="F227" s="189" t="s">
        <v>671</v>
      </c>
      <c r="G227" s="190" t="s">
        <v>149</v>
      </c>
      <c r="H227" s="191">
        <v>4.8</v>
      </c>
      <c r="I227" s="192"/>
      <c r="J227" s="193">
        <f t="shared" si="60"/>
        <v>0</v>
      </c>
      <c r="K227" s="189" t="s">
        <v>1</v>
      </c>
      <c r="L227" s="39"/>
      <c r="M227" s="194" t="s">
        <v>1</v>
      </c>
      <c r="N227" s="195" t="s">
        <v>41</v>
      </c>
      <c r="O227" s="72"/>
      <c r="P227" s="196">
        <f t="shared" si="61"/>
        <v>0</v>
      </c>
      <c r="Q227" s="196">
        <v>0.00012</v>
      </c>
      <c r="R227" s="196">
        <f t="shared" si="62"/>
        <v>0.000576</v>
      </c>
      <c r="S227" s="196">
        <v>0</v>
      </c>
      <c r="T227" s="197">
        <f t="shared" si="6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8" t="s">
        <v>189</v>
      </c>
      <c r="AT227" s="198" t="s">
        <v>146</v>
      </c>
      <c r="AU227" s="198" t="s">
        <v>84</v>
      </c>
      <c r="AY227" s="17" t="s">
        <v>142</v>
      </c>
      <c r="BE227" s="199">
        <f t="shared" si="64"/>
        <v>0</v>
      </c>
      <c r="BF227" s="199">
        <f t="shared" si="65"/>
        <v>0</v>
      </c>
      <c r="BG227" s="199">
        <f t="shared" si="66"/>
        <v>0</v>
      </c>
      <c r="BH227" s="199">
        <f t="shared" si="67"/>
        <v>0</v>
      </c>
      <c r="BI227" s="199">
        <f t="shared" si="68"/>
        <v>0</v>
      </c>
      <c r="BJ227" s="17" t="s">
        <v>150</v>
      </c>
      <c r="BK227" s="199">
        <f t="shared" si="69"/>
        <v>0</v>
      </c>
      <c r="BL227" s="17" t="s">
        <v>189</v>
      </c>
      <c r="BM227" s="198" t="s">
        <v>771</v>
      </c>
    </row>
    <row r="228" spans="1:65" s="2" customFormat="1" ht="24.2" customHeight="1">
      <c r="A228" s="34"/>
      <c r="B228" s="35"/>
      <c r="C228" s="187" t="s">
        <v>334</v>
      </c>
      <c r="D228" s="187" t="s">
        <v>146</v>
      </c>
      <c r="E228" s="188" t="s">
        <v>673</v>
      </c>
      <c r="F228" s="189" t="s">
        <v>674</v>
      </c>
      <c r="G228" s="190" t="s">
        <v>149</v>
      </c>
      <c r="H228" s="191">
        <v>4.8</v>
      </c>
      <c r="I228" s="192"/>
      <c r="J228" s="193">
        <f t="shared" si="60"/>
        <v>0</v>
      </c>
      <c r="K228" s="189" t="s">
        <v>1</v>
      </c>
      <c r="L228" s="39"/>
      <c r="M228" s="194" t="s">
        <v>1</v>
      </c>
      <c r="N228" s="195" t="s">
        <v>41</v>
      </c>
      <c r="O228" s="72"/>
      <c r="P228" s="196">
        <f t="shared" si="61"/>
        <v>0</v>
      </c>
      <c r="Q228" s="196">
        <v>0.00017</v>
      </c>
      <c r="R228" s="196">
        <f t="shared" si="62"/>
        <v>0.000816</v>
      </c>
      <c r="S228" s="196">
        <v>0</v>
      </c>
      <c r="T228" s="197">
        <f t="shared" si="6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8" t="s">
        <v>189</v>
      </c>
      <c r="AT228" s="198" t="s">
        <v>146</v>
      </c>
      <c r="AU228" s="198" t="s">
        <v>84</v>
      </c>
      <c r="AY228" s="17" t="s">
        <v>142</v>
      </c>
      <c r="BE228" s="199">
        <f t="shared" si="64"/>
        <v>0</v>
      </c>
      <c r="BF228" s="199">
        <f t="shared" si="65"/>
        <v>0</v>
      </c>
      <c r="BG228" s="199">
        <f t="shared" si="66"/>
        <v>0</v>
      </c>
      <c r="BH228" s="199">
        <f t="shared" si="67"/>
        <v>0</v>
      </c>
      <c r="BI228" s="199">
        <f t="shared" si="68"/>
        <v>0</v>
      </c>
      <c r="BJ228" s="17" t="s">
        <v>150</v>
      </c>
      <c r="BK228" s="199">
        <f t="shared" si="69"/>
        <v>0</v>
      </c>
      <c r="BL228" s="17" t="s">
        <v>189</v>
      </c>
      <c r="BM228" s="198" t="s">
        <v>772</v>
      </c>
    </row>
    <row r="229" spans="1:65" s="2" customFormat="1" ht="24.2" customHeight="1">
      <c r="A229" s="34"/>
      <c r="B229" s="35"/>
      <c r="C229" s="187" t="s">
        <v>264</v>
      </c>
      <c r="D229" s="187" t="s">
        <v>146</v>
      </c>
      <c r="E229" s="188" t="s">
        <v>443</v>
      </c>
      <c r="F229" s="189" t="s">
        <v>444</v>
      </c>
      <c r="G229" s="190" t="s">
        <v>149</v>
      </c>
      <c r="H229" s="191">
        <v>27.34</v>
      </c>
      <c r="I229" s="192"/>
      <c r="J229" s="193">
        <f t="shared" si="60"/>
        <v>0</v>
      </c>
      <c r="K229" s="189" t="s">
        <v>1</v>
      </c>
      <c r="L229" s="39"/>
      <c r="M229" s="194" t="s">
        <v>1</v>
      </c>
      <c r="N229" s="195" t="s">
        <v>41</v>
      </c>
      <c r="O229" s="72"/>
      <c r="P229" s="196">
        <f t="shared" si="61"/>
        <v>0</v>
      </c>
      <c r="Q229" s="196">
        <v>8E-05</v>
      </c>
      <c r="R229" s="196">
        <f t="shared" si="62"/>
        <v>0.0021872000000000003</v>
      </c>
      <c r="S229" s="196">
        <v>0</v>
      </c>
      <c r="T229" s="197">
        <f t="shared" si="6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8" t="s">
        <v>189</v>
      </c>
      <c r="AT229" s="198" t="s">
        <v>146</v>
      </c>
      <c r="AU229" s="198" t="s">
        <v>84</v>
      </c>
      <c r="AY229" s="17" t="s">
        <v>142</v>
      </c>
      <c r="BE229" s="199">
        <f t="shared" si="64"/>
        <v>0</v>
      </c>
      <c r="BF229" s="199">
        <f t="shared" si="65"/>
        <v>0</v>
      </c>
      <c r="BG229" s="199">
        <f t="shared" si="66"/>
        <v>0</v>
      </c>
      <c r="BH229" s="199">
        <f t="shared" si="67"/>
        <v>0</v>
      </c>
      <c r="BI229" s="199">
        <f t="shared" si="68"/>
        <v>0</v>
      </c>
      <c r="BJ229" s="17" t="s">
        <v>150</v>
      </c>
      <c r="BK229" s="199">
        <f t="shared" si="69"/>
        <v>0</v>
      </c>
      <c r="BL229" s="17" t="s">
        <v>189</v>
      </c>
      <c r="BM229" s="198" t="s">
        <v>773</v>
      </c>
    </row>
    <row r="230" spans="1:65" s="2" customFormat="1" ht="16.5" customHeight="1">
      <c r="A230" s="34"/>
      <c r="B230" s="35"/>
      <c r="C230" s="187" t="s">
        <v>259</v>
      </c>
      <c r="D230" s="187" t="s">
        <v>146</v>
      </c>
      <c r="E230" s="188" t="s">
        <v>447</v>
      </c>
      <c r="F230" s="189" t="s">
        <v>448</v>
      </c>
      <c r="G230" s="190" t="s">
        <v>149</v>
      </c>
      <c r="H230" s="191">
        <v>27.37</v>
      </c>
      <c r="I230" s="192"/>
      <c r="J230" s="193">
        <f t="shared" si="60"/>
        <v>0</v>
      </c>
      <c r="K230" s="189" t="s">
        <v>1</v>
      </c>
      <c r="L230" s="39"/>
      <c r="M230" s="194" t="s">
        <v>1</v>
      </c>
      <c r="N230" s="195" t="s">
        <v>41</v>
      </c>
      <c r="O230" s="72"/>
      <c r="P230" s="196">
        <f t="shared" si="61"/>
        <v>0</v>
      </c>
      <c r="Q230" s="196">
        <v>0</v>
      </c>
      <c r="R230" s="196">
        <f t="shared" si="62"/>
        <v>0</v>
      </c>
      <c r="S230" s="196">
        <v>0</v>
      </c>
      <c r="T230" s="197">
        <f t="shared" si="6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8" t="s">
        <v>189</v>
      </c>
      <c r="AT230" s="198" t="s">
        <v>146</v>
      </c>
      <c r="AU230" s="198" t="s">
        <v>84</v>
      </c>
      <c r="AY230" s="17" t="s">
        <v>142</v>
      </c>
      <c r="BE230" s="199">
        <f t="shared" si="64"/>
        <v>0</v>
      </c>
      <c r="BF230" s="199">
        <f t="shared" si="65"/>
        <v>0</v>
      </c>
      <c r="BG230" s="199">
        <f t="shared" si="66"/>
        <v>0</v>
      </c>
      <c r="BH230" s="199">
        <f t="shared" si="67"/>
        <v>0</v>
      </c>
      <c r="BI230" s="199">
        <f t="shared" si="68"/>
        <v>0</v>
      </c>
      <c r="BJ230" s="17" t="s">
        <v>150</v>
      </c>
      <c r="BK230" s="199">
        <f t="shared" si="69"/>
        <v>0</v>
      </c>
      <c r="BL230" s="17" t="s">
        <v>189</v>
      </c>
      <c r="BM230" s="198" t="s">
        <v>774</v>
      </c>
    </row>
    <row r="231" spans="1:65" s="2" customFormat="1" ht="24.2" customHeight="1">
      <c r="A231" s="34"/>
      <c r="B231" s="35"/>
      <c r="C231" s="187" t="s">
        <v>268</v>
      </c>
      <c r="D231" s="187" t="s">
        <v>146</v>
      </c>
      <c r="E231" s="188" t="s">
        <v>451</v>
      </c>
      <c r="F231" s="189" t="s">
        <v>452</v>
      </c>
      <c r="G231" s="190" t="s">
        <v>149</v>
      </c>
      <c r="H231" s="191">
        <v>27.34</v>
      </c>
      <c r="I231" s="192"/>
      <c r="J231" s="193">
        <f t="shared" si="60"/>
        <v>0</v>
      </c>
      <c r="K231" s="189" t="s">
        <v>1</v>
      </c>
      <c r="L231" s="39"/>
      <c r="M231" s="194" t="s">
        <v>1</v>
      </c>
      <c r="N231" s="195" t="s">
        <v>41</v>
      </c>
      <c r="O231" s="72"/>
      <c r="P231" s="196">
        <f t="shared" si="61"/>
        <v>0</v>
      </c>
      <c r="Q231" s="196">
        <v>0.00014</v>
      </c>
      <c r="R231" s="196">
        <f t="shared" si="62"/>
        <v>0.0038275999999999996</v>
      </c>
      <c r="S231" s="196">
        <v>0</v>
      </c>
      <c r="T231" s="197">
        <f t="shared" si="6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8" t="s">
        <v>189</v>
      </c>
      <c r="AT231" s="198" t="s">
        <v>146</v>
      </c>
      <c r="AU231" s="198" t="s">
        <v>84</v>
      </c>
      <c r="AY231" s="17" t="s">
        <v>142</v>
      </c>
      <c r="BE231" s="199">
        <f t="shared" si="64"/>
        <v>0</v>
      </c>
      <c r="BF231" s="199">
        <f t="shared" si="65"/>
        <v>0</v>
      </c>
      <c r="BG231" s="199">
        <f t="shared" si="66"/>
        <v>0</v>
      </c>
      <c r="BH231" s="199">
        <f t="shared" si="67"/>
        <v>0</v>
      </c>
      <c r="BI231" s="199">
        <f t="shared" si="68"/>
        <v>0</v>
      </c>
      <c r="BJ231" s="17" t="s">
        <v>150</v>
      </c>
      <c r="BK231" s="199">
        <f t="shared" si="69"/>
        <v>0</v>
      </c>
      <c r="BL231" s="17" t="s">
        <v>189</v>
      </c>
      <c r="BM231" s="198" t="s">
        <v>775</v>
      </c>
    </row>
    <row r="232" spans="1:65" s="2" customFormat="1" ht="24.2" customHeight="1">
      <c r="A232" s="34"/>
      <c r="B232" s="35"/>
      <c r="C232" s="187" t="s">
        <v>233</v>
      </c>
      <c r="D232" s="187" t="s">
        <v>146</v>
      </c>
      <c r="E232" s="188" t="s">
        <v>455</v>
      </c>
      <c r="F232" s="189" t="s">
        <v>456</v>
      </c>
      <c r="G232" s="190" t="s">
        <v>149</v>
      </c>
      <c r="H232" s="191">
        <v>27.34</v>
      </c>
      <c r="I232" s="192"/>
      <c r="J232" s="193">
        <f t="shared" si="60"/>
        <v>0</v>
      </c>
      <c r="K232" s="189" t="s">
        <v>1</v>
      </c>
      <c r="L232" s="39"/>
      <c r="M232" s="194" t="s">
        <v>1</v>
      </c>
      <c r="N232" s="195" t="s">
        <v>41</v>
      </c>
      <c r="O232" s="72"/>
      <c r="P232" s="196">
        <f t="shared" si="61"/>
        <v>0</v>
      </c>
      <c r="Q232" s="196">
        <v>0.00017</v>
      </c>
      <c r="R232" s="196">
        <f t="shared" si="62"/>
        <v>0.0046478000000000005</v>
      </c>
      <c r="S232" s="196">
        <v>0</v>
      </c>
      <c r="T232" s="197">
        <f t="shared" si="6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8" t="s">
        <v>189</v>
      </c>
      <c r="AT232" s="198" t="s">
        <v>146</v>
      </c>
      <c r="AU232" s="198" t="s">
        <v>84</v>
      </c>
      <c r="AY232" s="17" t="s">
        <v>142</v>
      </c>
      <c r="BE232" s="199">
        <f t="shared" si="64"/>
        <v>0</v>
      </c>
      <c r="BF232" s="199">
        <f t="shared" si="65"/>
        <v>0</v>
      </c>
      <c r="BG232" s="199">
        <f t="shared" si="66"/>
        <v>0</v>
      </c>
      <c r="BH232" s="199">
        <f t="shared" si="67"/>
        <v>0</v>
      </c>
      <c r="BI232" s="199">
        <f t="shared" si="68"/>
        <v>0</v>
      </c>
      <c r="BJ232" s="17" t="s">
        <v>150</v>
      </c>
      <c r="BK232" s="199">
        <f t="shared" si="69"/>
        <v>0</v>
      </c>
      <c r="BL232" s="17" t="s">
        <v>189</v>
      </c>
      <c r="BM232" s="198" t="s">
        <v>776</v>
      </c>
    </row>
    <row r="233" spans="1:65" s="2" customFormat="1" ht="24.2" customHeight="1">
      <c r="A233" s="34"/>
      <c r="B233" s="35"/>
      <c r="C233" s="187" t="s">
        <v>248</v>
      </c>
      <c r="D233" s="187" t="s">
        <v>146</v>
      </c>
      <c r="E233" s="188" t="s">
        <v>458</v>
      </c>
      <c r="F233" s="189" t="s">
        <v>459</v>
      </c>
      <c r="G233" s="190" t="s">
        <v>149</v>
      </c>
      <c r="H233" s="191">
        <v>27.34</v>
      </c>
      <c r="I233" s="192"/>
      <c r="J233" s="193">
        <f t="shared" si="60"/>
        <v>0</v>
      </c>
      <c r="K233" s="189" t="s">
        <v>1</v>
      </c>
      <c r="L233" s="39"/>
      <c r="M233" s="194" t="s">
        <v>1</v>
      </c>
      <c r="N233" s="195" t="s">
        <v>41</v>
      </c>
      <c r="O233" s="72"/>
      <c r="P233" s="196">
        <f t="shared" si="61"/>
        <v>0</v>
      </c>
      <c r="Q233" s="196">
        <v>0.00012</v>
      </c>
      <c r="R233" s="196">
        <f t="shared" si="62"/>
        <v>0.0032808</v>
      </c>
      <c r="S233" s="196">
        <v>0</v>
      </c>
      <c r="T233" s="197">
        <f t="shared" si="6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8" t="s">
        <v>189</v>
      </c>
      <c r="AT233" s="198" t="s">
        <v>146</v>
      </c>
      <c r="AU233" s="198" t="s">
        <v>84</v>
      </c>
      <c r="AY233" s="17" t="s">
        <v>142</v>
      </c>
      <c r="BE233" s="199">
        <f t="shared" si="64"/>
        <v>0</v>
      </c>
      <c r="BF233" s="199">
        <f t="shared" si="65"/>
        <v>0</v>
      </c>
      <c r="BG233" s="199">
        <f t="shared" si="66"/>
        <v>0</v>
      </c>
      <c r="BH233" s="199">
        <f t="shared" si="67"/>
        <v>0</v>
      </c>
      <c r="BI233" s="199">
        <f t="shared" si="68"/>
        <v>0</v>
      </c>
      <c r="BJ233" s="17" t="s">
        <v>150</v>
      </c>
      <c r="BK233" s="199">
        <f t="shared" si="69"/>
        <v>0</v>
      </c>
      <c r="BL233" s="17" t="s">
        <v>189</v>
      </c>
      <c r="BM233" s="198" t="s">
        <v>777</v>
      </c>
    </row>
    <row r="234" spans="2:63" s="12" customFormat="1" ht="22.9" customHeight="1">
      <c r="B234" s="171"/>
      <c r="C234" s="172"/>
      <c r="D234" s="173" t="s">
        <v>73</v>
      </c>
      <c r="E234" s="185" t="s">
        <v>461</v>
      </c>
      <c r="F234" s="185" t="s">
        <v>462</v>
      </c>
      <c r="G234" s="172"/>
      <c r="H234" s="172"/>
      <c r="I234" s="175"/>
      <c r="J234" s="186">
        <f>BK234</f>
        <v>0</v>
      </c>
      <c r="K234" s="172"/>
      <c r="L234" s="177"/>
      <c r="M234" s="178"/>
      <c r="N234" s="179"/>
      <c r="O234" s="179"/>
      <c r="P234" s="180">
        <f>SUM(P235:P238)</f>
        <v>0</v>
      </c>
      <c r="Q234" s="179"/>
      <c r="R234" s="180">
        <f>SUM(R235:R238)</f>
        <v>0.13049184</v>
      </c>
      <c r="S234" s="179"/>
      <c r="T234" s="181">
        <f>SUM(T235:T238)</f>
        <v>0</v>
      </c>
      <c r="AR234" s="182" t="s">
        <v>84</v>
      </c>
      <c r="AT234" s="183" t="s">
        <v>73</v>
      </c>
      <c r="AU234" s="183" t="s">
        <v>82</v>
      </c>
      <c r="AY234" s="182" t="s">
        <v>142</v>
      </c>
      <c r="BK234" s="184">
        <f>SUM(BK235:BK238)</f>
        <v>0</v>
      </c>
    </row>
    <row r="235" spans="1:65" s="2" customFormat="1" ht="24.2" customHeight="1">
      <c r="A235" s="34"/>
      <c r="B235" s="35"/>
      <c r="C235" s="187" t="s">
        <v>411</v>
      </c>
      <c r="D235" s="187" t="s">
        <v>146</v>
      </c>
      <c r="E235" s="188" t="s">
        <v>681</v>
      </c>
      <c r="F235" s="189" t="s">
        <v>682</v>
      </c>
      <c r="G235" s="190" t="s">
        <v>149</v>
      </c>
      <c r="H235" s="191">
        <v>271.858</v>
      </c>
      <c r="I235" s="192"/>
      <c r="J235" s="193">
        <f>ROUND(I235*H235,2)</f>
        <v>0</v>
      </c>
      <c r="K235" s="189" t="s">
        <v>1</v>
      </c>
      <c r="L235" s="39"/>
      <c r="M235" s="194" t="s">
        <v>1</v>
      </c>
      <c r="N235" s="195" t="s">
        <v>41</v>
      </c>
      <c r="O235" s="72"/>
      <c r="P235" s="196">
        <f>O235*H235</f>
        <v>0</v>
      </c>
      <c r="Q235" s="196">
        <v>0</v>
      </c>
      <c r="R235" s="196">
        <f>Q235*H235</f>
        <v>0</v>
      </c>
      <c r="S235" s="196">
        <v>0</v>
      </c>
      <c r="T235" s="197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8" t="s">
        <v>189</v>
      </c>
      <c r="AT235" s="198" t="s">
        <v>146</v>
      </c>
      <c r="AU235" s="198" t="s">
        <v>84</v>
      </c>
      <c r="AY235" s="17" t="s">
        <v>142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7" t="s">
        <v>150</v>
      </c>
      <c r="BK235" s="199">
        <f>ROUND(I235*H235,2)</f>
        <v>0</v>
      </c>
      <c r="BL235" s="17" t="s">
        <v>189</v>
      </c>
      <c r="BM235" s="198" t="s">
        <v>778</v>
      </c>
    </row>
    <row r="236" spans="1:65" s="2" customFormat="1" ht="24.2" customHeight="1">
      <c r="A236" s="34"/>
      <c r="B236" s="35"/>
      <c r="C236" s="187" t="s">
        <v>385</v>
      </c>
      <c r="D236" s="187" t="s">
        <v>146</v>
      </c>
      <c r="E236" s="188" t="s">
        <v>468</v>
      </c>
      <c r="F236" s="189" t="s">
        <v>469</v>
      </c>
      <c r="G236" s="190" t="s">
        <v>149</v>
      </c>
      <c r="H236" s="191">
        <v>271.858</v>
      </c>
      <c r="I236" s="192"/>
      <c r="J236" s="193">
        <f>ROUND(I236*H236,2)</f>
        <v>0</v>
      </c>
      <c r="K236" s="189" t="s">
        <v>1</v>
      </c>
      <c r="L236" s="39"/>
      <c r="M236" s="194" t="s">
        <v>1</v>
      </c>
      <c r="N236" s="195" t="s">
        <v>41</v>
      </c>
      <c r="O236" s="72"/>
      <c r="P236" s="196">
        <f>O236*H236</f>
        <v>0</v>
      </c>
      <c r="Q236" s="196">
        <v>0.0002</v>
      </c>
      <c r="R236" s="196">
        <f>Q236*H236</f>
        <v>0.054371600000000006</v>
      </c>
      <c r="S236" s="196">
        <v>0</v>
      </c>
      <c r="T236" s="197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8" t="s">
        <v>189</v>
      </c>
      <c r="AT236" s="198" t="s">
        <v>146</v>
      </c>
      <c r="AU236" s="198" t="s">
        <v>84</v>
      </c>
      <c r="AY236" s="17" t="s">
        <v>142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7" t="s">
        <v>150</v>
      </c>
      <c r="BK236" s="199">
        <f>ROUND(I236*H236,2)</f>
        <v>0</v>
      </c>
      <c r="BL236" s="17" t="s">
        <v>189</v>
      </c>
      <c r="BM236" s="198" t="s">
        <v>779</v>
      </c>
    </row>
    <row r="237" spans="1:65" s="2" customFormat="1" ht="33" customHeight="1">
      <c r="A237" s="34"/>
      <c r="B237" s="35"/>
      <c r="C237" s="187" t="s">
        <v>427</v>
      </c>
      <c r="D237" s="187" t="s">
        <v>146</v>
      </c>
      <c r="E237" s="188" t="s">
        <v>475</v>
      </c>
      <c r="F237" s="189" t="s">
        <v>476</v>
      </c>
      <c r="G237" s="190" t="s">
        <v>149</v>
      </c>
      <c r="H237" s="191">
        <v>271.858</v>
      </c>
      <c r="I237" s="192"/>
      <c r="J237" s="193">
        <f>ROUND(I237*H237,2)</f>
        <v>0</v>
      </c>
      <c r="K237" s="189" t="s">
        <v>1</v>
      </c>
      <c r="L237" s="39"/>
      <c r="M237" s="194" t="s">
        <v>1</v>
      </c>
      <c r="N237" s="195" t="s">
        <v>41</v>
      </c>
      <c r="O237" s="72"/>
      <c r="P237" s="196">
        <f>O237*H237</f>
        <v>0</v>
      </c>
      <c r="Q237" s="196">
        <v>0.00026</v>
      </c>
      <c r="R237" s="196">
        <f>Q237*H237</f>
        <v>0.07068308</v>
      </c>
      <c r="S237" s="196">
        <v>0</v>
      </c>
      <c r="T237" s="197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8" t="s">
        <v>189</v>
      </c>
      <c r="AT237" s="198" t="s">
        <v>146</v>
      </c>
      <c r="AU237" s="198" t="s">
        <v>84</v>
      </c>
      <c r="AY237" s="17" t="s">
        <v>142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7" t="s">
        <v>150</v>
      </c>
      <c r="BK237" s="199">
        <f>ROUND(I237*H237,2)</f>
        <v>0</v>
      </c>
      <c r="BL237" s="17" t="s">
        <v>189</v>
      </c>
      <c r="BM237" s="198" t="s">
        <v>780</v>
      </c>
    </row>
    <row r="238" spans="1:65" s="2" customFormat="1" ht="37.9" customHeight="1">
      <c r="A238" s="34"/>
      <c r="B238" s="35"/>
      <c r="C238" s="187" t="s">
        <v>436</v>
      </c>
      <c r="D238" s="187" t="s">
        <v>146</v>
      </c>
      <c r="E238" s="188" t="s">
        <v>479</v>
      </c>
      <c r="F238" s="189" t="s">
        <v>480</v>
      </c>
      <c r="G238" s="190" t="s">
        <v>149</v>
      </c>
      <c r="H238" s="191">
        <v>271.858</v>
      </c>
      <c r="I238" s="192"/>
      <c r="J238" s="193">
        <f>ROUND(I238*H238,2)</f>
        <v>0</v>
      </c>
      <c r="K238" s="189" t="s">
        <v>1</v>
      </c>
      <c r="L238" s="39"/>
      <c r="M238" s="244" t="s">
        <v>1</v>
      </c>
      <c r="N238" s="245" t="s">
        <v>41</v>
      </c>
      <c r="O238" s="246"/>
      <c r="P238" s="247">
        <f>O238*H238</f>
        <v>0</v>
      </c>
      <c r="Q238" s="247">
        <v>2E-05</v>
      </c>
      <c r="R238" s="247">
        <f>Q238*H238</f>
        <v>0.005437160000000001</v>
      </c>
      <c r="S238" s="247">
        <v>0</v>
      </c>
      <c r="T238" s="24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8" t="s">
        <v>189</v>
      </c>
      <c r="AT238" s="198" t="s">
        <v>146</v>
      </c>
      <c r="AU238" s="198" t="s">
        <v>84</v>
      </c>
      <c r="AY238" s="17" t="s">
        <v>142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7" t="s">
        <v>150</v>
      </c>
      <c r="BK238" s="199">
        <f>ROUND(I238*H238,2)</f>
        <v>0</v>
      </c>
      <c r="BL238" s="17" t="s">
        <v>189</v>
      </c>
      <c r="BM238" s="198" t="s">
        <v>781</v>
      </c>
    </row>
    <row r="239" spans="1:31" s="2" customFormat="1" ht="6.95" customHeight="1">
      <c r="A239" s="34"/>
      <c r="B239" s="55"/>
      <c r="C239" s="56"/>
      <c r="D239" s="56"/>
      <c r="E239" s="56"/>
      <c r="F239" s="56"/>
      <c r="G239" s="56"/>
      <c r="H239" s="56"/>
      <c r="I239" s="56"/>
      <c r="J239" s="56"/>
      <c r="K239" s="56"/>
      <c r="L239" s="39"/>
      <c r="M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</sheetData>
  <sheetProtection algorithmName="SHA-512" hashValue="NughB1gWHmzo9KrLE8BrxvWK2CrGSSS0yAYmWwj92O6dDp6Yk+tpJLgFmCm9PLCfN/1fZFc05ZvoB0oda0mlCw==" saltValue="J+BcK2ciy1bPjI3V19moo+J9+fRMmg53S6olOkGw9ePLNhmldQZEWDa323VUbeGWd8wPoE7dGS+v0RlF49Arfw==" spinCount="100000" sheet="1" objects="1" scenarios="1" formatColumns="0" formatRows="0" autoFilter="0"/>
  <autoFilter ref="C129:K238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 topLeftCell="A15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93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84</v>
      </c>
    </row>
    <row r="4" spans="2:46" s="1" customFormat="1" ht="24.95" customHeight="1">
      <c r="B4" s="20"/>
      <c r="D4" s="111" t="s">
        <v>103</v>
      </c>
      <c r="L4" s="20"/>
      <c r="M4" s="112" t="s">
        <v>10</v>
      </c>
      <c r="AT4" s="17" t="s">
        <v>31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6.5" customHeight="1">
      <c r="B7" s="20"/>
      <c r="E7" s="290" t="str">
        <f>'Rekapitulace stavby'!K6</f>
        <v>Stavební úpravy chodeb v objektu MIS MUSIC</v>
      </c>
      <c r="F7" s="291"/>
      <c r="G7" s="291"/>
      <c r="H7" s="291"/>
      <c r="L7" s="20"/>
    </row>
    <row r="8" spans="1:31" s="2" customFormat="1" ht="12" customHeight="1">
      <c r="A8" s="34"/>
      <c r="B8" s="39"/>
      <c r="C8" s="34"/>
      <c r="D8" s="113" t="s">
        <v>104</v>
      </c>
      <c r="E8" s="34"/>
      <c r="F8" s="34"/>
      <c r="G8" s="34"/>
      <c r="H8" s="34"/>
      <c r="I8" s="34"/>
      <c r="J8" s="34"/>
      <c r="K8" s="34"/>
      <c r="L8" s="5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2" t="s">
        <v>782</v>
      </c>
      <c r="F9" s="293"/>
      <c r="G9" s="293"/>
      <c r="H9" s="293"/>
      <c r="I9" s="34"/>
      <c r="J9" s="34"/>
      <c r="K9" s="34"/>
      <c r="L9" s="5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1. 2. 2023</v>
      </c>
      <c r="K12" s="34"/>
      <c r="L12" s="5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4" t="str">
        <f>'Rekapitulace stavby'!E14</f>
        <v>Vyplň údaj</v>
      </c>
      <c r="F18" s="295"/>
      <c r="G18" s="295"/>
      <c r="H18" s="295"/>
      <c r="I18" s="113" t="s">
        <v>27</v>
      </c>
      <c r="J18" s="30" t="str">
        <f>'Rekapitulace stavby'!AN14</f>
        <v>Vyplň údaj</v>
      </c>
      <c r="K18" s="34"/>
      <c r="L18" s="5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21</v>
      </c>
      <c r="F21" s="34"/>
      <c r="G21" s="34"/>
      <c r="H21" s="34"/>
      <c r="I21" s="113" t="s">
        <v>27</v>
      </c>
      <c r="J21" s="114" t="s">
        <v>1</v>
      </c>
      <c r="K21" s="34"/>
      <c r="L21" s="5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32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21</v>
      </c>
      <c r="F24" s="34"/>
      <c r="G24" s="34"/>
      <c r="H24" s="34"/>
      <c r="I24" s="113" t="s">
        <v>27</v>
      </c>
      <c r="J24" s="114" t="s">
        <v>1</v>
      </c>
      <c r="K24" s="34"/>
      <c r="L24" s="5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33</v>
      </c>
      <c r="E26" s="34"/>
      <c r="F26" s="34"/>
      <c r="G26" s="34"/>
      <c r="H26" s="34"/>
      <c r="I26" s="34"/>
      <c r="J26" s="34"/>
      <c r="K26" s="34"/>
      <c r="L26" s="5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296" t="s">
        <v>1</v>
      </c>
      <c r="F27" s="296"/>
      <c r="G27" s="296"/>
      <c r="H27" s="29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34</v>
      </c>
      <c r="E30" s="34"/>
      <c r="F30" s="34"/>
      <c r="G30" s="34"/>
      <c r="H30" s="34"/>
      <c r="I30" s="34"/>
      <c r="J30" s="121">
        <f>ROUND(J126,2)</f>
        <v>0</v>
      </c>
      <c r="K30" s="34"/>
      <c r="L30" s="5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36</v>
      </c>
      <c r="G32" s="34"/>
      <c r="H32" s="34"/>
      <c r="I32" s="122" t="s">
        <v>35</v>
      </c>
      <c r="J32" s="122" t="s">
        <v>37</v>
      </c>
      <c r="K32" s="34"/>
      <c r="L32" s="5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3" t="s">
        <v>38</v>
      </c>
      <c r="E33" s="113" t="s">
        <v>39</v>
      </c>
      <c r="F33" s="124">
        <f>ROUND((SUM(BE126:BE184)),2)</f>
        <v>0</v>
      </c>
      <c r="G33" s="34"/>
      <c r="H33" s="34"/>
      <c r="I33" s="125">
        <v>0.21</v>
      </c>
      <c r="J33" s="124">
        <f>ROUND(((SUM(BE126:BE184))*I33),2)</f>
        <v>0</v>
      </c>
      <c r="K33" s="34"/>
      <c r="L33" s="5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3" t="s">
        <v>40</v>
      </c>
      <c r="F34" s="124">
        <f>ROUND((SUM(BF126:BF184)),2)</f>
        <v>0</v>
      </c>
      <c r="G34" s="34"/>
      <c r="H34" s="34"/>
      <c r="I34" s="125">
        <v>0.15</v>
      </c>
      <c r="J34" s="124">
        <f>ROUND(((SUM(BF126:BF184))*I34),2)</f>
        <v>0</v>
      </c>
      <c r="K34" s="34"/>
      <c r="L34" s="5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13" t="s">
        <v>38</v>
      </c>
      <c r="E35" s="113" t="s">
        <v>41</v>
      </c>
      <c r="F35" s="124">
        <f>ROUND((SUM(BG126:BG184)),2)</f>
        <v>0</v>
      </c>
      <c r="G35" s="34"/>
      <c r="H35" s="34"/>
      <c r="I35" s="125">
        <v>0.21</v>
      </c>
      <c r="J35" s="124">
        <f>0</f>
        <v>0</v>
      </c>
      <c r="K35" s="34"/>
      <c r="L35" s="5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3" t="s">
        <v>42</v>
      </c>
      <c r="F36" s="124">
        <f>ROUND((SUM(BH126:BH184)),2)</f>
        <v>0</v>
      </c>
      <c r="G36" s="34"/>
      <c r="H36" s="34"/>
      <c r="I36" s="125">
        <v>0.15</v>
      </c>
      <c r="J36" s="124">
        <f>0</f>
        <v>0</v>
      </c>
      <c r="K36" s="34"/>
      <c r="L36" s="5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43</v>
      </c>
      <c r="F37" s="124">
        <f>ROUND((SUM(BI126:BI184)),2)</f>
        <v>0</v>
      </c>
      <c r="G37" s="34"/>
      <c r="H37" s="34"/>
      <c r="I37" s="125">
        <v>0</v>
      </c>
      <c r="J37" s="124">
        <f>0</f>
        <v>0</v>
      </c>
      <c r="K37" s="34"/>
      <c r="L37" s="5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44</v>
      </c>
      <c r="E39" s="128"/>
      <c r="F39" s="128"/>
      <c r="G39" s="129" t="s">
        <v>45</v>
      </c>
      <c r="H39" s="130" t="s">
        <v>46</v>
      </c>
      <c r="I39" s="128"/>
      <c r="J39" s="131">
        <f>SUM(J30:J37)</f>
        <v>0</v>
      </c>
      <c r="K39" s="132"/>
      <c r="L39" s="5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33" t="s">
        <v>47</v>
      </c>
      <c r="E50" s="134"/>
      <c r="F50" s="134"/>
      <c r="G50" s="133" t="s">
        <v>48</v>
      </c>
      <c r="H50" s="134"/>
      <c r="I50" s="134"/>
      <c r="J50" s="134"/>
      <c r="K50" s="134"/>
      <c r="L50" s="5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49</v>
      </c>
      <c r="E61" s="136"/>
      <c r="F61" s="137" t="s">
        <v>50</v>
      </c>
      <c r="G61" s="135" t="s">
        <v>49</v>
      </c>
      <c r="H61" s="136"/>
      <c r="I61" s="136"/>
      <c r="J61" s="138" t="s">
        <v>50</v>
      </c>
      <c r="K61" s="136"/>
      <c r="L61" s="5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51</v>
      </c>
      <c r="E65" s="139"/>
      <c r="F65" s="139"/>
      <c r="G65" s="133" t="s">
        <v>52</v>
      </c>
      <c r="H65" s="139"/>
      <c r="I65" s="139"/>
      <c r="J65" s="139"/>
      <c r="K65" s="139"/>
      <c r="L65" s="5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49</v>
      </c>
      <c r="E76" s="136"/>
      <c r="F76" s="137" t="s">
        <v>50</v>
      </c>
      <c r="G76" s="135" t="s">
        <v>49</v>
      </c>
      <c r="H76" s="136"/>
      <c r="I76" s="136"/>
      <c r="J76" s="138" t="s">
        <v>50</v>
      </c>
      <c r="K76" s="136"/>
      <c r="L76" s="5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7" t="str">
        <f>E7</f>
        <v>Stavební úpravy chodeb v objektu MIS MUSIC</v>
      </c>
      <c r="F85" s="298"/>
      <c r="G85" s="298"/>
      <c r="H85" s="298"/>
      <c r="I85" s="36"/>
      <c r="J85" s="36"/>
      <c r="K85" s="36"/>
      <c r="L85" s="5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2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49" t="str">
        <f>E9</f>
        <v>04 - Stavební úpravy kanceláře</v>
      </c>
      <c r="F87" s="299"/>
      <c r="G87" s="299"/>
      <c r="H87" s="299"/>
      <c r="I87" s="36"/>
      <c r="J87" s="36"/>
      <c r="K87" s="36"/>
      <c r="L87" s="5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7" t="str">
        <f>IF(J12="","",J12)</f>
        <v>1. 2. 2023</v>
      </c>
      <c r="K89" s="36"/>
      <c r="L89" s="5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Kořivnice</v>
      </c>
      <c r="G91" s="36"/>
      <c r="H91" s="36"/>
      <c r="I91" s="29" t="s">
        <v>30</v>
      </c>
      <c r="J91" s="32" t="str">
        <f>E21</f>
        <v xml:space="preserve"> </v>
      </c>
      <c r="K91" s="36"/>
      <c r="L91" s="5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107</v>
      </c>
      <c r="D94" s="145"/>
      <c r="E94" s="145"/>
      <c r="F94" s="145"/>
      <c r="G94" s="145"/>
      <c r="H94" s="145"/>
      <c r="I94" s="145"/>
      <c r="J94" s="146" t="s">
        <v>108</v>
      </c>
      <c r="K94" s="145"/>
      <c r="L94" s="5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109</v>
      </c>
      <c r="D96" s="36"/>
      <c r="E96" s="36"/>
      <c r="F96" s="36"/>
      <c r="G96" s="36"/>
      <c r="H96" s="36"/>
      <c r="I96" s="36"/>
      <c r="J96" s="85">
        <f>J126</f>
        <v>0</v>
      </c>
      <c r="K96" s="36"/>
      <c r="L96" s="5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8"/>
      <c r="C97" s="149"/>
      <c r="D97" s="150" t="s">
        <v>111</v>
      </c>
      <c r="E97" s="151"/>
      <c r="F97" s="151"/>
      <c r="G97" s="151"/>
      <c r="H97" s="151"/>
      <c r="I97" s="151"/>
      <c r="J97" s="152">
        <f>J127</f>
        <v>0</v>
      </c>
      <c r="K97" s="149"/>
      <c r="L97" s="153"/>
    </row>
    <row r="98" spans="2:12" s="10" customFormat="1" ht="19.9" customHeight="1">
      <c r="B98" s="154"/>
      <c r="C98" s="155"/>
      <c r="D98" s="156" t="s">
        <v>112</v>
      </c>
      <c r="E98" s="157"/>
      <c r="F98" s="157"/>
      <c r="G98" s="157"/>
      <c r="H98" s="157"/>
      <c r="I98" s="157"/>
      <c r="J98" s="158">
        <f>J128</f>
        <v>0</v>
      </c>
      <c r="K98" s="155"/>
      <c r="L98" s="159"/>
    </row>
    <row r="99" spans="2:12" s="10" customFormat="1" ht="19.9" customHeight="1">
      <c r="B99" s="154"/>
      <c r="C99" s="155"/>
      <c r="D99" s="156" t="s">
        <v>113</v>
      </c>
      <c r="E99" s="157"/>
      <c r="F99" s="157"/>
      <c r="G99" s="157"/>
      <c r="H99" s="157"/>
      <c r="I99" s="157"/>
      <c r="J99" s="158">
        <f>J140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114</v>
      </c>
      <c r="E100" s="157"/>
      <c r="F100" s="157"/>
      <c r="G100" s="157"/>
      <c r="H100" s="157"/>
      <c r="I100" s="157"/>
      <c r="J100" s="158">
        <f>J143</f>
        <v>0</v>
      </c>
      <c r="K100" s="155"/>
      <c r="L100" s="159"/>
    </row>
    <row r="101" spans="2:12" s="9" customFormat="1" ht="24.95" customHeight="1">
      <c r="B101" s="148"/>
      <c r="C101" s="149"/>
      <c r="D101" s="150" t="s">
        <v>115</v>
      </c>
      <c r="E101" s="151"/>
      <c r="F101" s="151"/>
      <c r="G101" s="151"/>
      <c r="H101" s="151"/>
      <c r="I101" s="151"/>
      <c r="J101" s="152">
        <f>J149</f>
        <v>0</v>
      </c>
      <c r="K101" s="149"/>
      <c r="L101" s="153"/>
    </row>
    <row r="102" spans="2:12" s="10" customFormat="1" ht="19.9" customHeight="1">
      <c r="B102" s="154"/>
      <c r="C102" s="155"/>
      <c r="D102" s="156" t="s">
        <v>119</v>
      </c>
      <c r="E102" s="157"/>
      <c r="F102" s="157"/>
      <c r="G102" s="157"/>
      <c r="H102" s="157"/>
      <c r="I102" s="157"/>
      <c r="J102" s="158">
        <f>J150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120</v>
      </c>
      <c r="E103" s="157"/>
      <c r="F103" s="157"/>
      <c r="G103" s="157"/>
      <c r="H103" s="157"/>
      <c r="I103" s="157"/>
      <c r="J103" s="158">
        <f>J153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122</v>
      </c>
      <c r="E104" s="157"/>
      <c r="F104" s="157"/>
      <c r="G104" s="157"/>
      <c r="H104" s="157"/>
      <c r="I104" s="157"/>
      <c r="J104" s="158">
        <f>J155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124</v>
      </c>
      <c r="E105" s="157"/>
      <c r="F105" s="157"/>
      <c r="G105" s="157"/>
      <c r="H105" s="157"/>
      <c r="I105" s="157"/>
      <c r="J105" s="158">
        <f>J157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126</v>
      </c>
      <c r="E106" s="157"/>
      <c r="F106" s="157"/>
      <c r="G106" s="157"/>
      <c r="H106" s="157"/>
      <c r="I106" s="157"/>
      <c r="J106" s="158">
        <f>J172</f>
        <v>0</v>
      </c>
      <c r="K106" s="155"/>
      <c r="L106" s="159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2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127</v>
      </c>
      <c r="D113" s="36"/>
      <c r="E113" s="36"/>
      <c r="F113" s="36"/>
      <c r="G113" s="36"/>
      <c r="H113" s="36"/>
      <c r="I113" s="36"/>
      <c r="J113" s="36"/>
      <c r="K113" s="36"/>
      <c r="L113" s="52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2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2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97" t="str">
        <f>E7</f>
        <v>Stavební úpravy chodeb v objektu MIS MUSIC</v>
      </c>
      <c r="F116" s="298"/>
      <c r="G116" s="298"/>
      <c r="H116" s="298"/>
      <c r="I116" s="36"/>
      <c r="J116" s="36"/>
      <c r="K116" s="36"/>
      <c r="L116" s="52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104</v>
      </c>
      <c r="D117" s="36"/>
      <c r="E117" s="36"/>
      <c r="F117" s="36"/>
      <c r="G117" s="36"/>
      <c r="H117" s="36"/>
      <c r="I117" s="36"/>
      <c r="J117" s="36"/>
      <c r="K117" s="36"/>
      <c r="L117" s="52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49" t="str">
        <f>E9</f>
        <v>04 - Stavební úpravy kanceláře</v>
      </c>
      <c r="F118" s="299"/>
      <c r="G118" s="299"/>
      <c r="H118" s="299"/>
      <c r="I118" s="36"/>
      <c r="J118" s="36"/>
      <c r="K118" s="36"/>
      <c r="L118" s="52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2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F12</f>
        <v xml:space="preserve"> </v>
      </c>
      <c r="G120" s="36"/>
      <c r="H120" s="36"/>
      <c r="I120" s="29" t="s">
        <v>22</v>
      </c>
      <c r="J120" s="67" t="str">
        <f>IF(J12="","",J12)</f>
        <v>1. 2. 2023</v>
      </c>
      <c r="K120" s="36"/>
      <c r="L120" s="52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2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24</v>
      </c>
      <c r="D122" s="36"/>
      <c r="E122" s="36"/>
      <c r="F122" s="27" t="str">
        <f>E15</f>
        <v>Město Kořivnice</v>
      </c>
      <c r="G122" s="36"/>
      <c r="H122" s="36"/>
      <c r="I122" s="29" t="s">
        <v>30</v>
      </c>
      <c r="J122" s="32" t="str">
        <f>E21</f>
        <v xml:space="preserve"> </v>
      </c>
      <c r="K122" s="36"/>
      <c r="L122" s="52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28</v>
      </c>
      <c r="D123" s="36"/>
      <c r="E123" s="36"/>
      <c r="F123" s="27" t="str">
        <f>IF(E18="","",E18)</f>
        <v>Vyplň údaj</v>
      </c>
      <c r="G123" s="36"/>
      <c r="H123" s="36"/>
      <c r="I123" s="29" t="s">
        <v>32</v>
      </c>
      <c r="J123" s="32" t="str">
        <f>E24</f>
        <v xml:space="preserve"> </v>
      </c>
      <c r="K123" s="36"/>
      <c r="L123" s="52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2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60"/>
      <c r="B125" s="161"/>
      <c r="C125" s="162" t="s">
        <v>128</v>
      </c>
      <c r="D125" s="163" t="s">
        <v>59</v>
      </c>
      <c r="E125" s="163" t="s">
        <v>55</v>
      </c>
      <c r="F125" s="163" t="s">
        <v>56</v>
      </c>
      <c r="G125" s="163" t="s">
        <v>129</v>
      </c>
      <c r="H125" s="163" t="s">
        <v>130</v>
      </c>
      <c r="I125" s="163" t="s">
        <v>131</v>
      </c>
      <c r="J125" s="163" t="s">
        <v>108</v>
      </c>
      <c r="K125" s="164" t="s">
        <v>132</v>
      </c>
      <c r="L125" s="165"/>
      <c r="M125" s="76" t="s">
        <v>1</v>
      </c>
      <c r="N125" s="77" t="s">
        <v>38</v>
      </c>
      <c r="O125" s="77" t="s">
        <v>133</v>
      </c>
      <c r="P125" s="77" t="s">
        <v>134</v>
      </c>
      <c r="Q125" s="77" t="s">
        <v>135</v>
      </c>
      <c r="R125" s="77" t="s">
        <v>136</v>
      </c>
      <c r="S125" s="77" t="s">
        <v>137</v>
      </c>
      <c r="T125" s="78" t="s">
        <v>138</v>
      </c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</row>
    <row r="126" spans="1:63" s="2" customFormat="1" ht="22.9" customHeight="1">
      <c r="A126" s="34"/>
      <c r="B126" s="35"/>
      <c r="C126" s="83" t="s">
        <v>139</v>
      </c>
      <c r="D126" s="36"/>
      <c r="E126" s="36"/>
      <c r="F126" s="36"/>
      <c r="G126" s="36"/>
      <c r="H126" s="36"/>
      <c r="I126" s="36"/>
      <c r="J126" s="166">
        <f>BK126</f>
        <v>0</v>
      </c>
      <c r="K126" s="36"/>
      <c r="L126" s="39"/>
      <c r="M126" s="79"/>
      <c r="N126" s="167"/>
      <c r="O126" s="80"/>
      <c r="P126" s="168">
        <f>P127+P149</f>
        <v>0</v>
      </c>
      <c r="Q126" s="80"/>
      <c r="R126" s="168">
        <f>R127+R149</f>
        <v>2.02188436</v>
      </c>
      <c r="S126" s="80"/>
      <c r="T126" s="169">
        <f>T127+T149</f>
        <v>0.24349614000000003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73</v>
      </c>
      <c r="AU126" s="17" t="s">
        <v>110</v>
      </c>
      <c r="BK126" s="170">
        <f>BK127+BK149</f>
        <v>0</v>
      </c>
    </row>
    <row r="127" spans="2:63" s="12" customFormat="1" ht="25.9" customHeight="1">
      <c r="B127" s="171"/>
      <c r="C127" s="172"/>
      <c r="D127" s="173" t="s">
        <v>73</v>
      </c>
      <c r="E127" s="174" t="s">
        <v>140</v>
      </c>
      <c r="F127" s="174" t="s">
        <v>141</v>
      </c>
      <c r="G127" s="172"/>
      <c r="H127" s="172"/>
      <c r="I127" s="175"/>
      <c r="J127" s="176">
        <f>BK127</f>
        <v>0</v>
      </c>
      <c r="K127" s="172"/>
      <c r="L127" s="177"/>
      <c r="M127" s="178"/>
      <c r="N127" s="179"/>
      <c r="O127" s="179"/>
      <c r="P127" s="180">
        <f>P128+P140+P143</f>
        <v>0</v>
      </c>
      <c r="Q127" s="179"/>
      <c r="R127" s="180">
        <f>R128+R140+R143</f>
        <v>1.75106472</v>
      </c>
      <c r="S127" s="179"/>
      <c r="T127" s="181">
        <f>T128+T140+T143</f>
        <v>0</v>
      </c>
      <c r="AR127" s="182" t="s">
        <v>82</v>
      </c>
      <c r="AT127" s="183" t="s">
        <v>73</v>
      </c>
      <c r="AU127" s="183" t="s">
        <v>74</v>
      </c>
      <c r="AY127" s="182" t="s">
        <v>142</v>
      </c>
      <c r="BK127" s="184">
        <f>BK128+BK140+BK143</f>
        <v>0</v>
      </c>
    </row>
    <row r="128" spans="2:63" s="12" customFormat="1" ht="22.9" customHeight="1">
      <c r="B128" s="171"/>
      <c r="C128" s="172"/>
      <c r="D128" s="173" t="s">
        <v>73</v>
      </c>
      <c r="E128" s="185" t="s">
        <v>143</v>
      </c>
      <c r="F128" s="185" t="s">
        <v>144</v>
      </c>
      <c r="G128" s="172"/>
      <c r="H128" s="172"/>
      <c r="I128" s="175"/>
      <c r="J128" s="186">
        <f>BK128</f>
        <v>0</v>
      </c>
      <c r="K128" s="172"/>
      <c r="L128" s="177"/>
      <c r="M128" s="178"/>
      <c r="N128" s="179"/>
      <c r="O128" s="179"/>
      <c r="P128" s="180">
        <f>SUM(P129:P139)</f>
        <v>0</v>
      </c>
      <c r="Q128" s="179"/>
      <c r="R128" s="180">
        <f>SUM(R129:R139)</f>
        <v>1.74359052</v>
      </c>
      <c r="S128" s="179"/>
      <c r="T128" s="181">
        <f>SUM(T129:T139)</f>
        <v>0</v>
      </c>
      <c r="AR128" s="182" t="s">
        <v>82</v>
      </c>
      <c r="AT128" s="183" t="s">
        <v>73</v>
      </c>
      <c r="AU128" s="183" t="s">
        <v>82</v>
      </c>
      <c r="AY128" s="182" t="s">
        <v>142</v>
      </c>
      <c r="BK128" s="184">
        <f>SUM(BK129:BK139)</f>
        <v>0</v>
      </c>
    </row>
    <row r="129" spans="1:65" s="2" customFormat="1" ht="24.2" customHeight="1">
      <c r="A129" s="34"/>
      <c r="B129" s="35"/>
      <c r="C129" s="187" t="s">
        <v>82</v>
      </c>
      <c r="D129" s="187" t="s">
        <v>146</v>
      </c>
      <c r="E129" s="188" t="s">
        <v>147</v>
      </c>
      <c r="F129" s="189" t="s">
        <v>148</v>
      </c>
      <c r="G129" s="190" t="s">
        <v>149</v>
      </c>
      <c r="H129" s="191">
        <v>11.34</v>
      </c>
      <c r="I129" s="192"/>
      <c r="J129" s="193">
        <f>ROUND(I129*H129,2)</f>
        <v>0</v>
      </c>
      <c r="K129" s="189" t="s">
        <v>1</v>
      </c>
      <c r="L129" s="39"/>
      <c r="M129" s="194" t="s">
        <v>1</v>
      </c>
      <c r="N129" s="195" t="s">
        <v>41</v>
      </c>
      <c r="O129" s="72"/>
      <c r="P129" s="196">
        <f>O129*H129</f>
        <v>0</v>
      </c>
      <c r="Q129" s="196">
        <v>0.0167</v>
      </c>
      <c r="R129" s="196">
        <f>Q129*H129</f>
        <v>0.189378</v>
      </c>
      <c r="S129" s="196">
        <v>0</v>
      </c>
      <c r="T129" s="19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8" t="s">
        <v>150</v>
      </c>
      <c r="AT129" s="198" t="s">
        <v>146</v>
      </c>
      <c r="AU129" s="198" t="s">
        <v>84</v>
      </c>
      <c r="AY129" s="17" t="s">
        <v>142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7" t="s">
        <v>150</v>
      </c>
      <c r="BK129" s="199">
        <f>ROUND(I129*H129,2)</f>
        <v>0</v>
      </c>
      <c r="BL129" s="17" t="s">
        <v>150</v>
      </c>
      <c r="BM129" s="198" t="s">
        <v>783</v>
      </c>
    </row>
    <row r="130" spans="1:65" s="2" customFormat="1" ht="24.2" customHeight="1">
      <c r="A130" s="34"/>
      <c r="B130" s="35"/>
      <c r="C130" s="187" t="s">
        <v>84</v>
      </c>
      <c r="D130" s="187" t="s">
        <v>146</v>
      </c>
      <c r="E130" s="188" t="s">
        <v>153</v>
      </c>
      <c r="F130" s="189" t="s">
        <v>154</v>
      </c>
      <c r="G130" s="190" t="s">
        <v>149</v>
      </c>
      <c r="H130" s="191">
        <v>56.7</v>
      </c>
      <c r="I130" s="192"/>
      <c r="J130" s="193">
        <f>ROUND(I130*H130,2)</f>
        <v>0</v>
      </c>
      <c r="K130" s="189" t="s">
        <v>1</v>
      </c>
      <c r="L130" s="39"/>
      <c r="M130" s="194" t="s">
        <v>1</v>
      </c>
      <c r="N130" s="195" t="s">
        <v>41</v>
      </c>
      <c r="O130" s="72"/>
      <c r="P130" s="196">
        <f>O130*H130</f>
        <v>0</v>
      </c>
      <c r="Q130" s="196">
        <v>0.0021</v>
      </c>
      <c r="R130" s="196">
        <f>Q130*H130</f>
        <v>0.11907</v>
      </c>
      <c r="S130" s="196">
        <v>0</v>
      </c>
      <c r="T130" s="19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8" t="s">
        <v>150</v>
      </c>
      <c r="AT130" s="198" t="s">
        <v>146</v>
      </c>
      <c r="AU130" s="198" t="s">
        <v>84</v>
      </c>
      <c r="AY130" s="17" t="s">
        <v>142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7" t="s">
        <v>150</v>
      </c>
      <c r="BK130" s="199">
        <f>ROUND(I130*H130,2)</f>
        <v>0</v>
      </c>
      <c r="BL130" s="17" t="s">
        <v>150</v>
      </c>
      <c r="BM130" s="198" t="s">
        <v>784</v>
      </c>
    </row>
    <row r="131" spans="2:51" s="14" customFormat="1" ht="11.25">
      <c r="B131" s="211"/>
      <c r="C131" s="212"/>
      <c r="D131" s="202" t="s">
        <v>176</v>
      </c>
      <c r="E131" s="213" t="s">
        <v>1</v>
      </c>
      <c r="F131" s="214" t="s">
        <v>785</v>
      </c>
      <c r="G131" s="212"/>
      <c r="H131" s="215">
        <v>56.7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176</v>
      </c>
      <c r="AU131" s="221" t="s">
        <v>84</v>
      </c>
      <c r="AV131" s="14" t="s">
        <v>84</v>
      </c>
      <c r="AW131" s="14" t="s">
        <v>31</v>
      </c>
      <c r="AX131" s="14" t="s">
        <v>82</v>
      </c>
      <c r="AY131" s="221" t="s">
        <v>142</v>
      </c>
    </row>
    <row r="132" spans="1:65" s="2" customFormat="1" ht="24.2" customHeight="1">
      <c r="A132" s="34"/>
      <c r="B132" s="35"/>
      <c r="C132" s="187" t="s">
        <v>432</v>
      </c>
      <c r="D132" s="187" t="s">
        <v>146</v>
      </c>
      <c r="E132" s="188" t="s">
        <v>157</v>
      </c>
      <c r="F132" s="189" t="s">
        <v>158</v>
      </c>
      <c r="G132" s="190" t="s">
        <v>149</v>
      </c>
      <c r="H132" s="191">
        <v>11.34</v>
      </c>
      <c r="I132" s="192"/>
      <c r="J132" s="193">
        <f>ROUND(I132*H132,2)</f>
        <v>0</v>
      </c>
      <c r="K132" s="189" t="s">
        <v>1</v>
      </c>
      <c r="L132" s="39"/>
      <c r="M132" s="194" t="s">
        <v>1</v>
      </c>
      <c r="N132" s="195" t="s">
        <v>41</v>
      </c>
      <c r="O132" s="72"/>
      <c r="P132" s="196">
        <f>O132*H132</f>
        <v>0</v>
      </c>
      <c r="Q132" s="196">
        <v>0.00438</v>
      </c>
      <c r="R132" s="196">
        <f>Q132*H132</f>
        <v>0.049669200000000004</v>
      </c>
      <c r="S132" s="196">
        <v>0</v>
      </c>
      <c r="T132" s="19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8" t="s">
        <v>150</v>
      </c>
      <c r="AT132" s="198" t="s">
        <v>146</v>
      </c>
      <c r="AU132" s="198" t="s">
        <v>84</v>
      </c>
      <c r="AY132" s="17" t="s">
        <v>142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7" t="s">
        <v>150</v>
      </c>
      <c r="BK132" s="199">
        <f>ROUND(I132*H132,2)</f>
        <v>0</v>
      </c>
      <c r="BL132" s="17" t="s">
        <v>150</v>
      </c>
      <c r="BM132" s="198" t="s">
        <v>786</v>
      </c>
    </row>
    <row r="133" spans="1:65" s="2" customFormat="1" ht="24.2" customHeight="1">
      <c r="A133" s="34"/>
      <c r="B133" s="35"/>
      <c r="C133" s="187" t="s">
        <v>150</v>
      </c>
      <c r="D133" s="187" t="s">
        <v>146</v>
      </c>
      <c r="E133" s="188" t="s">
        <v>161</v>
      </c>
      <c r="F133" s="189" t="s">
        <v>162</v>
      </c>
      <c r="G133" s="190" t="s">
        <v>149</v>
      </c>
      <c r="H133" s="191">
        <v>11.34</v>
      </c>
      <c r="I133" s="192"/>
      <c r="J133" s="193">
        <f>ROUND(I133*H133,2)</f>
        <v>0</v>
      </c>
      <c r="K133" s="189" t="s">
        <v>1</v>
      </c>
      <c r="L133" s="39"/>
      <c r="M133" s="194" t="s">
        <v>1</v>
      </c>
      <c r="N133" s="195" t="s">
        <v>41</v>
      </c>
      <c r="O133" s="72"/>
      <c r="P133" s="196">
        <f>O133*H133</f>
        <v>0</v>
      </c>
      <c r="Q133" s="196">
        <v>0.004</v>
      </c>
      <c r="R133" s="196">
        <f>Q133*H133</f>
        <v>0.04536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150</v>
      </c>
      <c r="AT133" s="198" t="s">
        <v>146</v>
      </c>
      <c r="AU133" s="198" t="s">
        <v>84</v>
      </c>
      <c r="AY133" s="17" t="s">
        <v>142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7" t="s">
        <v>150</v>
      </c>
      <c r="BK133" s="199">
        <f>ROUND(I133*H133,2)</f>
        <v>0</v>
      </c>
      <c r="BL133" s="17" t="s">
        <v>150</v>
      </c>
      <c r="BM133" s="198" t="s">
        <v>787</v>
      </c>
    </row>
    <row r="134" spans="1:65" s="2" customFormat="1" ht="24.2" customHeight="1">
      <c r="A134" s="34"/>
      <c r="B134" s="35"/>
      <c r="C134" s="187" t="s">
        <v>463</v>
      </c>
      <c r="D134" s="187" t="s">
        <v>146</v>
      </c>
      <c r="E134" s="188" t="s">
        <v>165</v>
      </c>
      <c r="F134" s="189" t="s">
        <v>166</v>
      </c>
      <c r="G134" s="190" t="s">
        <v>149</v>
      </c>
      <c r="H134" s="191">
        <v>37.454</v>
      </c>
      <c r="I134" s="192"/>
      <c r="J134" s="193">
        <f>ROUND(I134*H134,2)</f>
        <v>0</v>
      </c>
      <c r="K134" s="189" t="s">
        <v>1</v>
      </c>
      <c r="L134" s="39"/>
      <c r="M134" s="194" t="s">
        <v>1</v>
      </c>
      <c r="N134" s="195" t="s">
        <v>41</v>
      </c>
      <c r="O134" s="72"/>
      <c r="P134" s="196">
        <f>O134*H134</f>
        <v>0</v>
      </c>
      <c r="Q134" s="196">
        <v>0.0167</v>
      </c>
      <c r="R134" s="196">
        <f>Q134*H134</f>
        <v>0.6254818</v>
      </c>
      <c r="S134" s="196">
        <v>0</v>
      </c>
      <c r="T134" s="19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8" t="s">
        <v>150</v>
      </c>
      <c r="AT134" s="198" t="s">
        <v>146</v>
      </c>
      <c r="AU134" s="198" t="s">
        <v>84</v>
      </c>
      <c r="AY134" s="17" t="s">
        <v>142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7" t="s">
        <v>150</v>
      </c>
      <c r="BK134" s="199">
        <f>ROUND(I134*H134,2)</f>
        <v>0</v>
      </c>
      <c r="BL134" s="17" t="s">
        <v>150</v>
      </c>
      <c r="BM134" s="198" t="s">
        <v>788</v>
      </c>
    </row>
    <row r="135" spans="1:65" s="2" customFormat="1" ht="24.2" customHeight="1">
      <c r="A135" s="34"/>
      <c r="B135" s="35"/>
      <c r="C135" s="187" t="s">
        <v>143</v>
      </c>
      <c r="D135" s="187" t="s">
        <v>146</v>
      </c>
      <c r="E135" s="188" t="s">
        <v>169</v>
      </c>
      <c r="F135" s="189" t="s">
        <v>170</v>
      </c>
      <c r="G135" s="190" t="s">
        <v>149</v>
      </c>
      <c r="H135" s="191">
        <v>187.27</v>
      </c>
      <c r="I135" s="192"/>
      <c r="J135" s="193">
        <f>ROUND(I135*H135,2)</f>
        <v>0</v>
      </c>
      <c r="K135" s="189" t="s">
        <v>1</v>
      </c>
      <c r="L135" s="39"/>
      <c r="M135" s="194" t="s">
        <v>1</v>
      </c>
      <c r="N135" s="195" t="s">
        <v>41</v>
      </c>
      <c r="O135" s="72"/>
      <c r="P135" s="196">
        <f>O135*H135</f>
        <v>0</v>
      </c>
      <c r="Q135" s="196">
        <v>0.0021</v>
      </c>
      <c r="R135" s="196">
        <f>Q135*H135</f>
        <v>0.393267</v>
      </c>
      <c r="S135" s="196">
        <v>0</v>
      </c>
      <c r="T135" s="19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150</v>
      </c>
      <c r="AT135" s="198" t="s">
        <v>146</v>
      </c>
      <c r="AU135" s="198" t="s">
        <v>84</v>
      </c>
      <c r="AY135" s="17" t="s">
        <v>142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7" t="s">
        <v>150</v>
      </c>
      <c r="BK135" s="199">
        <f>ROUND(I135*H135,2)</f>
        <v>0</v>
      </c>
      <c r="BL135" s="17" t="s">
        <v>150</v>
      </c>
      <c r="BM135" s="198" t="s">
        <v>789</v>
      </c>
    </row>
    <row r="136" spans="2:51" s="14" customFormat="1" ht="11.25">
      <c r="B136" s="211"/>
      <c r="C136" s="212"/>
      <c r="D136" s="202" t="s">
        <v>176</v>
      </c>
      <c r="E136" s="213" t="s">
        <v>1</v>
      </c>
      <c r="F136" s="214" t="s">
        <v>790</v>
      </c>
      <c r="G136" s="212"/>
      <c r="H136" s="215">
        <v>187.27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176</v>
      </c>
      <c r="AU136" s="221" t="s">
        <v>84</v>
      </c>
      <c r="AV136" s="14" t="s">
        <v>84</v>
      </c>
      <c r="AW136" s="14" t="s">
        <v>31</v>
      </c>
      <c r="AX136" s="14" t="s">
        <v>82</v>
      </c>
      <c r="AY136" s="221" t="s">
        <v>142</v>
      </c>
    </row>
    <row r="137" spans="1:65" s="2" customFormat="1" ht="24.2" customHeight="1">
      <c r="A137" s="34"/>
      <c r="B137" s="35"/>
      <c r="C137" s="187" t="s">
        <v>145</v>
      </c>
      <c r="D137" s="187" t="s">
        <v>146</v>
      </c>
      <c r="E137" s="188" t="s">
        <v>173</v>
      </c>
      <c r="F137" s="189" t="s">
        <v>174</v>
      </c>
      <c r="G137" s="190" t="s">
        <v>149</v>
      </c>
      <c r="H137" s="191">
        <v>37.454</v>
      </c>
      <c r="I137" s="192"/>
      <c r="J137" s="193">
        <f>ROUND(I137*H137,2)</f>
        <v>0</v>
      </c>
      <c r="K137" s="189" t="s">
        <v>1</v>
      </c>
      <c r="L137" s="39"/>
      <c r="M137" s="194" t="s">
        <v>1</v>
      </c>
      <c r="N137" s="195" t="s">
        <v>41</v>
      </c>
      <c r="O137" s="72"/>
      <c r="P137" s="196">
        <f>O137*H137</f>
        <v>0</v>
      </c>
      <c r="Q137" s="196">
        <v>0.00438</v>
      </c>
      <c r="R137" s="196">
        <f>Q137*H137</f>
        <v>0.16404852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150</v>
      </c>
      <c r="AT137" s="198" t="s">
        <v>146</v>
      </c>
      <c r="AU137" s="198" t="s">
        <v>84</v>
      </c>
      <c r="AY137" s="17" t="s">
        <v>142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7" t="s">
        <v>150</v>
      </c>
      <c r="BK137" s="199">
        <f>ROUND(I137*H137,2)</f>
        <v>0</v>
      </c>
      <c r="BL137" s="17" t="s">
        <v>150</v>
      </c>
      <c r="BM137" s="198" t="s">
        <v>791</v>
      </c>
    </row>
    <row r="138" spans="1:65" s="2" customFormat="1" ht="24.2" customHeight="1">
      <c r="A138" s="34"/>
      <c r="B138" s="35"/>
      <c r="C138" s="187" t="s">
        <v>152</v>
      </c>
      <c r="D138" s="187" t="s">
        <v>146</v>
      </c>
      <c r="E138" s="188" t="s">
        <v>186</v>
      </c>
      <c r="F138" s="189" t="s">
        <v>187</v>
      </c>
      <c r="G138" s="190" t="s">
        <v>149</v>
      </c>
      <c r="H138" s="191">
        <v>37.454</v>
      </c>
      <c r="I138" s="192"/>
      <c r="J138" s="193">
        <f>ROUND(I138*H138,2)</f>
        <v>0</v>
      </c>
      <c r="K138" s="189" t="s">
        <v>1</v>
      </c>
      <c r="L138" s="39"/>
      <c r="M138" s="194" t="s">
        <v>1</v>
      </c>
      <c r="N138" s="195" t="s">
        <v>41</v>
      </c>
      <c r="O138" s="72"/>
      <c r="P138" s="196">
        <f>O138*H138</f>
        <v>0</v>
      </c>
      <c r="Q138" s="196">
        <v>0.004</v>
      </c>
      <c r="R138" s="196">
        <f>Q138*H138</f>
        <v>0.149816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150</v>
      </c>
      <c r="AT138" s="198" t="s">
        <v>146</v>
      </c>
      <c r="AU138" s="198" t="s">
        <v>84</v>
      </c>
      <c r="AY138" s="17" t="s">
        <v>142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7" t="s">
        <v>150</v>
      </c>
      <c r="BK138" s="199">
        <f>ROUND(I138*H138,2)</f>
        <v>0</v>
      </c>
      <c r="BL138" s="17" t="s">
        <v>150</v>
      </c>
      <c r="BM138" s="198" t="s">
        <v>792</v>
      </c>
    </row>
    <row r="139" spans="1:65" s="2" customFormat="1" ht="24.2" customHeight="1">
      <c r="A139" s="34"/>
      <c r="B139" s="35"/>
      <c r="C139" s="187" t="s">
        <v>164</v>
      </c>
      <c r="D139" s="187" t="s">
        <v>146</v>
      </c>
      <c r="E139" s="188" t="s">
        <v>190</v>
      </c>
      <c r="F139" s="189" t="s">
        <v>191</v>
      </c>
      <c r="G139" s="190" t="s">
        <v>192</v>
      </c>
      <c r="H139" s="191">
        <v>5</v>
      </c>
      <c r="I139" s="192"/>
      <c r="J139" s="193">
        <f>ROUND(I139*H139,2)</f>
        <v>0</v>
      </c>
      <c r="K139" s="189" t="s">
        <v>1</v>
      </c>
      <c r="L139" s="39"/>
      <c r="M139" s="194" t="s">
        <v>1</v>
      </c>
      <c r="N139" s="195" t="s">
        <v>41</v>
      </c>
      <c r="O139" s="72"/>
      <c r="P139" s="196">
        <f>O139*H139</f>
        <v>0</v>
      </c>
      <c r="Q139" s="196">
        <v>0.0015</v>
      </c>
      <c r="R139" s="196">
        <f>Q139*H139</f>
        <v>0.0075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150</v>
      </c>
      <c r="AT139" s="198" t="s">
        <v>146</v>
      </c>
      <c r="AU139" s="198" t="s">
        <v>84</v>
      </c>
      <c r="AY139" s="17" t="s">
        <v>142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7" t="s">
        <v>150</v>
      </c>
      <c r="BK139" s="199">
        <f>ROUND(I139*H139,2)</f>
        <v>0</v>
      </c>
      <c r="BL139" s="17" t="s">
        <v>150</v>
      </c>
      <c r="BM139" s="198" t="s">
        <v>793</v>
      </c>
    </row>
    <row r="140" spans="2:63" s="12" customFormat="1" ht="22.9" customHeight="1">
      <c r="B140" s="171"/>
      <c r="C140" s="172"/>
      <c r="D140" s="173" t="s">
        <v>73</v>
      </c>
      <c r="E140" s="185" t="s">
        <v>164</v>
      </c>
      <c r="F140" s="185" t="s">
        <v>194</v>
      </c>
      <c r="G140" s="172"/>
      <c r="H140" s="172"/>
      <c r="I140" s="175"/>
      <c r="J140" s="186">
        <f>BK140</f>
        <v>0</v>
      </c>
      <c r="K140" s="172"/>
      <c r="L140" s="177"/>
      <c r="M140" s="178"/>
      <c r="N140" s="179"/>
      <c r="O140" s="179"/>
      <c r="P140" s="180">
        <f>SUM(P141:P142)</f>
        <v>0</v>
      </c>
      <c r="Q140" s="179"/>
      <c r="R140" s="180">
        <f>SUM(R141:R142)</f>
        <v>0.0074742</v>
      </c>
      <c r="S140" s="179"/>
      <c r="T140" s="181">
        <f>SUM(T141:T142)</f>
        <v>0</v>
      </c>
      <c r="AR140" s="182" t="s">
        <v>82</v>
      </c>
      <c r="AT140" s="183" t="s">
        <v>73</v>
      </c>
      <c r="AU140" s="183" t="s">
        <v>82</v>
      </c>
      <c r="AY140" s="182" t="s">
        <v>142</v>
      </c>
      <c r="BK140" s="184">
        <f>SUM(BK141:BK142)</f>
        <v>0</v>
      </c>
    </row>
    <row r="141" spans="1:65" s="2" customFormat="1" ht="33" customHeight="1">
      <c r="A141" s="34"/>
      <c r="B141" s="35"/>
      <c r="C141" s="187" t="s">
        <v>195</v>
      </c>
      <c r="D141" s="187" t="s">
        <v>146</v>
      </c>
      <c r="E141" s="188" t="s">
        <v>196</v>
      </c>
      <c r="F141" s="189" t="s">
        <v>197</v>
      </c>
      <c r="G141" s="190" t="s">
        <v>149</v>
      </c>
      <c r="H141" s="191">
        <v>11.34</v>
      </c>
      <c r="I141" s="192"/>
      <c r="J141" s="193">
        <f>ROUND(I141*H141,2)</f>
        <v>0</v>
      </c>
      <c r="K141" s="189" t="s">
        <v>198</v>
      </c>
      <c r="L141" s="39"/>
      <c r="M141" s="194" t="s">
        <v>1</v>
      </c>
      <c r="N141" s="195" t="s">
        <v>41</v>
      </c>
      <c r="O141" s="72"/>
      <c r="P141" s="196">
        <f>O141*H141</f>
        <v>0</v>
      </c>
      <c r="Q141" s="196">
        <v>0.00013</v>
      </c>
      <c r="R141" s="196">
        <f>Q141*H141</f>
        <v>0.0014742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150</v>
      </c>
      <c r="AT141" s="198" t="s">
        <v>146</v>
      </c>
      <c r="AU141" s="198" t="s">
        <v>84</v>
      </c>
      <c r="AY141" s="17" t="s">
        <v>142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7" t="s">
        <v>150</v>
      </c>
      <c r="BK141" s="199">
        <f>ROUND(I141*H141,2)</f>
        <v>0</v>
      </c>
      <c r="BL141" s="17" t="s">
        <v>150</v>
      </c>
      <c r="BM141" s="198" t="s">
        <v>794</v>
      </c>
    </row>
    <row r="142" spans="1:65" s="2" customFormat="1" ht="24.2" customHeight="1">
      <c r="A142" s="34"/>
      <c r="B142" s="35"/>
      <c r="C142" s="187" t="s">
        <v>168</v>
      </c>
      <c r="D142" s="187" t="s">
        <v>146</v>
      </c>
      <c r="E142" s="188" t="s">
        <v>200</v>
      </c>
      <c r="F142" s="189" t="s">
        <v>201</v>
      </c>
      <c r="G142" s="190" t="s">
        <v>149</v>
      </c>
      <c r="H142" s="191">
        <v>150</v>
      </c>
      <c r="I142" s="192"/>
      <c r="J142" s="193">
        <f>ROUND(I142*H142,2)</f>
        <v>0</v>
      </c>
      <c r="K142" s="189" t="s">
        <v>1</v>
      </c>
      <c r="L142" s="39"/>
      <c r="M142" s="194" t="s">
        <v>1</v>
      </c>
      <c r="N142" s="195" t="s">
        <v>41</v>
      </c>
      <c r="O142" s="72"/>
      <c r="P142" s="196">
        <f>O142*H142</f>
        <v>0</v>
      </c>
      <c r="Q142" s="196">
        <v>4E-05</v>
      </c>
      <c r="R142" s="196">
        <f>Q142*H142</f>
        <v>0.006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150</v>
      </c>
      <c r="AT142" s="198" t="s">
        <v>146</v>
      </c>
      <c r="AU142" s="198" t="s">
        <v>84</v>
      </c>
      <c r="AY142" s="17" t="s">
        <v>142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7" t="s">
        <v>150</v>
      </c>
      <c r="BK142" s="199">
        <f>ROUND(I142*H142,2)</f>
        <v>0</v>
      </c>
      <c r="BL142" s="17" t="s">
        <v>150</v>
      </c>
      <c r="BM142" s="198" t="s">
        <v>795</v>
      </c>
    </row>
    <row r="143" spans="2:63" s="12" customFormat="1" ht="22.9" customHeight="1">
      <c r="B143" s="171"/>
      <c r="C143" s="172"/>
      <c r="D143" s="173" t="s">
        <v>73</v>
      </c>
      <c r="E143" s="185" t="s">
        <v>209</v>
      </c>
      <c r="F143" s="185" t="s">
        <v>210</v>
      </c>
      <c r="G143" s="172"/>
      <c r="H143" s="172"/>
      <c r="I143" s="175"/>
      <c r="J143" s="186">
        <f>BK143</f>
        <v>0</v>
      </c>
      <c r="K143" s="172"/>
      <c r="L143" s="177"/>
      <c r="M143" s="178"/>
      <c r="N143" s="179"/>
      <c r="O143" s="179"/>
      <c r="P143" s="180">
        <f>SUM(P144:P148)</f>
        <v>0</v>
      </c>
      <c r="Q143" s="179"/>
      <c r="R143" s="180">
        <f>SUM(R144:R148)</f>
        <v>0</v>
      </c>
      <c r="S143" s="179"/>
      <c r="T143" s="181">
        <f>SUM(T144:T148)</f>
        <v>0</v>
      </c>
      <c r="AR143" s="182" t="s">
        <v>82</v>
      </c>
      <c r="AT143" s="183" t="s">
        <v>73</v>
      </c>
      <c r="AU143" s="183" t="s">
        <v>82</v>
      </c>
      <c r="AY143" s="182" t="s">
        <v>142</v>
      </c>
      <c r="BK143" s="184">
        <f>SUM(BK144:BK148)</f>
        <v>0</v>
      </c>
    </row>
    <row r="144" spans="1:65" s="2" customFormat="1" ht="24.2" customHeight="1">
      <c r="A144" s="34"/>
      <c r="B144" s="35"/>
      <c r="C144" s="187" t="s">
        <v>172</v>
      </c>
      <c r="D144" s="187" t="s">
        <v>146</v>
      </c>
      <c r="E144" s="188" t="s">
        <v>212</v>
      </c>
      <c r="F144" s="189" t="s">
        <v>213</v>
      </c>
      <c r="G144" s="190" t="s">
        <v>214</v>
      </c>
      <c r="H144" s="191">
        <v>0.243</v>
      </c>
      <c r="I144" s="192"/>
      <c r="J144" s="193">
        <f>ROUND(I144*H144,2)</f>
        <v>0</v>
      </c>
      <c r="K144" s="189" t="s">
        <v>198</v>
      </c>
      <c r="L144" s="39"/>
      <c r="M144" s="194" t="s">
        <v>1</v>
      </c>
      <c r="N144" s="195" t="s">
        <v>41</v>
      </c>
      <c r="O144" s="72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150</v>
      </c>
      <c r="AT144" s="198" t="s">
        <v>146</v>
      </c>
      <c r="AU144" s="198" t="s">
        <v>84</v>
      </c>
      <c r="AY144" s="17" t="s">
        <v>142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7" t="s">
        <v>150</v>
      </c>
      <c r="BK144" s="199">
        <f>ROUND(I144*H144,2)</f>
        <v>0</v>
      </c>
      <c r="BL144" s="17" t="s">
        <v>150</v>
      </c>
      <c r="BM144" s="198" t="s">
        <v>796</v>
      </c>
    </row>
    <row r="145" spans="1:65" s="2" customFormat="1" ht="24.2" customHeight="1">
      <c r="A145" s="34"/>
      <c r="B145" s="35"/>
      <c r="C145" s="187" t="s">
        <v>160</v>
      </c>
      <c r="D145" s="187" t="s">
        <v>146</v>
      </c>
      <c r="E145" s="188" t="s">
        <v>217</v>
      </c>
      <c r="F145" s="189" t="s">
        <v>218</v>
      </c>
      <c r="G145" s="190" t="s">
        <v>214</v>
      </c>
      <c r="H145" s="191">
        <v>0.243</v>
      </c>
      <c r="I145" s="192"/>
      <c r="J145" s="193">
        <f>ROUND(I145*H145,2)</f>
        <v>0</v>
      </c>
      <c r="K145" s="189" t="s">
        <v>198</v>
      </c>
      <c r="L145" s="39"/>
      <c r="M145" s="194" t="s">
        <v>1</v>
      </c>
      <c r="N145" s="195" t="s">
        <v>41</v>
      </c>
      <c r="O145" s="72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150</v>
      </c>
      <c r="AT145" s="198" t="s">
        <v>146</v>
      </c>
      <c r="AU145" s="198" t="s">
        <v>84</v>
      </c>
      <c r="AY145" s="17" t="s">
        <v>142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7" t="s">
        <v>150</v>
      </c>
      <c r="BK145" s="199">
        <f>ROUND(I145*H145,2)</f>
        <v>0</v>
      </c>
      <c r="BL145" s="17" t="s">
        <v>150</v>
      </c>
      <c r="BM145" s="198" t="s">
        <v>797</v>
      </c>
    </row>
    <row r="146" spans="1:65" s="2" customFormat="1" ht="24.2" customHeight="1">
      <c r="A146" s="34"/>
      <c r="B146" s="35"/>
      <c r="C146" s="187" t="s">
        <v>185</v>
      </c>
      <c r="D146" s="187" t="s">
        <v>146</v>
      </c>
      <c r="E146" s="188" t="s">
        <v>221</v>
      </c>
      <c r="F146" s="189" t="s">
        <v>222</v>
      </c>
      <c r="G146" s="190" t="s">
        <v>214</v>
      </c>
      <c r="H146" s="191">
        <v>113.73</v>
      </c>
      <c r="I146" s="192"/>
      <c r="J146" s="193">
        <f>ROUND(I146*H146,2)</f>
        <v>0</v>
      </c>
      <c r="K146" s="189" t="s">
        <v>198</v>
      </c>
      <c r="L146" s="39"/>
      <c r="M146" s="194" t="s">
        <v>1</v>
      </c>
      <c r="N146" s="195" t="s">
        <v>41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150</v>
      </c>
      <c r="AT146" s="198" t="s">
        <v>146</v>
      </c>
      <c r="AU146" s="198" t="s">
        <v>84</v>
      </c>
      <c r="AY146" s="17" t="s">
        <v>142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7" t="s">
        <v>150</v>
      </c>
      <c r="BK146" s="199">
        <f>ROUND(I146*H146,2)</f>
        <v>0</v>
      </c>
      <c r="BL146" s="17" t="s">
        <v>150</v>
      </c>
      <c r="BM146" s="198" t="s">
        <v>798</v>
      </c>
    </row>
    <row r="147" spans="2:51" s="14" customFormat="1" ht="11.25">
      <c r="B147" s="211"/>
      <c r="C147" s="212"/>
      <c r="D147" s="202" t="s">
        <v>176</v>
      </c>
      <c r="E147" s="213" t="s">
        <v>1</v>
      </c>
      <c r="F147" s="214" t="s">
        <v>224</v>
      </c>
      <c r="G147" s="212"/>
      <c r="H147" s="215">
        <v>113.73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176</v>
      </c>
      <c r="AU147" s="221" t="s">
        <v>84</v>
      </c>
      <c r="AV147" s="14" t="s">
        <v>84</v>
      </c>
      <c r="AW147" s="14" t="s">
        <v>31</v>
      </c>
      <c r="AX147" s="14" t="s">
        <v>82</v>
      </c>
      <c r="AY147" s="221" t="s">
        <v>142</v>
      </c>
    </row>
    <row r="148" spans="1:65" s="2" customFormat="1" ht="33" customHeight="1">
      <c r="A148" s="34"/>
      <c r="B148" s="35"/>
      <c r="C148" s="187" t="s">
        <v>8</v>
      </c>
      <c r="D148" s="187" t="s">
        <v>146</v>
      </c>
      <c r="E148" s="188" t="s">
        <v>226</v>
      </c>
      <c r="F148" s="189" t="s">
        <v>227</v>
      </c>
      <c r="G148" s="190" t="s">
        <v>214</v>
      </c>
      <c r="H148" s="191">
        <v>7.582</v>
      </c>
      <c r="I148" s="192"/>
      <c r="J148" s="193">
        <f>ROUND(I148*H148,2)</f>
        <v>0</v>
      </c>
      <c r="K148" s="189" t="s">
        <v>198</v>
      </c>
      <c r="L148" s="39"/>
      <c r="M148" s="194" t="s">
        <v>1</v>
      </c>
      <c r="N148" s="195" t="s">
        <v>41</v>
      </c>
      <c r="O148" s="72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150</v>
      </c>
      <c r="AT148" s="198" t="s">
        <v>146</v>
      </c>
      <c r="AU148" s="198" t="s">
        <v>84</v>
      </c>
      <c r="AY148" s="17" t="s">
        <v>142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7" t="s">
        <v>150</v>
      </c>
      <c r="BK148" s="199">
        <f>ROUND(I148*H148,2)</f>
        <v>0</v>
      </c>
      <c r="BL148" s="17" t="s">
        <v>150</v>
      </c>
      <c r="BM148" s="198" t="s">
        <v>799</v>
      </c>
    </row>
    <row r="149" spans="2:63" s="12" customFormat="1" ht="25.9" customHeight="1">
      <c r="B149" s="171"/>
      <c r="C149" s="172"/>
      <c r="D149" s="173" t="s">
        <v>73</v>
      </c>
      <c r="E149" s="174" t="s">
        <v>229</v>
      </c>
      <c r="F149" s="174" t="s">
        <v>230</v>
      </c>
      <c r="G149" s="172"/>
      <c r="H149" s="172"/>
      <c r="I149" s="175"/>
      <c r="J149" s="176">
        <f>BK149</f>
        <v>0</v>
      </c>
      <c r="K149" s="172"/>
      <c r="L149" s="177"/>
      <c r="M149" s="178"/>
      <c r="N149" s="179"/>
      <c r="O149" s="179"/>
      <c r="P149" s="180">
        <f>P150+P153+P155+P157+P172</f>
        <v>0</v>
      </c>
      <c r="Q149" s="179"/>
      <c r="R149" s="180">
        <f>R150+R153+R155+R157+R172</f>
        <v>0.27081964</v>
      </c>
      <c r="S149" s="179"/>
      <c r="T149" s="181">
        <f>T150+T153+T155+T157+T172</f>
        <v>0.24349614000000003</v>
      </c>
      <c r="AR149" s="182" t="s">
        <v>84</v>
      </c>
      <c r="AT149" s="183" t="s">
        <v>73</v>
      </c>
      <c r="AU149" s="183" t="s">
        <v>74</v>
      </c>
      <c r="AY149" s="182" t="s">
        <v>142</v>
      </c>
      <c r="BK149" s="184">
        <f>BK150+BK153+BK155+BK157+BK172</f>
        <v>0</v>
      </c>
    </row>
    <row r="150" spans="2:63" s="12" customFormat="1" ht="22.9" customHeight="1">
      <c r="B150" s="171"/>
      <c r="C150" s="172"/>
      <c r="D150" s="173" t="s">
        <v>73</v>
      </c>
      <c r="E150" s="185" t="s">
        <v>278</v>
      </c>
      <c r="F150" s="185" t="s">
        <v>279</v>
      </c>
      <c r="G150" s="172"/>
      <c r="H150" s="172"/>
      <c r="I150" s="175"/>
      <c r="J150" s="186">
        <f>BK150</f>
        <v>0</v>
      </c>
      <c r="K150" s="172"/>
      <c r="L150" s="177"/>
      <c r="M150" s="178"/>
      <c r="N150" s="179"/>
      <c r="O150" s="179"/>
      <c r="P150" s="180">
        <f>SUM(P151:P152)</f>
        <v>0</v>
      </c>
      <c r="Q150" s="179"/>
      <c r="R150" s="180">
        <f>SUM(R151:R152)</f>
        <v>0</v>
      </c>
      <c r="S150" s="179"/>
      <c r="T150" s="181">
        <f>SUM(T151:T152)</f>
        <v>0</v>
      </c>
      <c r="AR150" s="182" t="s">
        <v>84</v>
      </c>
      <c r="AT150" s="183" t="s">
        <v>73</v>
      </c>
      <c r="AU150" s="183" t="s">
        <v>82</v>
      </c>
      <c r="AY150" s="182" t="s">
        <v>142</v>
      </c>
      <c r="BK150" s="184">
        <f>SUM(BK151:BK152)</f>
        <v>0</v>
      </c>
    </row>
    <row r="151" spans="1:65" s="2" customFormat="1" ht="24.2" customHeight="1">
      <c r="A151" s="34"/>
      <c r="B151" s="35"/>
      <c r="C151" s="187" t="s">
        <v>329</v>
      </c>
      <c r="D151" s="187" t="s">
        <v>146</v>
      </c>
      <c r="E151" s="188" t="s">
        <v>281</v>
      </c>
      <c r="F151" s="189" t="s">
        <v>282</v>
      </c>
      <c r="G151" s="190" t="s">
        <v>251</v>
      </c>
      <c r="H151" s="191">
        <v>2</v>
      </c>
      <c r="I151" s="192"/>
      <c r="J151" s="193">
        <f>ROUND(I151*H151,2)</f>
        <v>0</v>
      </c>
      <c r="K151" s="189" t="s">
        <v>1</v>
      </c>
      <c r="L151" s="39"/>
      <c r="M151" s="194" t="s">
        <v>1</v>
      </c>
      <c r="N151" s="195" t="s">
        <v>41</v>
      </c>
      <c r="O151" s="72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189</v>
      </c>
      <c r="AT151" s="198" t="s">
        <v>146</v>
      </c>
      <c r="AU151" s="198" t="s">
        <v>84</v>
      </c>
      <c r="AY151" s="17" t="s">
        <v>142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7" t="s">
        <v>150</v>
      </c>
      <c r="BK151" s="199">
        <f>ROUND(I151*H151,2)</f>
        <v>0</v>
      </c>
      <c r="BL151" s="17" t="s">
        <v>189</v>
      </c>
      <c r="BM151" s="198" t="s">
        <v>800</v>
      </c>
    </row>
    <row r="152" spans="1:65" s="2" customFormat="1" ht="37.9" customHeight="1">
      <c r="A152" s="34"/>
      <c r="B152" s="35"/>
      <c r="C152" s="187" t="s">
        <v>554</v>
      </c>
      <c r="D152" s="187" t="s">
        <v>146</v>
      </c>
      <c r="E152" s="188" t="s">
        <v>289</v>
      </c>
      <c r="F152" s="189" t="s">
        <v>290</v>
      </c>
      <c r="G152" s="190" t="s">
        <v>251</v>
      </c>
      <c r="H152" s="191">
        <v>2</v>
      </c>
      <c r="I152" s="192"/>
      <c r="J152" s="193">
        <f>ROUND(I152*H152,2)</f>
        <v>0</v>
      </c>
      <c r="K152" s="189" t="s">
        <v>1</v>
      </c>
      <c r="L152" s="39"/>
      <c r="M152" s="194" t="s">
        <v>1</v>
      </c>
      <c r="N152" s="195" t="s">
        <v>41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189</v>
      </c>
      <c r="AT152" s="198" t="s">
        <v>146</v>
      </c>
      <c r="AU152" s="198" t="s">
        <v>84</v>
      </c>
      <c r="AY152" s="17" t="s">
        <v>142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7" t="s">
        <v>150</v>
      </c>
      <c r="BK152" s="199">
        <f>ROUND(I152*H152,2)</f>
        <v>0</v>
      </c>
      <c r="BL152" s="17" t="s">
        <v>189</v>
      </c>
      <c r="BM152" s="198" t="s">
        <v>801</v>
      </c>
    </row>
    <row r="153" spans="2:63" s="12" customFormat="1" ht="22.9" customHeight="1">
      <c r="B153" s="171"/>
      <c r="C153" s="172"/>
      <c r="D153" s="173" t="s">
        <v>73</v>
      </c>
      <c r="E153" s="185" t="s">
        <v>296</v>
      </c>
      <c r="F153" s="185" t="s">
        <v>297</v>
      </c>
      <c r="G153" s="172"/>
      <c r="H153" s="172"/>
      <c r="I153" s="175"/>
      <c r="J153" s="186">
        <f>BK153</f>
        <v>0</v>
      </c>
      <c r="K153" s="172"/>
      <c r="L153" s="177"/>
      <c r="M153" s="178"/>
      <c r="N153" s="179"/>
      <c r="O153" s="179"/>
      <c r="P153" s="180">
        <f>P154</f>
        <v>0</v>
      </c>
      <c r="Q153" s="179"/>
      <c r="R153" s="180">
        <f>R154</f>
        <v>0</v>
      </c>
      <c r="S153" s="179"/>
      <c r="T153" s="181">
        <f>T154</f>
        <v>0</v>
      </c>
      <c r="AR153" s="182" t="s">
        <v>84</v>
      </c>
      <c r="AT153" s="183" t="s">
        <v>73</v>
      </c>
      <c r="AU153" s="183" t="s">
        <v>82</v>
      </c>
      <c r="AY153" s="182" t="s">
        <v>142</v>
      </c>
      <c r="BK153" s="184">
        <f>BK154</f>
        <v>0</v>
      </c>
    </row>
    <row r="154" spans="1:65" s="2" customFormat="1" ht="24.2" customHeight="1">
      <c r="A154" s="34"/>
      <c r="B154" s="35"/>
      <c r="C154" s="187" t="s">
        <v>446</v>
      </c>
      <c r="D154" s="187" t="s">
        <v>146</v>
      </c>
      <c r="E154" s="188" t="s">
        <v>299</v>
      </c>
      <c r="F154" s="189" t="s">
        <v>300</v>
      </c>
      <c r="G154" s="190" t="s">
        <v>276</v>
      </c>
      <c r="H154" s="191">
        <v>1</v>
      </c>
      <c r="I154" s="192"/>
      <c r="J154" s="193">
        <f>ROUND(I154*H154,2)</f>
        <v>0</v>
      </c>
      <c r="K154" s="189" t="s">
        <v>1</v>
      </c>
      <c r="L154" s="39"/>
      <c r="M154" s="194" t="s">
        <v>1</v>
      </c>
      <c r="N154" s="195" t="s">
        <v>41</v>
      </c>
      <c r="O154" s="72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189</v>
      </c>
      <c r="AT154" s="198" t="s">
        <v>146</v>
      </c>
      <c r="AU154" s="198" t="s">
        <v>84</v>
      </c>
      <c r="AY154" s="17" t="s">
        <v>142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7" t="s">
        <v>150</v>
      </c>
      <c r="BK154" s="199">
        <f>ROUND(I154*H154,2)</f>
        <v>0</v>
      </c>
      <c r="BL154" s="17" t="s">
        <v>189</v>
      </c>
      <c r="BM154" s="198" t="s">
        <v>802</v>
      </c>
    </row>
    <row r="155" spans="2:63" s="12" customFormat="1" ht="22.9" customHeight="1">
      <c r="B155" s="171"/>
      <c r="C155" s="172"/>
      <c r="D155" s="173" t="s">
        <v>73</v>
      </c>
      <c r="E155" s="185" t="s">
        <v>311</v>
      </c>
      <c r="F155" s="185" t="s">
        <v>312</v>
      </c>
      <c r="G155" s="172"/>
      <c r="H155" s="172"/>
      <c r="I155" s="175"/>
      <c r="J155" s="186">
        <f>BK155</f>
        <v>0</v>
      </c>
      <c r="K155" s="172"/>
      <c r="L155" s="177"/>
      <c r="M155" s="178"/>
      <c r="N155" s="179"/>
      <c r="O155" s="179"/>
      <c r="P155" s="180">
        <f>P156</f>
        <v>0</v>
      </c>
      <c r="Q155" s="179"/>
      <c r="R155" s="180">
        <f>R156</f>
        <v>0</v>
      </c>
      <c r="S155" s="179"/>
      <c r="T155" s="181">
        <f>T156</f>
        <v>0.166</v>
      </c>
      <c r="AR155" s="182" t="s">
        <v>84</v>
      </c>
      <c r="AT155" s="183" t="s">
        <v>73</v>
      </c>
      <c r="AU155" s="183" t="s">
        <v>82</v>
      </c>
      <c r="AY155" s="182" t="s">
        <v>142</v>
      </c>
      <c r="BK155" s="184">
        <f>BK156</f>
        <v>0</v>
      </c>
    </row>
    <row r="156" spans="1:65" s="2" customFormat="1" ht="33" customHeight="1">
      <c r="A156" s="34"/>
      <c r="B156" s="35"/>
      <c r="C156" s="187" t="s">
        <v>225</v>
      </c>
      <c r="D156" s="187" t="s">
        <v>146</v>
      </c>
      <c r="E156" s="188" t="s">
        <v>803</v>
      </c>
      <c r="F156" s="189" t="s">
        <v>804</v>
      </c>
      <c r="G156" s="190" t="s">
        <v>251</v>
      </c>
      <c r="H156" s="191">
        <v>1</v>
      </c>
      <c r="I156" s="192"/>
      <c r="J156" s="193">
        <f>ROUND(I156*H156,2)</f>
        <v>0</v>
      </c>
      <c r="K156" s="189" t="s">
        <v>198</v>
      </c>
      <c r="L156" s="39"/>
      <c r="M156" s="194" t="s">
        <v>1</v>
      </c>
      <c r="N156" s="195" t="s">
        <v>41</v>
      </c>
      <c r="O156" s="72"/>
      <c r="P156" s="196">
        <f>O156*H156</f>
        <v>0</v>
      </c>
      <c r="Q156" s="196">
        <v>0</v>
      </c>
      <c r="R156" s="196">
        <f>Q156*H156</f>
        <v>0</v>
      </c>
      <c r="S156" s="196">
        <v>0.166</v>
      </c>
      <c r="T156" s="197">
        <f>S156*H156</f>
        <v>0.166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189</v>
      </c>
      <c r="AT156" s="198" t="s">
        <v>146</v>
      </c>
      <c r="AU156" s="198" t="s">
        <v>84</v>
      </c>
      <c r="AY156" s="17" t="s">
        <v>142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7" t="s">
        <v>150</v>
      </c>
      <c r="BK156" s="199">
        <f>ROUND(I156*H156,2)</f>
        <v>0</v>
      </c>
      <c r="BL156" s="17" t="s">
        <v>189</v>
      </c>
      <c r="BM156" s="198" t="s">
        <v>805</v>
      </c>
    </row>
    <row r="157" spans="2:63" s="12" customFormat="1" ht="22.9" customHeight="1">
      <c r="B157" s="171"/>
      <c r="C157" s="172"/>
      <c r="D157" s="173" t="s">
        <v>73</v>
      </c>
      <c r="E157" s="185" t="s">
        <v>367</v>
      </c>
      <c r="F157" s="185" t="s">
        <v>368</v>
      </c>
      <c r="G157" s="172"/>
      <c r="H157" s="172"/>
      <c r="I157" s="175"/>
      <c r="J157" s="186">
        <f>BK157</f>
        <v>0</v>
      </c>
      <c r="K157" s="172"/>
      <c r="L157" s="177"/>
      <c r="M157" s="178"/>
      <c r="N157" s="179"/>
      <c r="O157" s="179"/>
      <c r="P157" s="180">
        <f>SUM(P158:P171)</f>
        <v>0</v>
      </c>
      <c r="Q157" s="179"/>
      <c r="R157" s="180">
        <f>SUM(R158:R171)</f>
        <v>0.18907252</v>
      </c>
      <c r="S157" s="179"/>
      <c r="T157" s="181">
        <f>SUM(T158:T171)</f>
        <v>0.06237</v>
      </c>
      <c r="AR157" s="182" t="s">
        <v>84</v>
      </c>
      <c r="AT157" s="183" t="s">
        <v>73</v>
      </c>
      <c r="AU157" s="183" t="s">
        <v>82</v>
      </c>
      <c r="AY157" s="182" t="s">
        <v>142</v>
      </c>
      <c r="BK157" s="184">
        <f>SUM(BK158:BK171)</f>
        <v>0</v>
      </c>
    </row>
    <row r="158" spans="1:65" s="2" customFormat="1" ht="21.75" customHeight="1">
      <c r="A158" s="34"/>
      <c r="B158" s="35"/>
      <c r="C158" s="187" t="s">
        <v>411</v>
      </c>
      <c r="D158" s="187" t="s">
        <v>146</v>
      </c>
      <c r="E158" s="188" t="s">
        <v>370</v>
      </c>
      <c r="F158" s="189" t="s">
        <v>371</v>
      </c>
      <c r="G158" s="190" t="s">
        <v>149</v>
      </c>
      <c r="H158" s="191">
        <v>11.34</v>
      </c>
      <c r="I158" s="192"/>
      <c r="J158" s="193">
        <f aca="true" t="shared" si="0" ref="J158:J163">ROUND(I158*H158,2)</f>
        <v>0</v>
      </c>
      <c r="K158" s="189" t="s">
        <v>198</v>
      </c>
      <c r="L158" s="39"/>
      <c r="M158" s="194" t="s">
        <v>1</v>
      </c>
      <c r="N158" s="195" t="s">
        <v>41</v>
      </c>
      <c r="O158" s="72"/>
      <c r="P158" s="196">
        <f aca="true" t="shared" si="1" ref="P158:P163">O158*H158</f>
        <v>0</v>
      </c>
      <c r="Q158" s="196">
        <v>0</v>
      </c>
      <c r="R158" s="196">
        <f aca="true" t="shared" si="2" ref="R158:R163">Q158*H158</f>
        <v>0</v>
      </c>
      <c r="S158" s="196">
        <v>0</v>
      </c>
      <c r="T158" s="197">
        <f aca="true" t="shared" si="3" ref="T158:T163"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189</v>
      </c>
      <c r="AT158" s="198" t="s">
        <v>146</v>
      </c>
      <c r="AU158" s="198" t="s">
        <v>84</v>
      </c>
      <c r="AY158" s="17" t="s">
        <v>142</v>
      </c>
      <c r="BE158" s="199">
        <f aca="true" t="shared" si="4" ref="BE158:BE163">IF(N158="základní",J158,0)</f>
        <v>0</v>
      </c>
      <c r="BF158" s="199">
        <f aca="true" t="shared" si="5" ref="BF158:BF163">IF(N158="snížená",J158,0)</f>
        <v>0</v>
      </c>
      <c r="BG158" s="199">
        <f aca="true" t="shared" si="6" ref="BG158:BG163">IF(N158="zákl. přenesená",J158,0)</f>
        <v>0</v>
      </c>
      <c r="BH158" s="199">
        <f aca="true" t="shared" si="7" ref="BH158:BH163">IF(N158="sníž. přenesená",J158,0)</f>
        <v>0</v>
      </c>
      <c r="BI158" s="199">
        <f aca="true" t="shared" si="8" ref="BI158:BI163">IF(N158="nulová",J158,0)</f>
        <v>0</v>
      </c>
      <c r="BJ158" s="17" t="s">
        <v>150</v>
      </c>
      <c r="BK158" s="199">
        <f aca="true" t="shared" si="9" ref="BK158:BK163">ROUND(I158*H158,2)</f>
        <v>0</v>
      </c>
      <c r="BL158" s="17" t="s">
        <v>189</v>
      </c>
      <c r="BM158" s="198" t="s">
        <v>806</v>
      </c>
    </row>
    <row r="159" spans="1:65" s="2" customFormat="1" ht="16.5" customHeight="1">
      <c r="A159" s="34"/>
      <c r="B159" s="35"/>
      <c r="C159" s="187" t="s">
        <v>363</v>
      </c>
      <c r="D159" s="187" t="s">
        <v>146</v>
      </c>
      <c r="E159" s="188" t="s">
        <v>382</v>
      </c>
      <c r="F159" s="189" t="s">
        <v>383</v>
      </c>
      <c r="G159" s="190" t="s">
        <v>149</v>
      </c>
      <c r="H159" s="191">
        <v>11.34</v>
      </c>
      <c r="I159" s="192"/>
      <c r="J159" s="193">
        <f t="shared" si="0"/>
        <v>0</v>
      </c>
      <c r="K159" s="189" t="s">
        <v>198</v>
      </c>
      <c r="L159" s="39"/>
      <c r="M159" s="194" t="s">
        <v>1</v>
      </c>
      <c r="N159" s="195" t="s">
        <v>41</v>
      </c>
      <c r="O159" s="72"/>
      <c r="P159" s="196">
        <f t="shared" si="1"/>
        <v>0</v>
      </c>
      <c r="Q159" s="196">
        <v>0</v>
      </c>
      <c r="R159" s="196">
        <f t="shared" si="2"/>
        <v>0</v>
      </c>
      <c r="S159" s="196">
        <v>0</v>
      </c>
      <c r="T159" s="197">
        <f t="shared" si="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189</v>
      </c>
      <c r="AT159" s="198" t="s">
        <v>146</v>
      </c>
      <c r="AU159" s="198" t="s">
        <v>84</v>
      </c>
      <c r="AY159" s="17" t="s">
        <v>142</v>
      </c>
      <c r="BE159" s="199">
        <f t="shared" si="4"/>
        <v>0</v>
      </c>
      <c r="BF159" s="199">
        <f t="shared" si="5"/>
        <v>0</v>
      </c>
      <c r="BG159" s="199">
        <f t="shared" si="6"/>
        <v>0</v>
      </c>
      <c r="BH159" s="199">
        <f t="shared" si="7"/>
        <v>0</v>
      </c>
      <c r="BI159" s="199">
        <f t="shared" si="8"/>
        <v>0</v>
      </c>
      <c r="BJ159" s="17" t="s">
        <v>150</v>
      </c>
      <c r="BK159" s="199">
        <f t="shared" si="9"/>
        <v>0</v>
      </c>
      <c r="BL159" s="17" t="s">
        <v>189</v>
      </c>
      <c r="BM159" s="198" t="s">
        <v>807</v>
      </c>
    </row>
    <row r="160" spans="1:65" s="2" customFormat="1" ht="24.2" customHeight="1">
      <c r="A160" s="34"/>
      <c r="B160" s="35"/>
      <c r="C160" s="187" t="s">
        <v>369</v>
      </c>
      <c r="D160" s="187" t="s">
        <v>146</v>
      </c>
      <c r="E160" s="188" t="s">
        <v>386</v>
      </c>
      <c r="F160" s="189" t="s">
        <v>387</v>
      </c>
      <c r="G160" s="190" t="s">
        <v>149</v>
      </c>
      <c r="H160" s="191">
        <v>11.34</v>
      </c>
      <c r="I160" s="192"/>
      <c r="J160" s="193">
        <f t="shared" si="0"/>
        <v>0</v>
      </c>
      <c r="K160" s="189" t="s">
        <v>1</v>
      </c>
      <c r="L160" s="39"/>
      <c r="M160" s="194" t="s">
        <v>1</v>
      </c>
      <c r="N160" s="195" t="s">
        <v>41</v>
      </c>
      <c r="O160" s="72"/>
      <c r="P160" s="196">
        <f t="shared" si="1"/>
        <v>0</v>
      </c>
      <c r="Q160" s="196">
        <v>0.0003</v>
      </c>
      <c r="R160" s="196">
        <f t="shared" si="2"/>
        <v>0.0034019999999999996</v>
      </c>
      <c r="S160" s="196">
        <v>0</v>
      </c>
      <c r="T160" s="197">
        <f t="shared" si="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189</v>
      </c>
      <c r="AT160" s="198" t="s">
        <v>146</v>
      </c>
      <c r="AU160" s="198" t="s">
        <v>84</v>
      </c>
      <c r="AY160" s="17" t="s">
        <v>142</v>
      </c>
      <c r="BE160" s="199">
        <f t="shared" si="4"/>
        <v>0</v>
      </c>
      <c r="BF160" s="199">
        <f t="shared" si="5"/>
        <v>0</v>
      </c>
      <c r="BG160" s="199">
        <f t="shared" si="6"/>
        <v>0</v>
      </c>
      <c r="BH160" s="199">
        <f t="shared" si="7"/>
        <v>0</v>
      </c>
      <c r="BI160" s="199">
        <f t="shared" si="8"/>
        <v>0</v>
      </c>
      <c r="BJ160" s="17" t="s">
        <v>150</v>
      </c>
      <c r="BK160" s="199">
        <f t="shared" si="9"/>
        <v>0</v>
      </c>
      <c r="BL160" s="17" t="s">
        <v>189</v>
      </c>
      <c r="BM160" s="198" t="s">
        <v>808</v>
      </c>
    </row>
    <row r="161" spans="1:65" s="2" customFormat="1" ht="37.9" customHeight="1">
      <c r="A161" s="34"/>
      <c r="B161" s="35"/>
      <c r="C161" s="187" t="s">
        <v>381</v>
      </c>
      <c r="D161" s="187" t="s">
        <v>146</v>
      </c>
      <c r="E161" s="188" t="s">
        <v>390</v>
      </c>
      <c r="F161" s="189" t="s">
        <v>391</v>
      </c>
      <c r="G161" s="190" t="s">
        <v>149</v>
      </c>
      <c r="H161" s="191">
        <v>11.34</v>
      </c>
      <c r="I161" s="192"/>
      <c r="J161" s="193">
        <f t="shared" si="0"/>
        <v>0</v>
      </c>
      <c r="K161" s="189" t="s">
        <v>198</v>
      </c>
      <c r="L161" s="39"/>
      <c r="M161" s="194" t="s">
        <v>1</v>
      </c>
      <c r="N161" s="195" t="s">
        <v>41</v>
      </c>
      <c r="O161" s="72"/>
      <c r="P161" s="196">
        <f t="shared" si="1"/>
        <v>0</v>
      </c>
      <c r="Q161" s="196">
        <v>0.015</v>
      </c>
      <c r="R161" s="196">
        <f t="shared" si="2"/>
        <v>0.1701</v>
      </c>
      <c r="S161" s="196">
        <v>0</v>
      </c>
      <c r="T161" s="197">
        <f t="shared" si="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189</v>
      </c>
      <c r="AT161" s="198" t="s">
        <v>146</v>
      </c>
      <c r="AU161" s="198" t="s">
        <v>84</v>
      </c>
      <c r="AY161" s="17" t="s">
        <v>142</v>
      </c>
      <c r="BE161" s="199">
        <f t="shared" si="4"/>
        <v>0</v>
      </c>
      <c r="BF161" s="199">
        <f t="shared" si="5"/>
        <v>0</v>
      </c>
      <c r="BG161" s="199">
        <f t="shared" si="6"/>
        <v>0</v>
      </c>
      <c r="BH161" s="199">
        <f t="shared" si="7"/>
        <v>0</v>
      </c>
      <c r="BI161" s="199">
        <f t="shared" si="8"/>
        <v>0</v>
      </c>
      <c r="BJ161" s="17" t="s">
        <v>150</v>
      </c>
      <c r="BK161" s="199">
        <f t="shared" si="9"/>
        <v>0</v>
      </c>
      <c r="BL161" s="17" t="s">
        <v>189</v>
      </c>
      <c r="BM161" s="198" t="s">
        <v>809</v>
      </c>
    </row>
    <row r="162" spans="1:65" s="2" customFormat="1" ht="24.2" customHeight="1">
      <c r="A162" s="34"/>
      <c r="B162" s="35"/>
      <c r="C162" s="187" t="s">
        <v>389</v>
      </c>
      <c r="D162" s="187" t="s">
        <v>146</v>
      </c>
      <c r="E162" s="188" t="s">
        <v>394</v>
      </c>
      <c r="F162" s="189" t="s">
        <v>395</v>
      </c>
      <c r="G162" s="190" t="s">
        <v>149</v>
      </c>
      <c r="H162" s="191">
        <v>11.34</v>
      </c>
      <c r="I162" s="192"/>
      <c r="J162" s="193">
        <f t="shared" si="0"/>
        <v>0</v>
      </c>
      <c r="K162" s="189" t="s">
        <v>1</v>
      </c>
      <c r="L162" s="39"/>
      <c r="M162" s="194" t="s">
        <v>1</v>
      </c>
      <c r="N162" s="195" t="s">
        <v>41</v>
      </c>
      <c r="O162" s="72"/>
      <c r="P162" s="196">
        <f t="shared" si="1"/>
        <v>0</v>
      </c>
      <c r="Q162" s="196">
        <v>0</v>
      </c>
      <c r="R162" s="196">
        <f t="shared" si="2"/>
        <v>0</v>
      </c>
      <c r="S162" s="196">
        <v>0.0025</v>
      </c>
      <c r="T162" s="197">
        <f t="shared" si="3"/>
        <v>0.02835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189</v>
      </c>
      <c r="AT162" s="198" t="s">
        <v>146</v>
      </c>
      <c r="AU162" s="198" t="s">
        <v>84</v>
      </c>
      <c r="AY162" s="17" t="s">
        <v>142</v>
      </c>
      <c r="BE162" s="199">
        <f t="shared" si="4"/>
        <v>0</v>
      </c>
      <c r="BF162" s="199">
        <f t="shared" si="5"/>
        <v>0</v>
      </c>
      <c r="BG162" s="199">
        <f t="shared" si="6"/>
        <v>0</v>
      </c>
      <c r="BH162" s="199">
        <f t="shared" si="7"/>
        <v>0</v>
      </c>
      <c r="BI162" s="199">
        <f t="shared" si="8"/>
        <v>0</v>
      </c>
      <c r="BJ162" s="17" t="s">
        <v>150</v>
      </c>
      <c r="BK162" s="199">
        <f t="shared" si="9"/>
        <v>0</v>
      </c>
      <c r="BL162" s="17" t="s">
        <v>189</v>
      </c>
      <c r="BM162" s="198" t="s">
        <v>810</v>
      </c>
    </row>
    <row r="163" spans="1:65" s="2" customFormat="1" ht="24.2" customHeight="1">
      <c r="A163" s="34"/>
      <c r="B163" s="35"/>
      <c r="C163" s="187" t="s">
        <v>203</v>
      </c>
      <c r="D163" s="187" t="s">
        <v>146</v>
      </c>
      <c r="E163" s="188" t="s">
        <v>399</v>
      </c>
      <c r="F163" s="189" t="s">
        <v>400</v>
      </c>
      <c r="G163" s="190" t="s">
        <v>149</v>
      </c>
      <c r="H163" s="191">
        <v>11.34</v>
      </c>
      <c r="I163" s="192"/>
      <c r="J163" s="193">
        <f t="shared" si="0"/>
        <v>0</v>
      </c>
      <c r="K163" s="189" t="s">
        <v>1</v>
      </c>
      <c r="L163" s="39"/>
      <c r="M163" s="194" t="s">
        <v>1</v>
      </c>
      <c r="N163" s="195" t="s">
        <v>41</v>
      </c>
      <c r="O163" s="72"/>
      <c r="P163" s="196">
        <f t="shared" si="1"/>
        <v>0</v>
      </c>
      <c r="Q163" s="196">
        <v>0</v>
      </c>
      <c r="R163" s="196">
        <f t="shared" si="2"/>
        <v>0</v>
      </c>
      <c r="S163" s="196">
        <v>0.003</v>
      </c>
      <c r="T163" s="197">
        <f t="shared" si="3"/>
        <v>0.03402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189</v>
      </c>
      <c r="AT163" s="198" t="s">
        <v>146</v>
      </c>
      <c r="AU163" s="198" t="s">
        <v>84</v>
      </c>
      <c r="AY163" s="17" t="s">
        <v>142</v>
      </c>
      <c r="BE163" s="199">
        <f t="shared" si="4"/>
        <v>0</v>
      </c>
      <c r="BF163" s="199">
        <f t="shared" si="5"/>
        <v>0</v>
      </c>
      <c r="BG163" s="199">
        <f t="shared" si="6"/>
        <v>0</v>
      </c>
      <c r="BH163" s="199">
        <f t="shared" si="7"/>
        <v>0</v>
      </c>
      <c r="BI163" s="199">
        <f t="shared" si="8"/>
        <v>0</v>
      </c>
      <c r="BJ163" s="17" t="s">
        <v>150</v>
      </c>
      <c r="BK163" s="199">
        <f t="shared" si="9"/>
        <v>0</v>
      </c>
      <c r="BL163" s="17" t="s">
        <v>189</v>
      </c>
      <c r="BM163" s="198" t="s">
        <v>811</v>
      </c>
    </row>
    <row r="164" spans="2:51" s="14" customFormat="1" ht="11.25">
      <c r="B164" s="211"/>
      <c r="C164" s="212"/>
      <c r="D164" s="202" t="s">
        <v>176</v>
      </c>
      <c r="E164" s="213" t="s">
        <v>1</v>
      </c>
      <c r="F164" s="214" t="s">
        <v>812</v>
      </c>
      <c r="G164" s="212"/>
      <c r="H164" s="215">
        <v>11.34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176</v>
      </c>
      <c r="AU164" s="221" t="s">
        <v>84</v>
      </c>
      <c r="AV164" s="14" t="s">
        <v>84</v>
      </c>
      <c r="AW164" s="14" t="s">
        <v>31</v>
      </c>
      <c r="AX164" s="14" t="s">
        <v>82</v>
      </c>
      <c r="AY164" s="221" t="s">
        <v>142</v>
      </c>
    </row>
    <row r="165" spans="1:65" s="2" customFormat="1" ht="16.5" customHeight="1">
      <c r="A165" s="34"/>
      <c r="B165" s="35"/>
      <c r="C165" s="187" t="s">
        <v>632</v>
      </c>
      <c r="D165" s="187" t="s">
        <v>146</v>
      </c>
      <c r="E165" s="188" t="s">
        <v>404</v>
      </c>
      <c r="F165" s="189" t="s">
        <v>405</v>
      </c>
      <c r="G165" s="190" t="s">
        <v>149</v>
      </c>
      <c r="H165" s="191">
        <v>11.34</v>
      </c>
      <c r="I165" s="192"/>
      <c r="J165" s="193">
        <f>ROUND(I165*H165,2)</f>
        <v>0</v>
      </c>
      <c r="K165" s="189" t="s">
        <v>1</v>
      </c>
      <c r="L165" s="39"/>
      <c r="M165" s="194" t="s">
        <v>1</v>
      </c>
      <c r="N165" s="195" t="s">
        <v>41</v>
      </c>
      <c r="O165" s="72"/>
      <c r="P165" s="196">
        <f>O165*H165</f>
        <v>0</v>
      </c>
      <c r="Q165" s="196">
        <v>0.0005</v>
      </c>
      <c r="R165" s="196">
        <f>Q165*H165</f>
        <v>0.00567</v>
      </c>
      <c r="S165" s="196">
        <v>0</v>
      </c>
      <c r="T165" s="19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189</v>
      </c>
      <c r="AT165" s="198" t="s">
        <v>146</v>
      </c>
      <c r="AU165" s="198" t="s">
        <v>84</v>
      </c>
      <c r="AY165" s="17" t="s">
        <v>142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7" t="s">
        <v>150</v>
      </c>
      <c r="BK165" s="199">
        <f>ROUND(I165*H165,2)</f>
        <v>0</v>
      </c>
      <c r="BL165" s="17" t="s">
        <v>189</v>
      </c>
      <c r="BM165" s="198" t="s">
        <v>813</v>
      </c>
    </row>
    <row r="166" spans="1:65" s="2" customFormat="1" ht="33" customHeight="1">
      <c r="A166" s="34"/>
      <c r="B166" s="35"/>
      <c r="C166" s="234" t="s">
        <v>637</v>
      </c>
      <c r="D166" s="234" t="s">
        <v>335</v>
      </c>
      <c r="E166" s="235" t="s">
        <v>408</v>
      </c>
      <c r="F166" s="236" t="s">
        <v>409</v>
      </c>
      <c r="G166" s="237" t="s">
        <v>149</v>
      </c>
      <c r="H166" s="238">
        <v>13.027</v>
      </c>
      <c r="I166" s="239"/>
      <c r="J166" s="240">
        <f>ROUND(I166*H166,2)</f>
        <v>0</v>
      </c>
      <c r="K166" s="236" t="s">
        <v>1</v>
      </c>
      <c r="L166" s="241"/>
      <c r="M166" s="242" t="s">
        <v>1</v>
      </c>
      <c r="N166" s="243" t="s">
        <v>41</v>
      </c>
      <c r="O166" s="72"/>
      <c r="P166" s="196">
        <f>O166*H166</f>
        <v>0</v>
      </c>
      <c r="Q166" s="196">
        <v>0.00076</v>
      </c>
      <c r="R166" s="196">
        <f>Q166*H166</f>
        <v>0.00990052</v>
      </c>
      <c r="S166" s="196">
        <v>0</v>
      </c>
      <c r="T166" s="19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338</v>
      </c>
      <c r="AT166" s="198" t="s">
        <v>335</v>
      </c>
      <c r="AU166" s="198" t="s">
        <v>84</v>
      </c>
      <c r="AY166" s="17" t="s">
        <v>142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7" t="s">
        <v>150</v>
      </c>
      <c r="BK166" s="199">
        <f>ROUND(I166*H166,2)</f>
        <v>0</v>
      </c>
      <c r="BL166" s="17" t="s">
        <v>189</v>
      </c>
      <c r="BM166" s="198" t="s">
        <v>814</v>
      </c>
    </row>
    <row r="167" spans="2:51" s="14" customFormat="1" ht="11.25">
      <c r="B167" s="211"/>
      <c r="C167" s="212"/>
      <c r="D167" s="202" t="s">
        <v>176</v>
      </c>
      <c r="E167" s="213" t="s">
        <v>1</v>
      </c>
      <c r="F167" s="214" t="s">
        <v>815</v>
      </c>
      <c r="G167" s="212"/>
      <c r="H167" s="215">
        <v>1.12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176</v>
      </c>
      <c r="AU167" s="221" t="s">
        <v>84</v>
      </c>
      <c r="AV167" s="14" t="s">
        <v>84</v>
      </c>
      <c r="AW167" s="14" t="s">
        <v>31</v>
      </c>
      <c r="AX167" s="14" t="s">
        <v>74</v>
      </c>
      <c r="AY167" s="221" t="s">
        <v>142</v>
      </c>
    </row>
    <row r="168" spans="2:51" s="14" customFormat="1" ht="11.25">
      <c r="B168" s="211"/>
      <c r="C168" s="212"/>
      <c r="D168" s="202" t="s">
        <v>176</v>
      </c>
      <c r="E168" s="213" t="s">
        <v>1</v>
      </c>
      <c r="F168" s="214" t="s">
        <v>816</v>
      </c>
      <c r="G168" s="212"/>
      <c r="H168" s="215">
        <v>11.907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176</v>
      </c>
      <c r="AU168" s="221" t="s">
        <v>84</v>
      </c>
      <c r="AV168" s="14" t="s">
        <v>84</v>
      </c>
      <c r="AW168" s="14" t="s">
        <v>31</v>
      </c>
      <c r="AX168" s="14" t="s">
        <v>74</v>
      </c>
      <c r="AY168" s="221" t="s">
        <v>142</v>
      </c>
    </row>
    <row r="169" spans="2:51" s="15" customFormat="1" ht="11.25">
      <c r="B169" s="222"/>
      <c r="C169" s="223"/>
      <c r="D169" s="202" t="s">
        <v>176</v>
      </c>
      <c r="E169" s="224" t="s">
        <v>1</v>
      </c>
      <c r="F169" s="225" t="s">
        <v>184</v>
      </c>
      <c r="G169" s="223"/>
      <c r="H169" s="226">
        <v>13.027000000000001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176</v>
      </c>
      <c r="AU169" s="232" t="s">
        <v>84</v>
      </c>
      <c r="AV169" s="15" t="s">
        <v>150</v>
      </c>
      <c r="AW169" s="15" t="s">
        <v>31</v>
      </c>
      <c r="AX169" s="15" t="s">
        <v>82</v>
      </c>
      <c r="AY169" s="232" t="s">
        <v>142</v>
      </c>
    </row>
    <row r="170" spans="1:65" s="2" customFormat="1" ht="16.5" customHeight="1">
      <c r="A170" s="34"/>
      <c r="B170" s="35"/>
      <c r="C170" s="187" t="s">
        <v>220</v>
      </c>
      <c r="D170" s="187" t="s">
        <v>146</v>
      </c>
      <c r="E170" s="188" t="s">
        <v>817</v>
      </c>
      <c r="F170" s="189" t="s">
        <v>818</v>
      </c>
      <c r="G170" s="190" t="s">
        <v>192</v>
      </c>
      <c r="H170" s="191">
        <v>14</v>
      </c>
      <c r="I170" s="192"/>
      <c r="J170" s="193">
        <f>ROUND(I170*H170,2)</f>
        <v>0</v>
      </c>
      <c r="K170" s="189" t="s">
        <v>198</v>
      </c>
      <c r="L170" s="39"/>
      <c r="M170" s="194" t="s">
        <v>1</v>
      </c>
      <c r="N170" s="195" t="s">
        <v>41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189</v>
      </c>
      <c r="AT170" s="198" t="s">
        <v>146</v>
      </c>
      <c r="AU170" s="198" t="s">
        <v>84</v>
      </c>
      <c r="AY170" s="17" t="s">
        <v>142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150</v>
      </c>
      <c r="BK170" s="199">
        <f>ROUND(I170*H170,2)</f>
        <v>0</v>
      </c>
      <c r="BL170" s="17" t="s">
        <v>189</v>
      </c>
      <c r="BM170" s="198" t="s">
        <v>819</v>
      </c>
    </row>
    <row r="171" spans="1:65" s="2" customFormat="1" ht="16.5" customHeight="1">
      <c r="A171" s="34"/>
      <c r="B171" s="35"/>
      <c r="C171" s="187" t="s">
        <v>330</v>
      </c>
      <c r="D171" s="187" t="s">
        <v>146</v>
      </c>
      <c r="E171" s="188" t="s">
        <v>433</v>
      </c>
      <c r="F171" s="189" t="s">
        <v>434</v>
      </c>
      <c r="G171" s="190" t="s">
        <v>149</v>
      </c>
      <c r="H171" s="191">
        <v>11.34</v>
      </c>
      <c r="I171" s="192"/>
      <c r="J171" s="193">
        <f>ROUND(I171*H171,2)</f>
        <v>0</v>
      </c>
      <c r="K171" s="189" t="s">
        <v>1</v>
      </c>
      <c r="L171" s="39"/>
      <c r="M171" s="194" t="s">
        <v>1</v>
      </c>
      <c r="N171" s="195" t="s">
        <v>41</v>
      </c>
      <c r="O171" s="72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189</v>
      </c>
      <c r="AT171" s="198" t="s">
        <v>146</v>
      </c>
      <c r="AU171" s="198" t="s">
        <v>84</v>
      </c>
      <c r="AY171" s="17" t="s">
        <v>142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7" t="s">
        <v>150</v>
      </c>
      <c r="BK171" s="199">
        <f>ROUND(I171*H171,2)</f>
        <v>0</v>
      </c>
      <c r="BL171" s="17" t="s">
        <v>189</v>
      </c>
      <c r="BM171" s="198" t="s">
        <v>820</v>
      </c>
    </row>
    <row r="172" spans="2:63" s="12" customFormat="1" ht="22.9" customHeight="1">
      <c r="B172" s="171"/>
      <c r="C172" s="172"/>
      <c r="D172" s="173" t="s">
        <v>73</v>
      </c>
      <c r="E172" s="185" t="s">
        <v>461</v>
      </c>
      <c r="F172" s="185" t="s">
        <v>462</v>
      </c>
      <c r="G172" s="172"/>
      <c r="H172" s="172"/>
      <c r="I172" s="175"/>
      <c r="J172" s="186">
        <f>BK172</f>
        <v>0</v>
      </c>
      <c r="K172" s="172"/>
      <c r="L172" s="177"/>
      <c r="M172" s="178"/>
      <c r="N172" s="179"/>
      <c r="O172" s="179"/>
      <c r="P172" s="180">
        <f>SUM(P173:P184)</f>
        <v>0</v>
      </c>
      <c r="Q172" s="179"/>
      <c r="R172" s="180">
        <f>SUM(R173:R184)</f>
        <v>0.08174711999999999</v>
      </c>
      <c r="S172" s="179"/>
      <c r="T172" s="181">
        <f>SUM(T173:T184)</f>
        <v>0.01512614</v>
      </c>
      <c r="AR172" s="182" t="s">
        <v>84</v>
      </c>
      <c r="AT172" s="183" t="s">
        <v>73</v>
      </c>
      <c r="AU172" s="183" t="s">
        <v>82</v>
      </c>
      <c r="AY172" s="182" t="s">
        <v>142</v>
      </c>
      <c r="BK172" s="184">
        <f>SUM(BK173:BK184)</f>
        <v>0</v>
      </c>
    </row>
    <row r="173" spans="1:65" s="2" customFormat="1" ht="16.5" customHeight="1">
      <c r="A173" s="34"/>
      <c r="B173" s="35"/>
      <c r="C173" s="187" t="s">
        <v>237</v>
      </c>
      <c r="D173" s="187" t="s">
        <v>146</v>
      </c>
      <c r="E173" s="188" t="s">
        <v>464</v>
      </c>
      <c r="F173" s="189" t="s">
        <v>465</v>
      </c>
      <c r="G173" s="190" t="s">
        <v>149</v>
      </c>
      <c r="H173" s="191">
        <v>48.794</v>
      </c>
      <c r="I173" s="192"/>
      <c r="J173" s="193">
        <f>ROUND(I173*H173,2)</f>
        <v>0</v>
      </c>
      <c r="K173" s="189" t="s">
        <v>1</v>
      </c>
      <c r="L173" s="39"/>
      <c r="M173" s="194" t="s">
        <v>1</v>
      </c>
      <c r="N173" s="195" t="s">
        <v>41</v>
      </c>
      <c r="O173" s="72"/>
      <c r="P173" s="196">
        <f>O173*H173</f>
        <v>0</v>
      </c>
      <c r="Q173" s="196">
        <v>0.001</v>
      </c>
      <c r="R173" s="196">
        <f>Q173*H173</f>
        <v>0.048794</v>
      </c>
      <c r="S173" s="196">
        <v>0.00031</v>
      </c>
      <c r="T173" s="197">
        <f>S173*H173</f>
        <v>0.01512614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189</v>
      </c>
      <c r="AT173" s="198" t="s">
        <v>146</v>
      </c>
      <c r="AU173" s="198" t="s">
        <v>84</v>
      </c>
      <c r="AY173" s="17" t="s">
        <v>142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7" t="s">
        <v>150</v>
      </c>
      <c r="BK173" s="199">
        <f>ROUND(I173*H173,2)</f>
        <v>0</v>
      </c>
      <c r="BL173" s="17" t="s">
        <v>189</v>
      </c>
      <c r="BM173" s="198" t="s">
        <v>821</v>
      </c>
    </row>
    <row r="174" spans="2:51" s="13" customFormat="1" ht="11.25">
      <c r="B174" s="200"/>
      <c r="C174" s="201"/>
      <c r="D174" s="202" t="s">
        <v>176</v>
      </c>
      <c r="E174" s="203" t="s">
        <v>1</v>
      </c>
      <c r="F174" s="204" t="s">
        <v>822</v>
      </c>
      <c r="G174" s="201"/>
      <c r="H174" s="203" t="s">
        <v>1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176</v>
      </c>
      <c r="AU174" s="210" t="s">
        <v>84</v>
      </c>
      <c r="AV174" s="13" t="s">
        <v>82</v>
      </c>
      <c r="AW174" s="13" t="s">
        <v>31</v>
      </c>
      <c r="AX174" s="13" t="s">
        <v>74</v>
      </c>
      <c r="AY174" s="210" t="s">
        <v>142</v>
      </c>
    </row>
    <row r="175" spans="2:51" s="14" customFormat="1" ht="11.25">
      <c r="B175" s="211"/>
      <c r="C175" s="212"/>
      <c r="D175" s="202" t="s">
        <v>176</v>
      </c>
      <c r="E175" s="213" t="s">
        <v>1</v>
      </c>
      <c r="F175" s="214" t="s">
        <v>812</v>
      </c>
      <c r="G175" s="212"/>
      <c r="H175" s="215">
        <v>11.34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176</v>
      </c>
      <c r="AU175" s="221" t="s">
        <v>84</v>
      </c>
      <c r="AV175" s="14" t="s">
        <v>84</v>
      </c>
      <c r="AW175" s="14" t="s">
        <v>31</v>
      </c>
      <c r="AX175" s="14" t="s">
        <v>74</v>
      </c>
      <c r="AY175" s="221" t="s">
        <v>142</v>
      </c>
    </row>
    <row r="176" spans="2:51" s="13" customFormat="1" ht="11.25">
      <c r="B176" s="200"/>
      <c r="C176" s="201"/>
      <c r="D176" s="202" t="s">
        <v>176</v>
      </c>
      <c r="E176" s="203" t="s">
        <v>1</v>
      </c>
      <c r="F176" s="204" t="s">
        <v>823</v>
      </c>
      <c r="G176" s="201"/>
      <c r="H176" s="203" t="s">
        <v>1</v>
      </c>
      <c r="I176" s="205"/>
      <c r="J176" s="201"/>
      <c r="K176" s="201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176</v>
      </c>
      <c r="AU176" s="210" t="s">
        <v>84</v>
      </c>
      <c r="AV176" s="13" t="s">
        <v>82</v>
      </c>
      <c r="AW176" s="13" t="s">
        <v>31</v>
      </c>
      <c r="AX176" s="13" t="s">
        <v>74</v>
      </c>
      <c r="AY176" s="210" t="s">
        <v>142</v>
      </c>
    </row>
    <row r="177" spans="2:51" s="14" customFormat="1" ht="11.25">
      <c r="B177" s="211"/>
      <c r="C177" s="212"/>
      <c r="D177" s="202" t="s">
        <v>176</v>
      </c>
      <c r="E177" s="213" t="s">
        <v>1</v>
      </c>
      <c r="F177" s="214" t="s">
        <v>824</v>
      </c>
      <c r="G177" s="212"/>
      <c r="H177" s="215">
        <v>42.18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176</v>
      </c>
      <c r="AU177" s="221" t="s">
        <v>84</v>
      </c>
      <c r="AV177" s="14" t="s">
        <v>84</v>
      </c>
      <c r="AW177" s="14" t="s">
        <v>31</v>
      </c>
      <c r="AX177" s="14" t="s">
        <v>74</v>
      </c>
      <c r="AY177" s="221" t="s">
        <v>142</v>
      </c>
    </row>
    <row r="178" spans="2:51" s="14" customFormat="1" ht="11.25">
      <c r="B178" s="211"/>
      <c r="C178" s="212"/>
      <c r="D178" s="202" t="s">
        <v>176</v>
      </c>
      <c r="E178" s="213" t="s">
        <v>1</v>
      </c>
      <c r="F178" s="214" t="s">
        <v>825</v>
      </c>
      <c r="G178" s="212"/>
      <c r="H178" s="215">
        <v>-1.576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176</v>
      </c>
      <c r="AU178" s="221" t="s">
        <v>84</v>
      </c>
      <c r="AV178" s="14" t="s">
        <v>84</v>
      </c>
      <c r="AW178" s="14" t="s">
        <v>31</v>
      </c>
      <c r="AX178" s="14" t="s">
        <v>74</v>
      </c>
      <c r="AY178" s="221" t="s">
        <v>142</v>
      </c>
    </row>
    <row r="179" spans="2:51" s="14" customFormat="1" ht="11.25">
      <c r="B179" s="211"/>
      <c r="C179" s="212"/>
      <c r="D179" s="202" t="s">
        <v>176</v>
      </c>
      <c r="E179" s="213" t="s">
        <v>1</v>
      </c>
      <c r="F179" s="214" t="s">
        <v>826</v>
      </c>
      <c r="G179" s="212"/>
      <c r="H179" s="215">
        <v>-3.15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176</v>
      </c>
      <c r="AU179" s="221" t="s">
        <v>84</v>
      </c>
      <c r="AV179" s="14" t="s">
        <v>84</v>
      </c>
      <c r="AW179" s="14" t="s">
        <v>31</v>
      </c>
      <c r="AX179" s="14" t="s">
        <v>74</v>
      </c>
      <c r="AY179" s="221" t="s">
        <v>142</v>
      </c>
    </row>
    <row r="180" spans="2:51" s="15" customFormat="1" ht="11.25">
      <c r="B180" s="222"/>
      <c r="C180" s="223"/>
      <c r="D180" s="202" t="s">
        <v>176</v>
      </c>
      <c r="E180" s="224" t="s">
        <v>1</v>
      </c>
      <c r="F180" s="225" t="s">
        <v>184</v>
      </c>
      <c r="G180" s="223"/>
      <c r="H180" s="226">
        <v>48.794</v>
      </c>
      <c r="I180" s="227"/>
      <c r="J180" s="223"/>
      <c r="K180" s="223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176</v>
      </c>
      <c r="AU180" s="232" t="s">
        <v>84</v>
      </c>
      <c r="AV180" s="15" t="s">
        <v>150</v>
      </c>
      <c r="AW180" s="15" t="s">
        <v>31</v>
      </c>
      <c r="AX180" s="15" t="s">
        <v>82</v>
      </c>
      <c r="AY180" s="232" t="s">
        <v>142</v>
      </c>
    </row>
    <row r="181" spans="1:65" s="2" customFormat="1" ht="24.2" customHeight="1">
      <c r="A181" s="34"/>
      <c r="B181" s="35"/>
      <c r="C181" s="187" t="s">
        <v>273</v>
      </c>
      <c r="D181" s="187" t="s">
        <v>146</v>
      </c>
      <c r="E181" s="188" t="s">
        <v>468</v>
      </c>
      <c r="F181" s="189" t="s">
        <v>469</v>
      </c>
      <c r="G181" s="190" t="s">
        <v>149</v>
      </c>
      <c r="H181" s="191">
        <v>48.794</v>
      </c>
      <c r="I181" s="192"/>
      <c r="J181" s="193">
        <f>ROUND(I181*H181,2)</f>
        <v>0</v>
      </c>
      <c r="K181" s="189" t="s">
        <v>1</v>
      </c>
      <c r="L181" s="39"/>
      <c r="M181" s="194" t="s">
        <v>1</v>
      </c>
      <c r="N181" s="195" t="s">
        <v>41</v>
      </c>
      <c r="O181" s="72"/>
      <c r="P181" s="196">
        <f>O181*H181</f>
        <v>0</v>
      </c>
      <c r="Q181" s="196">
        <v>0.0002</v>
      </c>
      <c r="R181" s="196">
        <f>Q181*H181</f>
        <v>0.0097588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189</v>
      </c>
      <c r="AT181" s="198" t="s">
        <v>146</v>
      </c>
      <c r="AU181" s="198" t="s">
        <v>84</v>
      </c>
      <c r="AY181" s="17" t="s">
        <v>142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7" t="s">
        <v>150</v>
      </c>
      <c r="BK181" s="199">
        <f>ROUND(I181*H181,2)</f>
        <v>0</v>
      </c>
      <c r="BL181" s="17" t="s">
        <v>189</v>
      </c>
      <c r="BM181" s="198" t="s">
        <v>827</v>
      </c>
    </row>
    <row r="182" spans="1:65" s="2" customFormat="1" ht="24.2" customHeight="1">
      <c r="A182" s="34"/>
      <c r="B182" s="35"/>
      <c r="C182" s="187" t="s">
        <v>298</v>
      </c>
      <c r="D182" s="187" t="s">
        <v>146</v>
      </c>
      <c r="E182" s="188" t="s">
        <v>471</v>
      </c>
      <c r="F182" s="189" t="s">
        <v>472</v>
      </c>
      <c r="G182" s="190" t="s">
        <v>149</v>
      </c>
      <c r="H182" s="191">
        <v>48.794</v>
      </c>
      <c r="I182" s="192"/>
      <c r="J182" s="193">
        <f>ROUND(I182*H182,2)</f>
        <v>0</v>
      </c>
      <c r="K182" s="189" t="s">
        <v>1</v>
      </c>
      <c r="L182" s="39"/>
      <c r="M182" s="194" t="s">
        <v>1</v>
      </c>
      <c r="N182" s="195" t="s">
        <v>41</v>
      </c>
      <c r="O182" s="72"/>
      <c r="P182" s="196">
        <f>O182*H182</f>
        <v>0</v>
      </c>
      <c r="Q182" s="196">
        <v>0.0002</v>
      </c>
      <c r="R182" s="196">
        <f>Q182*H182</f>
        <v>0.0097588</v>
      </c>
      <c r="S182" s="196">
        <v>0</v>
      </c>
      <c r="T182" s="19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189</v>
      </c>
      <c r="AT182" s="198" t="s">
        <v>146</v>
      </c>
      <c r="AU182" s="198" t="s">
        <v>84</v>
      </c>
      <c r="AY182" s="17" t="s">
        <v>142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7" t="s">
        <v>150</v>
      </c>
      <c r="BK182" s="199">
        <f>ROUND(I182*H182,2)</f>
        <v>0</v>
      </c>
      <c r="BL182" s="17" t="s">
        <v>189</v>
      </c>
      <c r="BM182" s="198" t="s">
        <v>828</v>
      </c>
    </row>
    <row r="183" spans="1:65" s="2" customFormat="1" ht="33" customHeight="1">
      <c r="A183" s="34"/>
      <c r="B183" s="35"/>
      <c r="C183" s="187" t="s">
        <v>211</v>
      </c>
      <c r="D183" s="187" t="s">
        <v>146</v>
      </c>
      <c r="E183" s="188" t="s">
        <v>475</v>
      </c>
      <c r="F183" s="189" t="s">
        <v>476</v>
      </c>
      <c r="G183" s="190" t="s">
        <v>149</v>
      </c>
      <c r="H183" s="191">
        <v>48.794</v>
      </c>
      <c r="I183" s="192"/>
      <c r="J183" s="193">
        <f>ROUND(I183*H183,2)</f>
        <v>0</v>
      </c>
      <c r="K183" s="189" t="s">
        <v>1</v>
      </c>
      <c r="L183" s="39"/>
      <c r="M183" s="194" t="s">
        <v>1</v>
      </c>
      <c r="N183" s="195" t="s">
        <v>41</v>
      </c>
      <c r="O183" s="72"/>
      <c r="P183" s="196">
        <f>O183*H183</f>
        <v>0</v>
      </c>
      <c r="Q183" s="196">
        <v>0.00026</v>
      </c>
      <c r="R183" s="196">
        <f>Q183*H183</f>
        <v>0.012686439999999998</v>
      </c>
      <c r="S183" s="196">
        <v>0</v>
      </c>
      <c r="T183" s="19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189</v>
      </c>
      <c r="AT183" s="198" t="s">
        <v>146</v>
      </c>
      <c r="AU183" s="198" t="s">
        <v>84</v>
      </c>
      <c r="AY183" s="17" t="s">
        <v>142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7" t="s">
        <v>150</v>
      </c>
      <c r="BK183" s="199">
        <f>ROUND(I183*H183,2)</f>
        <v>0</v>
      </c>
      <c r="BL183" s="17" t="s">
        <v>189</v>
      </c>
      <c r="BM183" s="198" t="s">
        <v>829</v>
      </c>
    </row>
    <row r="184" spans="1:65" s="2" customFormat="1" ht="37.9" customHeight="1">
      <c r="A184" s="34"/>
      <c r="B184" s="35"/>
      <c r="C184" s="187" t="s">
        <v>216</v>
      </c>
      <c r="D184" s="187" t="s">
        <v>146</v>
      </c>
      <c r="E184" s="188" t="s">
        <v>479</v>
      </c>
      <c r="F184" s="189" t="s">
        <v>480</v>
      </c>
      <c r="G184" s="190" t="s">
        <v>149</v>
      </c>
      <c r="H184" s="191">
        <v>37.454</v>
      </c>
      <c r="I184" s="192"/>
      <c r="J184" s="193">
        <f>ROUND(I184*H184,2)</f>
        <v>0</v>
      </c>
      <c r="K184" s="189" t="s">
        <v>1</v>
      </c>
      <c r="L184" s="39"/>
      <c r="M184" s="244" t="s">
        <v>1</v>
      </c>
      <c r="N184" s="245" t="s">
        <v>41</v>
      </c>
      <c r="O184" s="246"/>
      <c r="P184" s="247">
        <f>O184*H184</f>
        <v>0</v>
      </c>
      <c r="Q184" s="247">
        <v>2E-05</v>
      </c>
      <c r="R184" s="247">
        <f>Q184*H184</f>
        <v>0.0007490800000000001</v>
      </c>
      <c r="S184" s="247">
        <v>0</v>
      </c>
      <c r="T184" s="24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8" t="s">
        <v>189</v>
      </c>
      <c r="AT184" s="198" t="s">
        <v>146</v>
      </c>
      <c r="AU184" s="198" t="s">
        <v>84</v>
      </c>
      <c r="AY184" s="17" t="s">
        <v>142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7" t="s">
        <v>150</v>
      </c>
      <c r="BK184" s="199">
        <f>ROUND(I184*H184,2)</f>
        <v>0</v>
      </c>
      <c r="BL184" s="17" t="s">
        <v>189</v>
      </c>
      <c r="BM184" s="198" t="s">
        <v>830</v>
      </c>
    </row>
    <row r="185" spans="1:31" s="2" customFormat="1" ht="6.95" customHeight="1">
      <c r="A185" s="34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39"/>
      <c r="M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</row>
  </sheetData>
  <sheetProtection algorithmName="SHA-512" hashValue="S7jAlRIUeM2gFO8QDSxiaVyB8JCedtwD95LxKcHk9OEIQdQVsq+kOqGZjRQzH8j347W4ofY4NdlRYVqpVpLtyw==" saltValue="H52wQYmXrBT1DNhdUqf3uNm8b2jaaGIs3Eg9WySE53jG8LAu8BDSHYXORfSbcWpAOxM/QtVcCdkFuoOEXKmzww==" spinCount="100000" sheet="1" objects="1" scenarios="1" formatColumns="0" formatRows="0" autoFilter="0"/>
  <autoFilter ref="C125:K184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8"/>
  <sheetViews>
    <sheetView showGridLines="0" workbookViewId="0" topLeftCell="A11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96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84</v>
      </c>
    </row>
    <row r="4" spans="2:46" s="1" customFormat="1" ht="24.95" customHeight="1">
      <c r="B4" s="20"/>
      <c r="D4" s="111" t="s">
        <v>103</v>
      </c>
      <c r="L4" s="20"/>
      <c r="M4" s="112" t="s">
        <v>10</v>
      </c>
      <c r="AT4" s="17" t="s">
        <v>31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6.5" customHeight="1">
      <c r="B7" s="20"/>
      <c r="E7" s="290" t="str">
        <f>'Rekapitulace stavby'!K6</f>
        <v>Stavební úpravy chodeb v objektu MIS MUSIC</v>
      </c>
      <c r="F7" s="291"/>
      <c r="G7" s="291"/>
      <c r="H7" s="291"/>
      <c r="L7" s="20"/>
    </row>
    <row r="8" spans="1:31" s="2" customFormat="1" ht="12" customHeight="1">
      <c r="A8" s="34"/>
      <c r="B8" s="39"/>
      <c r="C8" s="34"/>
      <c r="D8" s="113" t="s">
        <v>104</v>
      </c>
      <c r="E8" s="34"/>
      <c r="F8" s="34"/>
      <c r="G8" s="34"/>
      <c r="H8" s="34"/>
      <c r="I8" s="34"/>
      <c r="J8" s="34"/>
      <c r="K8" s="34"/>
      <c r="L8" s="5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2" t="s">
        <v>831</v>
      </c>
      <c r="F9" s="293"/>
      <c r="G9" s="293"/>
      <c r="H9" s="293"/>
      <c r="I9" s="34"/>
      <c r="J9" s="34"/>
      <c r="K9" s="34"/>
      <c r="L9" s="5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1. 2. 2023</v>
      </c>
      <c r="K12" s="34"/>
      <c r="L12" s="5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4" t="str">
        <f>'Rekapitulace stavby'!E14</f>
        <v>Vyplň údaj</v>
      </c>
      <c r="F18" s="295"/>
      <c r="G18" s="295"/>
      <c r="H18" s="295"/>
      <c r="I18" s="113" t="s">
        <v>27</v>
      </c>
      <c r="J18" s="30" t="str">
        <f>'Rekapitulace stavby'!AN14</f>
        <v>Vyplň údaj</v>
      </c>
      <c r="K18" s="34"/>
      <c r="L18" s="5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21</v>
      </c>
      <c r="F21" s="34"/>
      <c r="G21" s="34"/>
      <c r="H21" s="34"/>
      <c r="I21" s="113" t="s">
        <v>27</v>
      </c>
      <c r="J21" s="114" t="s">
        <v>1</v>
      </c>
      <c r="K21" s="34"/>
      <c r="L21" s="5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32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21</v>
      </c>
      <c r="F24" s="34"/>
      <c r="G24" s="34"/>
      <c r="H24" s="34"/>
      <c r="I24" s="113" t="s">
        <v>27</v>
      </c>
      <c r="J24" s="114" t="s">
        <v>1</v>
      </c>
      <c r="K24" s="34"/>
      <c r="L24" s="5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33</v>
      </c>
      <c r="E26" s="34"/>
      <c r="F26" s="34"/>
      <c r="G26" s="34"/>
      <c r="H26" s="34"/>
      <c r="I26" s="34"/>
      <c r="J26" s="34"/>
      <c r="K26" s="34"/>
      <c r="L26" s="5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296" t="s">
        <v>1</v>
      </c>
      <c r="F27" s="296"/>
      <c r="G27" s="296"/>
      <c r="H27" s="29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34</v>
      </c>
      <c r="E30" s="34"/>
      <c r="F30" s="34"/>
      <c r="G30" s="34"/>
      <c r="H30" s="34"/>
      <c r="I30" s="34"/>
      <c r="J30" s="121">
        <f>ROUND(J128,2)</f>
        <v>0</v>
      </c>
      <c r="K30" s="34"/>
      <c r="L30" s="5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36</v>
      </c>
      <c r="G32" s="34"/>
      <c r="H32" s="34"/>
      <c r="I32" s="122" t="s">
        <v>35</v>
      </c>
      <c r="J32" s="122" t="s">
        <v>37</v>
      </c>
      <c r="K32" s="34"/>
      <c r="L32" s="5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3" t="s">
        <v>38</v>
      </c>
      <c r="E33" s="113" t="s">
        <v>39</v>
      </c>
      <c r="F33" s="124">
        <f>ROUND((SUM(BE128:BE207)),2)</f>
        <v>0</v>
      </c>
      <c r="G33" s="34"/>
      <c r="H33" s="34"/>
      <c r="I33" s="125">
        <v>0.21</v>
      </c>
      <c r="J33" s="124">
        <f>ROUND(((SUM(BE128:BE207))*I33),2)</f>
        <v>0</v>
      </c>
      <c r="K33" s="34"/>
      <c r="L33" s="5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3" t="s">
        <v>40</v>
      </c>
      <c r="F34" s="124">
        <f>ROUND((SUM(BF128:BF207)),2)</f>
        <v>0</v>
      </c>
      <c r="G34" s="34"/>
      <c r="H34" s="34"/>
      <c r="I34" s="125">
        <v>0.15</v>
      </c>
      <c r="J34" s="124">
        <f>ROUND(((SUM(BF128:BF207))*I34),2)</f>
        <v>0</v>
      </c>
      <c r="K34" s="34"/>
      <c r="L34" s="5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13" t="s">
        <v>38</v>
      </c>
      <c r="E35" s="113" t="s">
        <v>41</v>
      </c>
      <c r="F35" s="124">
        <f>ROUND((SUM(BG128:BG207)),2)</f>
        <v>0</v>
      </c>
      <c r="G35" s="34"/>
      <c r="H35" s="34"/>
      <c r="I35" s="125">
        <v>0.21</v>
      </c>
      <c r="J35" s="124">
        <f>0</f>
        <v>0</v>
      </c>
      <c r="K35" s="34"/>
      <c r="L35" s="5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3" t="s">
        <v>42</v>
      </c>
      <c r="F36" s="124">
        <f>ROUND((SUM(BH128:BH207)),2)</f>
        <v>0</v>
      </c>
      <c r="G36" s="34"/>
      <c r="H36" s="34"/>
      <c r="I36" s="125">
        <v>0.15</v>
      </c>
      <c r="J36" s="124">
        <f>0</f>
        <v>0</v>
      </c>
      <c r="K36" s="34"/>
      <c r="L36" s="5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43</v>
      </c>
      <c r="F37" s="124">
        <f>ROUND((SUM(BI128:BI207)),2)</f>
        <v>0</v>
      </c>
      <c r="G37" s="34"/>
      <c r="H37" s="34"/>
      <c r="I37" s="125">
        <v>0</v>
      </c>
      <c r="J37" s="124">
        <f>0</f>
        <v>0</v>
      </c>
      <c r="K37" s="34"/>
      <c r="L37" s="5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44</v>
      </c>
      <c r="E39" s="128"/>
      <c r="F39" s="128"/>
      <c r="G39" s="129" t="s">
        <v>45</v>
      </c>
      <c r="H39" s="130" t="s">
        <v>46</v>
      </c>
      <c r="I39" s="128"/>
      <c r="J39" s="131">
        <f>SUM(J30:J37)</f>
        <v>0</v>
      </c>
      <c r="K39" s="132"/>
      <c r="L39" s="5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33" t="s">
        <v>47</v>
      </c>
      <c r="E50" s="134"/>
      <c r="F50" s="134"/>
      <c r="G50" s="133" t="s">
        <v>48</v>
      </c>
      <c r="H50" s="134"/>
      <c r="I50" s="134"/>
      <c r="J50" s="134"/>
      <c r="K50" s="134"/>
      <c r="L50" s="5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49</v>
      </c>
      <c r="E61" s="136"/>
      <c r="F61" s="137" t="s">
        <v>50</v>
      </c>
      <c r="G61" s="135" t="s">
        <v>49</v>
      </c>
      <c r="H61" s="136"/>
      <c r="I61" s="136"/>
      <c r="J61" s="138" t="s">
        <v>50</v>
      </c>
      <c r="K61" s="136"/>
      <c r="L61" s="5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51</v>
      </c>
      <c r="E65" s="139"/>
      <c r="F65" s="139"/>
      <c r="G65" s="133" t="s">
        <v>52</v>
      </c>
      <c r="H65" s="139"/>
      <c r="I65" s="139"/>
      <c r="J65" s="139"/>
      <c r="K65" s="139"/>
      <c r="L65" s="5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49</v>
      </c>
      <c r="E76" s="136"/>
      <c r="F76" s="137" t="s">
        <v>50</v>
      </c>
      <c r="G76" s="135" t="s">
        <v>49</v>
      </c>
      <c r="H76" s="136"/>
      <c r="I76" s="136"/>
      <c r="J76" s="138" t="s">
        <v>50</v>
      </c>
      <c r="K76" s="136"/>
      <c r="L76" s="5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7" t="str">
        <f>E7</f>
        <v>Stavební úpravy chodeb v objektu MIS MUSIC</v>
      </c>
      <c r="F85" s="298"/>
      <c r="G85" s="298"/>
      <c r="H85" s="298"/>
      <c r="I85" s="36"/>
      <c r="J85" s="36"/>
      <c r="K85" s="36"/>
      <c r="L85" s="5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2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49" t="str">
        <f>E9</f>
        <v>05 - Stavební úpravy WC v 1.NP</v>
      </c>
      <c r="F87" s="299"/>
      <c r="G87" s="299"/>
      <c r="H87" s="299"/>
      <c r="I87" s="36"/>
      <c r="J87" s="36"/>
      <c r="K87" s="36"/>
      <c r="L87" s="5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7" t="str">
        <f>IF(J12="","",J12)</f>
        <v>1. 2. 2023</v>
      </c>
      <c r="K89" s="36"/>
      <c r="L89" s="5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Kořivnice</v>
      </c>
      <c r="G91" s="36"/>
      <c r="H91" s="36"/>
      <c r="I91" s="29" t="s">
        <v>30</v>
      </c>
      <c r="J91" s="32" t="str">
        <f>E21</f>
        <v xml:space="preserve"> </v>
      </c>
      <c r="K91" s="36"/>
      <c r="L91" s="5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107</v>
      </c>
      <c r="D94" s="145"/>
      <c r="E94" s="145"/>
      <c r="F94" s="145"/>
      <c r="G94" s="145"/>
      <c r="H94" s="145"/>
      <c r="I94" s="145"/>
      <c r="J94" s="146" t="s">
        <v>108</v>
      </c>
      <c r="K94" s="145"/>
      <c r="L94" s="5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109</v>
      </c>
      <c r="D96" s="36"/>
      <c r="E96" s="36"/>
      <c r="F96" s="36"/>
      <c r="G96" s="36"/>
      <c r="H96" s="36"/>
      <c r="I96" s="36"/>
      <c r="J96" s="85">
        <f>J128</f>
        <v>0</v>
      </c>
      <c r="K96" s="36"/>
      <c r="L96" s="5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8"/>
      <c r="C97" s="149"/>
      <c r="D97" s="150" t="s">
        <v>111</v>
      </c>
      <c r="E97" s="151"/>
      <c r="F97" s="151"/>
      <c r="G97" s="151"/>
      <c r="H97" s="151"/>
      <c r="I97" s="151"/>
      <c r="J97" s="152">
        <f>J129</f>
        <v>0</v>
      </c>
      <c r="K97" s="149"/>
      <c r="L97" s="153"/>
    </row>
    <row r="98" spans="2:12" s="10" customFormat="1" ht="19.9" customHeight="1">
      <c r="B98" s="154"/>
      <c r="C98" s="155"/>
      <c r="D98" s="156" t="s">
        <v>112</v>
      </c>
      <c r="E98" s="157"/>
      <c r="F98" s="157"/>
      <c r="G98" s="157"/>
      <c r="H98" s="157"/>
      <c r="I98" s="157"/>
      <c r="J98" s="158">
        <f>J130</f>
        <v>0</v>
      </c>
      <c r="K98" s="155"/>
      <c r="L98" s="159"/>
    </row>
    <row r="99" spans="2:12" s="10" customFormat="1" ht="19.9" customHeight="1">
      <c r="B99" s="154"/>
      <c r="C99" s="155"/>
      <c r="D99" s="156" t="s">
        <v>113</v>
      </c>
      <c r="E99" s="157"/>
      <c r="F99" s="157"/>
      <c r="G99" s="157"/>
      <c r="H99" s="157"/>
      <c r="I99" s="157"/>
      <c r="J99" s="158">
        <f>J143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114</v>
      </c>
      <c r="E100" s="157"/>
      <c r="F100" s="157"/>
      <c r="G100" s="157"/>
      <c r="H100" s="157"/>
      <c r="I100" s="157"/>
      <c r="J100" s="158">
        <f>J146</f>
        <v>0</v>
      </c>
      <c r="K100" s="155"/>
      <c r="L100" s="159"/>
    </row>
    <row r="101" spans="2:12" s="9" customFormat="1" ht="24.95" customHeight="1">
      <c r="B101" s="148"/>
      <c r="C101" s="149"/>
      <c r="D101" s="150" t="s">
        <v>115</v>
      </c>
      <c r="E101" s="151"/>
      <c r="F101" s="151"/>
      <c r="G101" s="151"/>
      <c r="H101" s="151"/>
      <c r="I101" s="151"/>
      <c r="J101" s="152">
        <f>J152</f>
        <v>0</v>
      </c>
      <c r="K101" s="149"/>
      <c r="L101" s="153"/>
    </row>
    <row r="102" spans="2:12" s="10" customFormat="1" ht="19.9" customHeight="1">
      <c r="B102" s="154"/>
      <c r="C102" s="155"/>
      <c r="D102" s="156" t="s">
        <v>832</v>
      </c>
      <c r="E102" s="157"/>
      <c r="F102" s="157"/>
      <c r="G102" s="157"/>
      <c r="H102" s="157"/>
      <c r="I102" s="157"/>
      <c r="J102" s="158">
        <f>J153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833</v>
      </c>
      <c r="E103" s="157"/>
      <c r="F103" s="157"/>
      <c r="G103" s="157"/>
      <c r="H103" s="157"/>
      <c r="I103" s="157"/>
      <c r="J103" s="158">
        <f>J155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119</v>
      </c>
      <c r="E104" s="157"/>
      <c r="F104" s="157"/>
      <c r="G104" s="157"/>
      <c r="H104" s="157"/>
      <c r="I104" s="157"/>
      <c r="J104" s="158">
        <f>J164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123</v>
      </c>
      <c r="E105" s="157"/>
      <c r="F105" s="157"/>
      <c r="G105" s="157"/>
      <c r="H105" s="157"/>
      <c r="I105" s="157"/>
      <c r="J105" s="158">
        <f>J167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834</v>
      </c>
      <c r="E106" s="157"/>
      <c r="F106" s="157"/>
      <c r="G106" s="157"/>
      <c r="H106" s="157"/>
      <c r="I106" s="157"/>
      <c r="J106" s="158">
        <f>J176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125</v>
      </c>
      <c r="E107" s="157"/>
      <c r="F107" s="157"/>
      <c r="G107" s="157"/>
      <c r="H107" s="157"/>
      <c r="I107" s="157"/>
      <c r="J107" s="158">
        <f>J184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126</v>
      </c>
      <c r="E108" s="157"/>
      <c r="F108" s="157"/>
      <c r="G108" s="157"/>
      <c r="H108" s="157"/>
      <c r="I108" s="157"/>
      <c r="J108" s="158">
        <f>J191</f>
        <v>0</v>
      </c>
      <c r="K108" s="155"/>
      <c r="L108" s="159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2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127</v>
      </c>
      <c r="D115" s="36"/>
      <c r="E115" s="36"/>
      <c r="F115" s="36"/>
      <c r="G115" s="36"/>
      <c r="H115" s="36"/>
      <c r="I115" s="36"/>
      <c r="J115" s="36"/>
      <c r="K115" s="36"/>
      <c r="L115" s="52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2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2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97" t="str">
        <f>E7</f>
        <v>Stavební úpravy chodeb v objektu MIS MUSIC</v>
      </c>
      <c r="F118" s="298"/>
      <c r="G118" s="298"/>
      <c r="H118" s="298"/>
      <c r="I118" s="36"/>
      <c r="J118" s="36"/>
      <c r="K118" s="36"/>
      <c r="L118" s="52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104</v>
      </c>
      <c r="D119" s="36"/>
      <c r="E119" s="36"/>
      <c r="F119" s="36"/>
      <c r="G119" s="36"/>
      <c r="H119" s="36"/>
      <c r="I119" s="36"/>
      <c r="J119" s="36"/>
      <c r="K119" s="36"/>
      <c r="L119" s="52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49" t="str">
        <f>E9</f>
        <v>05 - Stavební úpravy WC v 1.NP</v>
      </c>
      <c r="F120" s="299"/>
      <c r="G120" s="299"/>
      <c r="H120" s="299"/>
      <c r="I120" s="36"/>
      <c r="J120" s="36"/>
      <c r="K120" s="36"/>
      <c r="L120" s="52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2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 xml:space="preserve"> </v>
      </c>
      <c r="G122" s="36"/>
      <c r="H122" s="36"/>
      <c r="I122" s="29" t="s">
        <v>22</v>
      </c>
      <c r="J122" s="67" t="str">
        <f>IF(J12="","",J12)</f>
        <v>1. 2. 2023</v>
      </c>
      <c r="K122" s="36"/>
      <c r="L122" s="52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2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24</v>
      </c>
      <c r="D124" s="36"/>
      <c r="E124" s="36"/>
      <c r="F124" s="27" t="str">
        <f>E15</f>
        <v>Město Kořivnice</v>
      </c>
      <c r="G124" s="36"/>
      <c r="H124" s="36"/>
      <c r="I124" s="29" t="s">
        <v>30</v>
      </c>
      <c r="J124" s="32" t="str">
        <f>E21</f>
        <v xml:space="preserve"> </v>
      </c>
      <c r="K124" s="36"/>
      <c r="L124" s="52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28</v>
      </c>
      <c r="D125" s="36"/>
      <c r="E125" s="36"/>
      <c r="F125" s="27" t="str">
        <f>IF(E18="","",E18)</f>
        <v>Vyplň údaj</v>
      </c>
      <c r="G125" s="36"/>
      <c r="H125" s="36"/>
      <c r="I125" s="29" t="s">
        <v>32</v>
      </c>
      <c r="J125" s="32" t="str">
        <f>E24</f>
        <v xml:space="preserve"> </v>
      </c>
      <c r="K125" s="36"/>
      <c r="L125" s="52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2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0"/>
      <c r="B127" s="161"/>
      <c r="C127" s="162" t="s">
        <v>128</v>
      </c>
      <c r="D127" s="163" t="s">
        <v>59</v>
      </c>
      <c r="E127" s="163" t="s">
        <v>55</v>
      </c>
      <c r="F127" s="163" t="s">
        <v>56</v>
      </c>
      <c r="G127" s="163" t="s">
        <v>129</v>
      </c>
      <c r="H127" s="163" t="s">
        <v>130</v>
      </c>
      <c r="I127" s="163" t="s">
        <v>131</v>
      </c>
      <c r="J127" s="163" t="s">
        <v>108</v>
      </c>
      <c r="K127" s="164" t="s">
        <v>132</v>
      </c>
      <c r="L127" s="165"/>
      <c r="M127" s="76" t="s">
        <v>1</v>
      </c>
      <c r="N127" s="77" t="s">
        <v>38</v>
      </c>
      <c r="O127" s="77" t="s">
        <v>133</v>
      </c>
      <c r="P127" s="77" t="s">
        <v>134</v>
      </c>
      <c r="Q127" s="77" t="s">
        <v>135</v>
      </c>
      <c r="R127" s="77" t="s">
        <v>136</v>
      </c>
      <c r="S127" s="77" t="s">
        <v>137</v>
      </c>
      <c r="T127" s="78" t="s">
        <v>138</v>
      </c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</row>
    <row r="128" spans="1:63" s="2" customFormat="1" ht="22.9" customHeight="1">
      <c r="A128" s="34"/>
      <c r="B128" s="35"/>
      <c r="C128" s="83" t="s">
        <v>139</v>
      </c>
      <c r="D128" s="36"/>
      <c r="E128" s="36"/>
      <c r="F128" s="36"/>
      <c r="G128" s="36"/>
      <c r="H128" s="36"/>
      <c r="I128" s="36"/>
      <c r="J128" s="166">
        <f>BK128</f>
        <v>0</v>
      </c>
      <c r="K128" s="36"/>
      <c r="L128" s="39"/>
      <c r="M128" s="79"/>
      <c r="N128" s="167"/>
      <c r="O128" s="80"/>
      <c r="P128" s="168">
        <f>P129+P152</f>
        <v>0</v>
      </c>
      <c r="Q128" s="80"/>
      <c r="R128" s="168">
        <f>R129+R152</f>
        <v>1.5634233599999998</v>
      </c>
      <c r="S128" s="80"/>
      <c r="T128" s="169">
        <f>T129+T152</f>
        <v>1.04242666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73</v>
      </c>
      <c r="AU128" s="17" t="s">
        <v>110</v>
      </c>
      <c r="BK128" s="170">
        <f>BK129+BK152</f>
        <v>0</v>
      </c>
    </row>
    <row r="129" spans="2:63" s="12" customFormat="1" ht="25.9" customHeight="1">
      <c r="B129" s="171"/>
      <c r="C129" s="172"/>
      <c r="D129" s="173" t="s">
        <v>73</v>
      </c>
      <c r="E129" s="174" t="s">
        <v>140</v>
      </c>
      <c r="F129" s="174" t="s">
        <v>141</v>
      </c>
      <c r="G129" s="172"/>
      <c r="H129" s="172"/>
      <c r="I129" s="175"/>
      <c r="J129" s="176">
        <f>BK129</f>
        <v>0</v>
      </c>
      <c r="K129" s="172"/>
      <c r="L129" s="177"/>
      <c r="M129" s="178"/>
      <c r="N129" s="179"/>
      <c r="O129" s="179"/>
      <c r="P129" s="180">
        <f>P130+P143+P146</f>
        <v>0</v>
      </c>
      <c r="Q129" s="179"/>
      <c r="R129" s="180">
        <f>R130+R143+R146</f>
        <v>0.9648860199999999</v>
      </c>
      <c r="S129" s="179"/>
      <c r="T129" s="181">
        <f>T130+T143+T146</f>
        <v>0</v>
      </c>
      <c r="AR129" s="182" t="s">
        <v>82</v>
      </c>
      <c r="AT129" s="183" t="s">
        <v>73</v>
      </c>
      <c r="AU129" s="183" t="s">
        <v>74</v>
      </c>
      <c r="AY129" s="182" t="s">
        <v>142</v>
      </c>
      <c r="BK129" s="184">
        <f>BK130+BK143+BK146</f>
        <v>0</v>
      </c>
    </row>
    <row r="130" spans="2:63" s="12" customFormat="1" ht="22.9" customHeight="1">
      <c r="B130" s="171"/>
      <c r="C130" s="172"/>
      <c r="D130" s="173" t="s">
        <v>73</v>
      </c>
      <c r="E130" s="185" t="s">
        <v>143</v>
      </c>
      <c r="F130" s="185" t="s">
        <v>144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SUM(P131:P142)</f>
        <v>0</v>
      </c>
      <c r="Q130" s="179"/>
      <c r="R130" s="180">
        <f>SUM(R131:R142)</f>
        <v>0.96213502</v>
      </c>
      <c r="S130" s="179"/>
      <c r="T130" s="181">
        <f>SUM(T131:T142)</f>
        <v>0</v>
      </c>
      <c r="AR130" s="182" t="s">
        <v>82</v>
      </c>
      <c r="AT130" s="183" t="s">
        <v>73</v>
      </c>
      <c r="AU130" s="183" t="s">
        <v>82</v>
      </c>
      <c r="AY130" s="182" t="s">
        <v>142</v>
      </c>
      <c r="BK130" s="184">
        <f>SUM(BK131:BK142)</f>
        <v>0</v>
      </c>
    </row>
    <row r="131" spans="1:65" s="2" customFormat="1" ht="24.2" customHeight="1">
      <c r="A131" s="34"/>
      <c r="B131" s="35"/>
      <c r="C131" s="187" t="s">
        <v>82</v>
      </c>
      <c r="D131" s="187" t="s">
        <v>146</v>
      </c>
      <c r="E131" s="188" t="s">
        <v>147</v>
      </c>
      <c r="F131" s="189" t="s">
        <v>148</v>
      </c>
      <c r="G131" s="190" t="s">
        <v>149</v>
      </c>
      <c r="H131" s="191">
        <v>2.72</v>
      </c>
      <c r="I131" s="192"/>
      <c r="J131" s="193">
        <f>ROUND(I131*H131,2)</f>
        <v>0</v>
      </c>
      <c r="K131" s="189" t="s">
        <v>1</v>
      </c>
      <c r="L131" s="39"/>
      <c r="M131" s="194" t="s">
        <v>1</v>
      </c>
      <c r="N131" s="195" t="s">
        <v>41</v>
      </c>
      <c r="O131" s="72"/>
      <c r="P131" s="196">
        <f>O131*H131</f>
        <v>0</v>
      </c>
      <c r="Q131" s="196">
        <v>0.0167</v>
      </c>
      <c r="R131" s="196">
        <f>Q131*H131</f>
        <v>0.045424</v>
      </c>
      <c r="S131" s="196">
        <v>0</v>
      </c>
      <c r="T131" s="19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8" t="s">
        <v>150</v>
      </c>
      <c r="AT131" s="198" t="s">
        <v>146</v>
      </c>
      <c r="AU131" s="198" t="s">
        <v>84</v>
      </c>
      <c r="AY131" s="17" t="s">
        <v>142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7" t="s">
        <v>150</v>
      </c>
      <c r="BK131" s="199">
        <f>ROUND(I131*H131,2)</f>
        <v>0</v>
      </c>
      <c r="BL131" s="17" t="s">
        <v>150</v>
      </c>
      <c r="BM131" s="198" t="s">
        <v>835</v>
      </c>
    </row>
    <row r="132" spans="1:65" s="2" customFormat="1" ht="24.2" customHeight="1">
      <c r="A132" s="34"/>
      <c r="B132" s="35"/>
      <c r="C132" s="187" t="s">
        <v>84</v>
      </c>
      <c r="D132" s="187" t="s">
        <v>146</v>
      </c>
      <c r="E132" s="188" t="s">
        <v>153</v>
      </c>
      <c r="F132" s="189" t="s">
        <v>154</v>
      </c>
      <c r="G132" s="190" t="s">
        <v>149</v>
      </c>
      <c r="H132" s="191">
        <v>13.5</v>
      </c>
      <c r="I132" s="192"/>
      <c r="J132" s="193">
        <f>ROUND(I132*H132,2)</f>
        <v>0</v>
      </c>
      <c r="K132" s="189" t="s">
        <v>1</v>
      </c>
      <c r="L132" s="39"/>
      <c r="M132" s="194" t="s">
        <v>1</v>
      </c>
      <c r="N132" s="195" t="s">
        <v>41</v>
      </c>
      <c r="O132" s="72"/>
      <c r="P132" s="196">
        <f>O132*H132</f>
        <v>0</v>
      </c>
      <c r="Q132" s="196">
        <v>0.0021</v>
      </c>
      <c r="R132" s="196">
        <f>Q132*H132</f>
        <v>0.028349999999999997</v>
      </c>
      <c r="S132" s="196">
        <v>0</v>
      </c>
      <c r="T132" s="19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8" t="s">
        <v>150</v>
      </c>
      <c r="AT132" s="198" t="s">
        <v>146</v>
      </c>
      <c r="AU132" s="198" t="s">
        <v>84</v>
      </c>
      <c r="AY132" s="17" t="s">
        <v>142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7" t="s">
        <v>150</v>
      </c>
      <c r="BK132" s="199">
        <f>ROUND(I132*H132,2)</f>
        <v>0</v>
      </c>
      <c r="BL132" s="17" t="s">
        <v>150</v>
      </c>
      <c r="BM132" s="198" t="s">
        <v>836</v>
      </c>
    </row>
    <row r="133" spans="2:51" s="14" customFormat="1" ht="11.25">
      <c r="B133" s="211"/>
      <c r="C133" s="212"/>
      <c r="D133" s="202" t="s">
        <v>176</v>
      </c>
      <c r="E133" s="213" t="s">
        <v>1</v>
      </c>
      <c r="F133" s="214" t="s">
        <v>837</v>
      </c>
      <c r="G133" s="212"/>
      <c r="H133" s="215">
        <v>13.5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176</v>
      </c>
      <c r="AU133" s="221" t="s">
        <v>84</v>
      </c>
      <c r="AV133" s="14" t="s">
        <v>84</v>
      </c>
      <c r="AW133" s="14" t="s">
        <v>31</v>
      </c>
      <c r="AX133" s="14" t="s">
        <v>82</v>
      </c>
      <c r="AY133" s="221" t="s">
        <v>142</v>
      </c>
    </row>
    <row r="134" spans="1:65" s="2" customFormat="1" ht="24.2" customHeight="1">
      <c r="A134" s="34"/>
      <c r="B134" s="35"/>
      <c r="C134" s="187" t="s">
        <v>432</v>
      </c>
      <c r="D134" s="187" t="s">
        <v>146</v>
      </c>
      <c r="E134" s="188" t="s">
        <v>157</v>
      </c>
      <c r="F134" s="189" t="s">
        <v>158</v>
      </c>
      <c r="G134" s="190" t="s">
        <v>149</v>
      </c>
      <c r="H134" s="191">
        <v>2.72</v>
      </c>
      <c r="I134" s="192"/>
      <c r="J134" s="193">
        <f>ROUND(I134*H134,2)</f>
        <v>0</v>
      </c>
      <c r="K134" s="189" t="s">
        <v>1</v>
      </c>
      <c r="L134" s="39"/>
      <c r="M134" s="194" t="s">
        <v>1</v>
      </c>
      <c r="N134" s="195" t="s">
        <v>41</v>
      </c>
      <c r="O134" s="72"/>
      <c r="P134" s="196">
        <f>O134*H134</f>
        <v>0</v>
      </c>
      <c r="Q134" s="196">
        <v>0.00438</v>
      </c>
      <c r="R134" s="196">
        <f>Q134*H134</f>
        <v>0.011913600000000002</v>
      </c>
      <c r="S134" s="196">
        <v>0</v>
      </c>
      <c r="T134" s="19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8" t="s">
        <v>150</v>
      </c>
      <c r="AT134" s="198" t="s">
        <v>146</v>
      </c>
      <c r="AU134" s="198" t="s">
        <v>84</v>
      </c>
      <c r="AY134" s="17" t="s">
        <v>142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7" t="s">
        <v>150</v>
      </c>
      <c r="BK134" s="199">
        <f>ROUND(I134*H134,2)</f>
        <v>0</v>
      </c>
      <c r="BL134" s="17" t="s">
        <v>150</v>
      </c>
      <c r="BM134" s="198" t="s">
        <v>838</v>
      </c>
    </row>
    <row r="135" spans="1:65" s="2" customFormat="1" ht="24.2" customHeight="1">
      <c r="A135" s="34"/>
      <c r="B135" s="35"/>
      <c r="C135" s="187" t="s">
        <v>150</v>
      </c>
      <c r="D135" s="187" t="s">
        <v>146</v>
      </c>
      <c r="E135" s="188" t="s">
        <v>161</v>
      </c>
      <c r="F135" s="189" t="s">
        <v>162</v>
      </c>
      <c r="G135" s="190" t="s">
        <v>149</v>
      </c>
      <c r="H135" s="191">
        <v>2.72</v>
      </c>
      <c r="I135" s="192"/>
      <c r="J135" s="193">
        <f>ROUND(I135*H135,2)</f>
        <v>0</v>
      </c>
      <c r="K135" s="189" t="s">
        <v>1</v>
      </c>
      <c r="L135" s="39"/>
      <c r="M135" s="194" t="s">
        <v>1</v>
      </c>
      <c r="N135" s="195" t="s">
        <v>41</v>
      </c>
      <c r="O135" s="72"/>
      <c r="P135" s="196">
        <f>O135*H135</f>
        <v>0</v>
      </c>
      <c r="Q135" s="196">
        <v>0.004</v>
      </c>
      <c r="R135" s="196">
        <f>Q135*H135</f>
        <v>0.01088</v>
      </c>
      <c r="S135" s="196">
        <v>0</v>
      </c>
      <c r="T135" s="19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150</v>
      </c>
      <c r="AT135" s="198" t="s">
        <v>146</v>
      </c>
      <c r="AU135" s="198" t="s">
        <v>84</v>
      </c>
      <c r="AY135" s="17" t="s">
        <v>142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7" t="s">
        <v>150</v>
      </c>
      <c r="BK135" s="199">
        <f>ROUND(I135*H135,2)</f>
        <v>0</v>
      </c>
      <c r="BL135" s="17" t="s">
        <v>150</v>
      </c>
      <c r="BM135" s="198" t="s">
        <v>839</v>
      </c>
    </row>
    <row r="136" spans="1:65" s="2" customFormat="1" ht="24.2" customHeight="1">
      <c r="A136" s="34"/>
      <c r="B136" s="35"/>
      <c r="C136" s="187" t="s">
        <v>463</v>
      </c>
      <c r="D136" s="187" t="s">
        <v>146</v>
      </c>
      <c r="E136" s="188" t="s">
        <v>165</v>
      </c>
      <c r="F136" s="189" t="s">
        <v>166</v>
      </c>
      <c r="G136" s="190" t="s">
        <v>149</v>
      </c>
      <c r="H136" s="191">
        <v>26.196</v>
      </c>
      <c r="I136" s="192"/>
      <c r="J136" s="193">
        <f>ROUND(I136*H136,2)</f>
        <v>0</v>
      </c>
      <c r="K136" s="189" t="s">
        <v>1</v>
      </c>
      <c r="L136" s="39"/>
      <c r="M136" s="194" t="s">
        <v>1</v>
      </c>
      <c r="N136" s="195" t="s">
        <v>41</v>
      </c>
      <c r="O136" s="72"/>
      <c r="P136" s="196">
        <f>O136*H136</f>
        <v>0</v>
      </c>
      <c r="Q136" s="196">
        <v>0.0167</v>
      </c>
      <c r="R136" s="196">
        <f>Q136*H136</f>
        <v>0.4374732</v>
      </c>
      <c r="S136" s="196">
        <v>0</v>
      </c>
      <c r="T136" s="19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150</v>
      </c>
      <c r="AT136" s="198" t="s">
        <v>146</v>
      </c>
      <c r="AU136" s="198" t="s">
        <v>84</v>
      </c>
      <c r="AY136" s="17" t="s">
        <v>142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7" t="s">
        <v>150</v>
      </c>
      <c r="BK136" s="199">
        <f>ROUND(I136*H136,2)</f>
        <v>0</v>
      </c>
      <c r="BL136" s="17" t="s">
        <v>150</v>
      </c>
      <c r="BM136" s="198" t="s">
        <v>840</v>
      </c>
    </row>
    <row r="137" spans="2:51" s="14" customFormat="1" ht="11.25">
      <c r="B137" s="211"/>
      <c r="C137" s="212"/>
      <c r="D137" s="202" t="s">
        <v>176</v>
      </c>
      <c r="E137" s="213" t="s">
        <v>1</v>
      </c>
      <c r="F137" s="214" t="s">
        <v>841</v>
      </c>
      <c r="G137" s="212"/>
      <c r="H137" s="215">
        <v>26.196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176</v>
      </c>
      <c r="AU137" s="221" t="s">
        <v>84</v>
      </c>
      <c r="AV137" s="14" t="s">
        <v>84</v>
      </c>
      <c r="AW137" s="14" t="s">
        <v>31</v>
      </c>
      <c r="AX137" s="14" t="s">
        <v>82</v>
      </c>
      <c r="AY137" s="221" t="s">
        <v>142</v>
      </c>
    </row>
    <row r="138" spans="1:65" s="2" customFormat="1" ht="24.2" customHeight="1">
      <c r="A138" s="34"/>
      <c r="B138" s="35"/>
      <c r="C138" s="187" t="s">
        <v>143</v>
      </c>
      <c r="D138" s="187" t="s">
        <v>146</v>
      </c>
      <c r="E138" s="188" t="s">
        <v>169</v>
      </c>
      <c r="F138" s="189" t="s">
        <v>170</v>
      </c>
      <c r="G138" s="190" t="s">
        <v>149</v>
      </c>
      <c r="H138" s="191">
        <v>130.98</v>
      </c>
      <c r="I138" s="192"/>
      <c r="J138" s="193">
        <f>ROUND(I138*H138,2)</f>
        <v>0</v>
      </c>
      <c r="K138" s="189" t="s">
        <v>1</v>
      </c>
      <c r="L138" s="39"/>
      <c r="M138" s="194" t="s">
        <v>1</v>
      </c>
      <c r="N138" s="195" t="s">
        <v>41</v>
      </c>
      <c r="O138" s="72"/>
      <c r="P138" s="196">
        <f>O138*H138</f>
        <v>0</v>
      </c>
      <c r="Q138" s="196">
        <v>0.0021</v>
      </c>
      <c r="R138" s="196">
        <f>Q138*H138</f>
        <v>0.27505799999999997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150</v>
      </c>
      <c r="AT138" s="198" t="s">
        <v>146</v>
      </c>
      <c r="AU138" s="198" t="s">
        <v>84</v>
      </c>
      <c r="AY138" s="17" t="s">
        <v>142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7" t="s">
        <v>150</v>
      </c>
      <c r="BK138" s="199">
        <f>ROUND(I138*H138,2)</f>
        <v>0</v>
      </c>
      <c r="BL138" s="17" t="s">
        <v>150</v>
      </c>
      <c r="BM138" s="198" t="s">
        <v>842</v>
      </c>
    </row>
    <row r="139" spans="2:51" s="14" customFormat="1" ht="11.25">
      <c r="B139" s="211"/>
      <c r="C139" s="212"/>
      <c r="D139" s="202" t="s">
        <v>176</v>
      </c>
      <c r="E139" s="213" t="s">
        <v>1</v>
      </c>
      <c r="F139" s="214" t="s">
        <v>843</v>
      </c>
      <c r="G139" s="212"/>
      <c r="H139" s="215">
        <v>130.98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176</v>
      </c>
      <c r="AU139" s="221" t="s">
        <v>84</v>
      </c>
      <c r="AV139" s="14" t="s">
        <v>84</v>
      </c>
      <c r="AW139" s="14" t="s">
        <v>31</v>
      </c>
      <c r="AX139" s="14" t="s">
        <v>82</v>
      </c>
      <c r="AY139" s="221" t="s">
        <v>142</v>
      </c>
    </row>
    <row r="140" spans="1:65" s="2" customFormat="1" ht="24.2" customHeight="1">
      <c r="A140" s="34"/>
      <c r="B140" s="35"/>
      <c r="C140" s="187" t="s">
        <v>145</v>
      </c>
      <c r="D140" s="187" t="s">
        <v>146</v>
      </c>
      <c r="E140" s="188" t="s">
        <v>173</v>
      </c>
      <c r="F140" s="189" t="s">
        <v>174</v>
      </c>
      <c r="G140" s="190" t="s">
        <v>149</v>
      </c>
      <c r="H140" s="191">
        <v>26.169</v>
      </c>
      <c r="I140" s="192"/>
      <c r="J140" s="193">
        <f>ROUND(I140*H140,2)</f>
        <v>0</v>
      </c>
      <c r="K140" s="189" t="s">
        <v>1</v>
      </c>
      <c r="L140" s="39"/>
      <c r="M140" s="194" t="s">
        <v>1</v>
      </c>
      <c r="N140" s="195" t="s">
        <v>41</v>
      </c>
      <c r="O140" s="72"/>
      <c r="P140" s="196">
        <f>O140*H140</f>
        <v>0</v>
      </c>
      <c r="Q140" s="196">
        <v>0.00438</v>
      </c>
      <c r="R140" s="196">
        <f>Q140*H140</f>
        <v>0.11462022000000001</v>
      </c>
      <c r="S140" s="196">
        <v>0</v>
      </c>
      <c r="T140" s="19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150</v>
      </c>
      <c r="AT140" s="198" t="s">
        <v>146</v>
      </c>
      <c r="AU140" s="198" t="s">
        <v>84</v>
      </c>
      <c r="AY140" s="17" t="s">
        <v>142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7" t="s">
        <v>150</v>
      </c>
      <c r="BK140" s="199">
        <f>ROUND(I140*H140,2)</f>
        <v>0</v>
      </c>
      <c r="BL140" s="17" t="s">
        <v>150</v>
      </c>
      <c r="BM140" s="198" t="s">
        <v>844</v>
      </c>
    </row>
    <row r="141" spans="1:65" s="2" customFormat="1" ht="24.2" customHeight="1">
      <c r="A141" s="34"/>
      <c r="B141" s="35"/>
      <c r="C141" s="187" t="s">
        <v>152</v>
      </c>
      <c r="D141" s="187" t="s">
        <v>146</v>
      </c>
      <c r="E141" s="188" t="s">
        <v>186</v>
      </c>
      <c r="F141" s="189" t="s">
        <v>187</v>
      </c>
      <c r="G141" s="190" t="s">
        <v>149</v>
      </c>
      <c r="H141" s="191">
        <v>7.729</v>
      </c>
      <c r="I141" s="192"/>
      <c r="J141" s="193">
        <f>ROUND(I141*H141,2)</f>
        <v>0</v>
      </c>
      <c r="K141" s="189" t="s">
        <v>1</v>
      </c>
      <c r="L141" s="39"/>
      <c r="M141" s="194" t="s">
        <v>1</v>
      </c>
      <c r="N141" s="195" t="s">
        <v>41</v>
      </c>
      <c r="O141" s="72"/>
      <c r="P141" s="196">
        <f>O141*H141</f>
        <v>0</v>
      </c>
      <c r="Q141" s="196">
        <v>0.004</v>
      </c>
      <c r="R141" s="196">
        <f>Q141*H141</f>
        <v>0.030916000000000003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150</v>
      </c>
      <c r="AT141" s="198" t="s">
        <v>146</v>
      </c>
      <c r="AU141" s="198" t="s">
        <v>84</v>
      </c>
      <c r="AY141" s="17" t="s">
        <v>142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7" t="s">
        <v>150</v>
      </c>
      <c r="BK141" s="199">
        <f>ROUND(I141*H141,2)</f>
        <v>0</v>
      </c>
      <c r="BL141" s="17" t="s">
        <v>150</v>
      </c>
      <c r="BM141" s="198" t="s">
        <v>845</v>
      </c>
    </row>
    <row r="142" spans="1:65" s="2" customFormat="1" ht="24.2" customHeight="1">
      <c r="A142" s="34"/>
      <c r="B142" s="35"/>
      <c r="C142" s="187" t="s">
        <v>164</v>
      </c>
      <c r="D142" s="187" t="s">
        <v>146</v>
      </c>
      <c r="E142" s="188" t="s">
        <v>190</v>
      </c>
      <c r="F142" s="189" t="s">
        <v>191</v>
      </c>
      <c r="G142" s="190" t="s">
        <v>192</v>
      </c>
      <c r="H142" s="191">
        <v>5</v>
      </c>
      <c r="I142" s="192"/>
      <c r="J142" s="193">
        <f>ROUND(I142*H142,2)</f>
        <v>0</v>
      </c>
      <c r="K142" s="189" t="s">
        <v>1</v>
      </c>
      <c r="L142" s="39"/>
      <c r="M142" s="194" t="s">
        <v>1</v>
      </c>
      <c r="N142" s="195" t="s">
        <v>41</v>
      </c>
      <c r="O142" s="72"/>
      <c r="P142" s="196">
        <f>O142*H142</f>
        <v>0</v>
      </c>
      <c r="Q142" s="196">
        <v>0.0015</v>
      </c>
      <c r="R142" s="196">
        <f>Q142*H142</f>
        <v>0.0075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150</v>
      </c>
      <c r="AT142" s="198" t="s">
        <v>146</v>
      </c>
      <c r="AU142" s="198" t="s">
        <v>84</v>
      </c>
      <c r="AY142" s="17" t="s">
        <v>142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7" t="s">
        <v>150</v>
      </c>
      <c r="BK142" s="199">
        <f>ROUND(I142*H142,2)</f>
        <v>0</v>
      </c>
      <c r="BL142" s="17" t="s">
        <v>150</v>
      </c>
      <c r="BM142" s="198" t="s">
        <v>846</v>
      </c>
    </row>
    <row r="143" spans="2:63" s="12" customFormat="1" ht="22.9" customHeight="1">
      <c r="B143" s="171"/>
      <c r="C143" s="172"/>
      <c r="D143" s="173" t="s">
        <v>73</v>
      </c>
      <c r="E143" s="185" t="s">
        <v>164</v>
      </c>
      <c r="F143" s="185" t="s">
        <v>194</v>
      </c>
      <c r="G143" s="172"/>
      <c r="H143" s="172"/>
      <c r="I143" s="175"/>
      <c r="J143" s="186">
        <f>BK143</f>
        <v>0</v>
      </c>
      <c r="K143" s="172"/>
      <c r="L143" s="177"/>
      <c r="M143" s="178"/>
      <c r="N143" s="179"/>
      <c r="O143" s="179"/>
      <c r="P143" s="180">
        <f>SUM(P144:P145)</f>
        <v>0</v>
      </c>
      <c r="Q143" s="179"/>
      <c r="R143" s="180">
        <f>SUM(R144:R145)</f>
        <v>0.002751</v>
      </c>
      <c r="S143" s="179"/>
      <c r="T143" s="181">
        <f>SUM(T144:T145)</f>
        <v>0</v>
      </c>
      <c r="AR143" s="182" t="s">
        <v>82</v>
      </c>
      <c r="AT143" s="183" t="s">
        <v>73</v>
      </c>
      <c r="AU143" s="183" t="s">
        <v>82</v>
      </c>
      <c r="AY143" s="182" t="s">
        <v>142</v>
      </c>
      <c r="BK143" s="184">
        <f>SUM(BK144:BK145)</f>
        <v>0</v>
      </c>
    </row>
    <row r="144" spans="1:65" s="2" customFormat="1" ht="33" customHeight="1">
      <c r="A144" s="34"/>
      <c r="B144" s="35"/>
      <c r="C144" s="187" t="s">
        <v>307</v>
      </c>
      <c r="D144" s="187" t="s">
        <v>146</v>
      </c>
      <c r="E144" s="188" t="s">
        <v>196</v>
      </c>
      <c r="F144" s="189" t="s">
        <v>197</v>
      </c>
      <c r="G144" s="190" t="s">
        <v>149</v>
      </c>
      <c r="H144" s="191">
        <v>2.7</v>
      </c>
      <c r="I144" s="192"/>
      <c r="J144" s="193">
        <f>ROUND(I144*H144,2)</f>
        <v>0</v>
      </c>
      <c r="K144" s="189" t="s">
        <v>198</v>
      </c>
      <c r="L144" s="39"/>
      <c r="M144" s="194" t="s">
        <v>1</v>
      </c>
      <c r="N144" s="195" t="s">
        <v>41</v>
      </c>
      <c r="O144" s="72"/>
      <c r="P144" s="196">
        <f>O144*H144</f>
        <v>0</v>
      </c>
      <c r="Q144" s="196">
        <v>0.00013</v>
      </c>
      <c r="R144" s="196">
        <f>Q144*H144</f>
        <v>0.00035099999999999997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150</v>
      </c>
      <c r="AT144" s="198" t="s">
        <v>146</v>
      </c>
      <c r="AU144" s="198" t="s">
        <v>84</v>
      </c>
      <c r="AY144" s="17" t="s">
        <v>142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7" t="s">
        <v>150</v>
      </c>
      <c r="BK144" s="199">
        <f>ROUND(I144*H144,2)</f>
        <v>0</v>
      </c>
      <c r="BL144" s="17" t="s">
        <v>150</v>
      </c>
      <c r="BM144" s="198" t="s">
        <v>847</v>
      </c>
    </row>
    <row r="145" spans="1:65" s="2" customFormat="1" ht="24.2" customHeight="1">
      <c r="A145" s="34"/>
      <c r="B145" s="35"/>
      <c r="C145" s="187" t="s">
        <v>168</v>
      </c>
      <c r="D145" s="187" t="s">
        <v>146</v>
      </c>
      <c r="E145" s="188" t="s">
        <v>200</v>
      </c>
      <c r="F145" s="189" t="s">
        <v>201</v>
      </c>
      <c r="G145" s="190" t="s">
        <v>149</v>
      </c>
      <c r="H145" s="191">
        <v>60</v>
      </c>
      <c r="I145" s="192"/>
      <c r="J145" s="193">
        <f>ROUND(I145*H145,2)</f>
        <v>0</v>
      </c>
      <c r="K145" s="189" t="s">
        <v>1</v>
      </c>
      <c r="L145" s="39"/>
      <c r="M145" s="194" t="s">
        <v>1</v>
      </c>
      <c r="N145" s="195" t="s">
        <v>41</v>
      </c>
      <c r="O145" s="72"/>
      <c r="P145" s="196">
        <f>O145*H145</f>
        <v>0</v>
      </c>
      <c r="Q145" s="196">
        <v>4E-05</v>
      </c>
      <c r="R145" s="196">
        <f>Q145*H145</f>
        <v>0.0024000000000000002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150</v>
      </c>
      <c r="AT145" s="198" t="s">
        <v>146</v>
      </c>
      <c r="AU145" s="198" t="s">
        <v>84</v>
      </c>
      <c r="AY145" s="17" t="s">
        <v>142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7" t="s">
        <v>150</v>
      </c>
      <c r="BK145" s="199">
        <f>ROUND(I145*H145,2)</f>
        <v>0</v>
      </c>
      <c r="BL145" s="17" t="s">
        <v>150</v>
      </c>
      <c r="BM145" s="198" t="s">
        <v>848</v>
      </c>
    </row>
    <row r="146" spans="2:63" s="12" customFormat="1" ht="22.9" customHeight="1">
      <c r="B146" s="171"/>
      <c r="C146" s="172"/>
      <c r="D146" s="173" t="s">
        <v>73</v>
      </c>
      <c r="E146" s="185" t="s">
        <v>209</v>
      </c>
      <c r="F146" s="185" t="s">
        <v>210</v>
      </c>
      <c r="G146" s="172"/>
      <c r="H146" s="172"/>
      <c r="I146" s="175"/>
      <c r="J146" s="186">
        <f>BK146</f>
        <v>0</v>
      </c>
      <c r="K146" s="172"/>
      <c r="L146" s="177"/>
      <c r="M146" s="178"/>
      <c r="N146" s="179"/>
      <c r="O146" s="179"/>
      <c r="P146" s="180">
        <f>SUM(P147:P151)</f>
        <v>0</v>
      </c>
      <c r="Q146" s="179"/>
      <c r="R146" s="180">
        <f>SUM(R147:R151)</f>
        <v>0</v>
      </c>
      <c r="S146" s="179"/>
      <c r="T146" s="181">
        <f>SUM(T147:T151)</f>
        <v>0</v>
      </c>
      <c r="AR146" s="182" t="s">
        <v>82</v>
      </c>
      <c r="AT146" s="183" t="s">
        <v>73</v>
      </c>
      <c r="AU146" s="183" t="s">
        <v>82</v>
      </c>
      <c r="AY146" s="182" t="s">
        <v>142</v>
      </c>
      <c r="BK146" s="184">
        <f>SUM(BK147:BK151)</f>
        <v>0</v>
      </c>
    </row>
    <row r="147" spans="1:65" s="2" customFormat="1" ht="24.2" customHeight="1">
      <c r="A147" s="34"/>
      <c r="B147" s="35"/>
      <c r="C147" s="187" t="s">
        <v>156</v>
      </c>
      <c r="D147" s="187" t="s">
        <v>146</v>
      </c>
      <c r="E147" s="188" t="s">
        <v>212</v>
      </c>
      <c r="F147" s="189" t="s">
        <v>213</v>
      </c>
      <c r="G147" s="190" t="s">
        <v>214</v>
      </c>
      <c r="H147" s="191">
        <v>1.042</v>
      </c>
      <c r="I147" s="192"/>
      <c r="J147" s="193">
        <f>ROUND(I147*H147,2)</f>
        <v>0</v>
      </c>
      <c r="K147" s="189" t="s">
        <v>198</v>
      </c>
      <c r="L147" s="39"/>
      <c r="M147" s="194" t="s">
        <v>1</v>
      </c>
      <c r="N147" s="195" t="s">
        <v>41</v>
      </c>
      <c r="O147" s="72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150</v>
      </c>
      <c r="AT147" s="198" t="s">
        <v>146</v>
      </c>
      <c r="AU147" s="198" t="s">
        <v>84</v>
      </c>
      <c r="AY147" s="17" t="s">
        <v>142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7" t="s">
        <v>150</v>
      </c>
      <c r="BK147" s="199">
        <f>ROUND(I147*H147,2)</f>
        <v>0</v>
      </c>
      <c r="BL147" s="17" t="s">
        <v>150</v>
      </c>
      <c r="BM147" s="198" t="s">
        <v>849</v>
      </c>
    </row>
    <row r="148" spans="1:65" s="2" customFormat="1" ht="24.2" customHeight="1">
      <c r="A148" s="34"/>
      <c r="B148" s="35"/>
      <c r="C148" s="187" t="s">
        <v>172</v>
      </c>
      <c r="D148" s="187" t="s">
        <v>146</v>
      </c>
      <c r="E148" s="188" t="s">
        <v>217</v>
      </c>
      <c r="F148" s="189" t="s">
        <v>218</v>
      </c>
      <c r="G148" s="190" t="s">
        <v>214</v>
      </c>
      <c r="H148" s="191">
        <v>1.042</v>
      </c>
      <c r="I148" s="192"/>
      <c r="J148" s="193">
        <f>ROUND(I148*H148,2)</f>
        <v>0</v>
      </c>
      <c r="K148" s="189" t="s">
        <v>198</v>
      </c>
      <c r="L148" s="39"/>
      <c r="M148" s="194" t="s">
        <v>1</v>
      </c>
      <c r="N148" s="195" t="s">
        <v>41</v>
      </c>
      <c r="O148" s="72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150</v>
      </c>
      <c r="AT148" s="198" t="s">
        <v>146</v>
      </c>
      <c r="AU148" s="198" t="s">
        <v>84</v>
      </c>
      <c r="AY148" s="17" t="s">
        <v>142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7" t="s">
        <v>150</v>
      </c>
      <c r="BK148" s="199">
        <f>ROUND(I148*H148,2)</f>
        <v>0</v>
      </c>
      <c r="BL148" s="17" t="s">
        <v>150</v>
      </c>
      <c r="BM148" s="198" t="s">
        <v>850</v>
      </c>
    </row>
    <row r="149" spans="1:65" s="2" customFormat="1" ht="24.2" customHeight="1">
      <c r="A149" s="34"/>
      <c r="B149" s="35"/>
      <c r="C149" s="187" t="s">
        <v>160</v>
      </c>
      <c r="D149" s="187" t="s">
        <v>146</v>
      </c>
      <c r="E149" s="188" t="s">
        <v>221</v>
      </c>
      <c r="F149" s="189" t="s">
        <v>222</v>
      </c>
      <c r="G149" s="190" t="s">
        <v>214</v>
      </c>
      <c r="H149" s="191">
        <v>113.73</v>
      </c>
      <c r="I149" s="192"/>
      <c r="J149" s="193">
        <f>ROUND(I149*H149,2)</f>
        <v>0</v>
      </c>
      <c r="K149" s="189" t="s">
        <v>198</v>
      </c>
      <c r="L149" s="39"/>
      <c r="M149" s="194" t="s">
        <v>1</v>
      </c>
      <c r="N149" s="195" t="s">
        <v>41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150</v>
      </c>
      <c r="AT149" s="198" t="s">
        <v>146</v>
      </c>
      <c r="AU149" s="198" t="s">
        <v>84</v>
      </c>
      <c r="AY149" s="17" t="s">
        <v>142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7" t="s">
        <v>150</v>
      </c>
      <c r="BK149" s="199">
        <f>ROUND(I149*H149,2)</f>
        <v>0</v>
      </c>
      <c r="BL149" s="17" t="s">
        <v>150</v>
      </c>
      <c r="BM149" s="198" t="s">
        <v>851</v>
      </c>
    </row>
    <row r="150" spans="2:51" s="14" customFormat="1" ht="11.25">
      <c r="B150" s="211"/>
      <c r="C150" s="212"/>
      <c r="D150" s="202" t="s">
        <v>176</v>
      </c>
      <c r="E150" s="213" t="s">
        <v>1</v>
      </c>
      <c r="F150" s="214" t="s">
        <v>224</v>
      </c>
      <c r="G150" s="212"/>
      <c r="H150" s="215">
        <v>113.73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176</v>
      </c>
      <c r="AU150" s="221" t="s">
        <v>84</v>
      </c>
      <c r="AV150" s="14" t="s">
        <v>84</v>
      </c>
      <c r="AW150" s="14" t="s">
        <v>31</v>
      </c>
      <c r="AX150" s="14" t="s">
        <v>82</v>
      </c>
      <c r="AY150" s="221" t="s">
        <v>142</v>
      </c>
    </row>
    <row r="151" spans="1:65" s="2" customFormat="1" ht="33" customHeight="1">
      <c r="A151" s="34"/>
      <c r="B151" s="35"/>
      <c r="C151" s="187" t="s">
        <v>185</v>
      </c>
      <c r="D151" s="187" t="s">
        <v>146</v>
      </c>
      <c r="E151" s="188" t="s">
        <v>226</v>
      </c>
      <c r="F151" s="189" t="s">
        <v>227</v>
      </c>
      <c r="G151" s="190" t="s">
        <v>214</v>
      </c>
      <c r="H151" s="191">
        <v>7.582</v>
      </c>
      <c r="I151" s="192"/>
      <c r="J151" s="193">
        <f>ROUND(I151*H151,2)</f>
        <v>0</v>
      </c>
      <c r="K151" s="189" t="s">
        <v>198</v>
      </c>
      <c r="L151" s="39"/>
      <c r="M151" s="194" t="s">
        <v>1</v>
      </c>
      <c r="N151" s="195" t="s">
        <v>41</v>
      </c>
      <c r="O151" s="72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150</v>
      </c>
      <c r="AT151" s="198" t="s">
        <v>146</v>
      </c>
      <c r="AU151" s="198" t="s">
        <v>84</v>
      </c>
      <c r="AY151" s="17" t="s">
        <v>142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7" t="s">
        <v>150</v>
      </c>
      <c r="BK151" s="199">
        <f>ROUND(I151*H151,2)</f>
        <v>0</v>
      </c>
      <c r="BL151" s="17" t="s">
        <v>150</v>
      </c>
      <c r="BM151" s="198" t="s">
        <v>852</v>
      </c>
    </row>
    <row r="152" spans="2:63" s="12" customFormat="1" ht="25.9" customHeight="1">
      <c r="B152" s="171"/>
      <c r="C152" s="172"/>
      <c r="D152" s="173" t="s">
        <v>73</v>
      </c>
      <c r="E152" s="174" t="s">
        <v>229</v>
      </c>
      <c r="F152" s="174" t="s">
        <v>230</v>
      </c>
      <c r="G152" s="172"/>
      <c r="H152" s="172"/>
      <c r="I152" s="175"/>
      <c r="J152" s="176">
        <f>BK152</f>
        <v>0</v>
      </c>
      <c r="K152" s="172"/>
      <c r="L152" s="177"/>
      <c r="M152" s="178"/>
      <c r="N152" s="179"/>
      <c r="O152" s="179"/>
      <c r="P152" s="180">
        <f>P153+P155+P164+P167+P176+P184+P191</f>
        <v>0</v>
      </c>
      <c r="Q152" s="179"/>
      <c r="R152" s="180">
        <f>R153+R155+R164+R167+R176+R184+R191</f>
        <v>0.5985373399999999</v>
      </c>
      <c r="S152" s="179"/>
      <c r="T152" s="181">
        <f>T153+T155+T164+T167+T176+T184+T191</f>
        <v>1.04242666</v>
      </c>
      <c r="AR152" s="182" t="s">
        <v>84</v>
      </c>
      <c r="AT152" s="183" t="s">
        <v>73</v>
      </c>
      <c r="AU152" s="183" t="s">
        <v>74</v>
      </c>
      <c r="AY152" s="182" t="s">
        <v>142</v>
      </c>
      <c r="BK152" s="184">
        <f>BK153+BK155+BK164+BK167+BK176+BK184+BK191</f>
        <v>0</v>
      </c>
    </row>
    <row r="153" spans="2:63" s="12" customFormat="1" ht="22.9" customHeight="1">
      <c r="B153" s="171"/>
      <c r="C153" s="172"/>
      <c r="D153" s="173" t="s">
        <v>73</v>
      </c>
      <c r="E153" s="185" t="s">
        <v>853</v>
      </c>
      <c r="F153" s="185" t="s">
        <v>854</v>
      </c>
      <c r="G153" s="172"/>
      <c r="H153" s="172"/>
      <c r="I153" s="175"/>
      <c r="J153" s="186">
        <f>BK153</f>
        <v>0</v>
      </c>
      <c r="K153" s="172"/>
      <c r="L153" s="177"/>
      <c r="M153" s="178"/>
      <c r="N153" s="179"/>
      <c r="O153" s="179"/>
      <c r="P153" s="180">
        <f>P154</f>
        <v>0</v>
      </c>
      <c r="Q153" s="179"/>
      <c r="R153" s="180">
        <f>R154</f>
        <v>0</v>
      </c>
      <c r="S153" s="179"/>
      <c r="T153" s="181">
        <f>T154</f>
        <v>0</v>
      </c>
      <c r="AR153" s="182" t="s">
        <v>84</v>
      </c>
      <c r="AT153" s="183" t="s">
        <v>73</v>
      </c>
      <c r="AU153" s="183" t="s">
        <v>82</v>
      </c>
      <c r="AY153" s="182" t="s">
        <v>142</v>
      </c>
      <c r="BK153" s="184">
        <f>BK154</f>
        <v>0</v>
      </c>
    </row>
    <row r="154" spans="1:65" s="2" customFormat="1" ht="33" customHeight="1">
      <c r="A154" s="34"/>
      <c r="B154" s="35"/>
      <c r="C154" s="187" t="s">
        <v>637</v>
      </c>
      <c r="D154" s="187" t="s">
        <v>146</v>
      </c>
      <c r="E154" s="188" t="s">
        <v>855</v>
      </c>
      <c r="F154" s="189" t="s">
        <v>856</v>
      </c>
      <c r="G154" s="190" t="s">
        <v>276</v>
      </c>
      <c r="H154" s="191">
        <v>1</v>
      </c>
      <c r="I154" s="192"/>
      <c r="J154" s="193">
        <f>ROUND(I154*H154,2)</f>
        <v>0</v>
      </c>
      <c r="K154" s="189" t="s">
        <v>1</v>
      </c>
      <c r="L154" s="39"/>
      <c r="M154" s="194" t="s">
        <v>1</v>
      </c>
      <c r="N154" s="195" t="s">
        <v>41</v>
      </c>
      <c r="O154" s="72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189</v>
      </c>
      <c r="AT154" s="198" t="s">
        <v>146</v>
      </c>
      <c r="AU154" s="198" t="s">
        <v>84</v>
      </c>
      <c r="AY154" s="17" t="s">
        <v>142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7" t="s">
        <v>150</v>
      </c>
      <c r="BK154" s="199">
        <f>ROUND(I154*H154,2)</f>
        <v>0</v>
      </c>
      <c r="BL154" s="17" t="s">
        <v>189</v>
      </c>
      <c r="BM154" s="198" t="s">
        <v>857</v>
      </c>
    </row>
    <row r="155" spans="2:63" s="12" customFormat="1" ht="22.9" customHeight="1">
      <c r="B155" s="171"/>
      <c r="C155" s="172"/>
      <c r="D155" s="173" t="s">
        <v>73</v>
      </c>
      <c r="E155" s="185" t="s">
        <v>858</v>
      </c>
      <c r="F155" s="185" t="s">
        <v>859</v>
      </c>
      <c r="G155" s="172"/>
      <c r="H155" s="172"/>
      <c r="I155" s="175"/>
      <c r="J155" s="186">
        <f>BK155</f>
        <v>0</v>
      </c>
      <c r="K155" s="172"/>
      <c r="L155" s="177"/>
      <c r="M155" s="178"/>
      <c r="N155" s="179"/>
      <c r="O155" s="179"/>
      <c r="P155" s="180">
        <f>SUM(P156:P163)</f>
        <v>0</v>
      </c>
      <c r="Q155" s="179"/>
      <c r="R155" s="180">
        <f>SUM(R156:R163)</f>
        <v>0.007699999999999999</v>
      </c>
      <c r="S155" s="179"/>
      <c r="T155" s="181">
        <f>SUM(T156:T163)</f>
        <v>0.04378</v>
      </c>
      <c r="AR155" s="182" t="s">
        <v>84</v>
      </c>
      <c r="AT155" s="183" t="s">
        <v>73</v>
      </c>
      <c r="AU155" s="183" t="s">
        <v>82</v>
      </c>
      <c r="AY155" s="182" t="s">
        <v>142</v>
      </c>
      <c r="BK155" s="184">
        <f>SUM(BK156:BK163)</f>
        <v>0</v>
      </c>
    </row>
    <row r="156" spans="1:65" s="2" customFormat="1" ht="24.2" customHeight="1">
      <c r="A156" s="34"/>
      <c r="B156" s="35"/>
      <c r="C156" s="187" t="s">
        <v>427</v>
      </c>
      <c r="D156" s="187" t="s">
        <v>146</v>
      </c>
      <c r="E156" s="188" t="s">
        <v>860</v>
      </c>
      <c r="F156" s="189" t="s">
        <v>861</v>
      </c>
      <c r="G156" s="190" t="s">
        <v>576</v>
      </c>
      <c r="H156" s="191">
        <v>1</v>
      </c>
      <c r="I156" s="192"/>
      <c r="J156" s="193">
        <f aca="true" t="shared" si="0" ref="J156:J163">ROUND(I156*H156,2)</f>
        <v>0</v>
      </c>
      <c r="K156" s="189" t="s">
        <v>198</v>
      </c>
      <c r="L156" s="39"/>
      <c r="M156" s="194" t="s">
        <v>1</v>
      </c>
      <c r="N156" s="195" t="s">
        <v>41</v>
      </c>
      <c r="O156" s="72"/>
      <c r="P156" s="196">
        <f aca="true" t="shared" si="1" ref="P156:P163">O156*H156</f>
        <v>0</v>
      </c>
      <c r="Q156" s="196">
        <v>0</v>
      </c>
      <c r="R156" s="196">
        <f aca="true" t="shared" si="2" ref="R156:R163">Q156*H156</f>
        <v>0</v>
      </c>
      <c r="S156" s="196">
        <v>0.01933</v>
      </c>
      <c r="T156" s="197">
        <f aca="true" t="shared" si="3" ref="T156:T163">S156*H156</f>
        <v>0.01933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189</v>
      </c>
      <c r="AT156" s="198" t="s">
        <v>146</v>
      </c>
      <c r="AU156" s="198" t="s">
        <v>84</v>
      </c>
      <c r="AY156" s="17" t="s">
        <v>142</v>
      </c>
      <c r="BE156" s="199">
        <f aca="true" t="shared" si="4" ref="BE156:BE163">IF(N156="základní",J156,0)</f>
        <v>0</v>
      </c>
      <c r="BF156" s="199">
        <f aca="true" t="shared" si="5" ref="BF156:BF163">IF(N156="snížená",J156,0)</f>
        <v>0</v>
      </c>
      <c r="BG156" s="199">
        <f aca="true" t="shared" si="6" ref="BG156:BG163">IF(N156="zákl. přenesená",J156,0)</f>
        <v>0</v>
      </c>
      <c r="BH156" s="199">
        <f aca="true" t="shared" si="7" ref="BH156:BH163">IF(N156="sníž. přenesená",J156,0)</f>
        <v>0</v>
      </c>
      <c r="BI156" s="199">
        <f aca="true" t="shared" si="8" ref="BI156:BI163">IF(N156="nulová",J156,0)</f>
        <v>0</v>
      </c>
      <c r="BJ156" s="17" t="s">
        <v>150</v>
      </c>
      <c r="BK156" s="199">
        <f aca="true" t="shared" si="9" ref="BK156:BK163">ROUND(I156*H156,2)</f>
        <v>0</v>
      </c>
      <c r="BL156" s="17" t="s">
        <v>189</v>
      </c>
      <c r="BM156" s="198" t="s">
        <v>862</v>
      </c>
    </row>
    <row r="157" spans="1:65" s="2" customFormat="1" ht="24.2" customHeight="1">
      <c r="A157" s="34"/>
      <c r="B157" s="35"/>
      <c r="C157" s="187" t="s">
        <v>436</v>
      </c>
      <c r="D157" s="187" t="s">
        <v>146</v>
      </c>
      <c r="E157" s="188" t="s">
        <v>863</v>
      </c>
      <c r="F157" s="189" t="s">
        <v>864</v>
      </c>
      <c r="G157" s="190" t="s">
        <v>576</v>
      </c>
      <c r="H157" s="191">
        <v>1</v>
      </c>
      <c r="I157" s="192"/>
      <c r="J157" s="193">
        <f t="shared" si="0"/>
        <v>0</v>
      </c>
      <c r="K157" s="189" t="s">
        <v>198</v>
      </c>
      <c r="L157" s="39"/>
      <c r="M157" s="194" t="s">
        <v>1</v>
      </c>
      <c r="N157" s="195" t="s">
        <v>41</v>
      </c>
      <c r="O157" s="72"/>
      <c r="P157" s="196">
        <f t="shared" si="1"/>
        <v>0</v>
      </c>
      <c r="Q157" s="196">
        <v>0</v>
      </c>
      <c r="R157" s="196">
        <f t="shared" si="2"/>
        <v>0</v>
      </c>
      <c r="S157" s="196">
        <v>0.01946</v>
      </c>
      <c r="T157" s="197">
        <f t="shared" si="3"/>
        <v>0.01946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189</v>
      </c>
      <c r="AT157" s="198" t="s">
        <v>146</v>
      </c>
      <c r="AU157" s="198" t="s">
        <v>84</v>
      </c>
      <c r="AY157" s="17" t="s">
        <v>142</v>
      </c>
      <c r="BE157" s="199">
        <f t="shared" si="4"/>
        <v>0</v>
      </c>
      <c r="BF157" s="199">
        <f t="shared" si="5"/>
        <v>0</v>
      </c>
      <c r="BG157" s="199">
        <f t="shared" si="6"/>
        <v>0</v>
      </c>
      <c r="BH157" s="199">
        <f t="shared" si="7"/>
        <v>0</v>
      </c>
      <c r="BI157" s="199">
        <f t="shared" si="8"/>
        <v>0</v>
      </c>
      <c r="BJ157" s="17" t="s">
        <v>150</v>
      </c>
      <c r="BK157" s="199">
        <f t="shared" si="9"/>
        <v>0</v>
      </c>
      <c r="BL157" s="17" t="s">
        <v>189</v>
      </c>
      <c r="BM157" s="198" t="s">
        <v>865</v>
      </c>
    </row>
    <row r="158" spans="1:65" s="2" customFormat="1" ht="16.5" customHeight="1">
      <c r="A158" s="34"/>
      <c r="B158" s="35"/>
      <c r="C158" s="187" t="s">
        <v>389</v>
      </c>
      <c r="D158" s="187" t="s">
        <v>146</v>
      </c>
      <c r="E158" s="188" t="s">
        <v>866</v>
      </c>
      <c r="F158" s="189" t="s">
        <v>867</v>
      </c>
      <c r="G158" s="190" t="s">
        <v>576</v>
      </c>
      <c r="H158" s="191">
        <v>3</v>
      </c>
      <c r="I158" s="192"/>
      <c r="J158" s="193">
        <f t="shared" si="0"/>
        <v>0</v>
      </c>
      <c r="K158" s="189" t="s">
        <v>198</v>
      </c>
      <c r="L158" s="39"/>
      <c r="M158" s="194" t="s">
        <v>1</v>
      </c>
      <c r="N158" s="195" t="s">
        <v>41</v>
      </c>
      <c r="O158" s="72"/>
      <c r="P158" s="196">
        <f t="shared" si="1"/>
        <v>0</v>
      </c>
      <c r="Q158" s="196">
        <v>0.00189</v>
      </c>
      <c r="R158" s="196">
        <f t="shared" si="2"/>
        <v>0.00567</v>
      </c>
      <c r="S158" s="196">
        <v>0</v>
      </c>
      <c r="T158" s="197">
        <f t="shared" si="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189</v>
      </c>
      <c r="AT158" s="198" t="s">
        <v>146</v>
      </c>
      <c r="AU158" s="198" t="s">
        <v>84</v>
      </c>
      <c r="AY158" s="17" t="s">
        <v>142</v>
      </c>
      <c r="BE158" s="199">
        <f t="shared" si="4"/>
        <v>0</v>
      </c>
      <c r="BF158" s="199">
        <f t="shared" si="5"/>
        <v>0</v>
      </c>
      <c r="BG158" s="199">
        <f t="shared" si="6"/>
        <v>0</v>
      </c>
      <c r="BH158" s="199">
        <f t="shared" si="7"/>
        <v>0</v>
      </c>
      <c r="BI158" s="199">
        <f t="shared" si="8"/>
        <v>0</v>
      </c>
      <c r="BJ158" s="17" t="s">
        <v>150</v>
      </c>
      <c r="BK158" s="199">
        <f t="shared" si="9"/>
        <v>0</v>
      </c>
      <c r="BL158" s="17" t="s">
        <v>189</v>
      </c>
      <c r="BM158" s="198" t="s">
        <v>868</v>
      </c>
    </row>
    <row r="159" spans="1:65" s="2" customFormat="1" ht="16.5" customHeight="1">
      <c r="A159" s="34"/>
      <c r="B159" s="35"/>
      <c r="C159" s="187" t="s">
        <v>363</v>
      </c>
      <c r="D159" s="187" t="s">
        <v>146</v>
      </c>
      <c r="E159" s="188" t="s">
        <v>869</v>
      </c>
      <c r="F159" s="189" t="s">
        <v>870</v>
      </c>
      <c r="G159" s="190" t="s">
        <v>576</v>
      </c>
      <c r="H159" s="191">
        <v>1</v>
      </c>
      <c r="I159" s="192"/>
      <c r="J159" s="193">
        <f t="shared" si="0"/>
        <v>0</v>
      </c>
      <c r="K159" s="189" t="s">
        <v>198</v>
      </c>
      <c r="L159" s="39"/>
      <c r="M159" s="194" t="s">
        <v>1</v>
      </c>
      <c r="N159" s="195" t="s">
        <v>41</v>
      </c>
      <c r="O159" s="72"/>
      <c r="P159" s="196">
        <f t="shared" si="1"/>
        <v>0</v>
      </c>
      <c r="Q159" s="196">
        <v>0</v>
      </c>
      <c r="R159" s="196">
        <f t="shared" si="2"/>
        <v>0</v>
      </c>
      <c r="S159" s="196">
        <v>0.00156</v>
      </c>
      <c r="T159" s="197">
        <f t="shared" si="3"/>
        <v>0.00156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189</v>
      </c>
      <c r="AT159" s="198" t="s">
        <v>146</v>
      </c>
      <c r="AU159" s="198" t="s">
        <v>84</v>
      </c>
      <c r="AY159" s="17" t="s">
        <v>142</v>
      </c>
      <c r="BE159" s="199">
        <f t="shared" si="4"/>
        <v>0</v>
      </c>
      <c r="BF159" s="199">
        <f t="shared" si="5"/>
        <v>0</v>
      </c>
      <c r="BG159" s="199">
        <f t="shared" si="6"/>
        <v>0</v>
      </c>
      <c r="BH159" s="199">
        <f t="shared" si="7"/>
        <v>0</v>
      </c>
      <c r="BI159" s="199">
        <f t="shared" si="8"/>
        <v>0</v>
      </c>
      <c r="BJ159" s="17" t="s">
        <v>150</v>
      </c>
      <c r="BK159" s="199">
        <f t="shared" si="9"/>
        <v>0</v>
      </c>
      <c r="BL159" s="17" t="s">
        <v>189</v>
      </c>
      <c r="BM159" s="198" t="s">
        <v>871</v>
      </c>
    </row>
    <row r="160" spans="1:65" s="2" customFormat="1" ht="21.75" customHeight="1">
      <c r="A160" s="34"/>
      <c r="B160" s="35"/>
      <c r="C160" s="187" t="s">
        <v>203</v>
      </c>
      <c r="D160" s="187" t="s">
        <v>146</v>
      </c>
      <c r="E160" s="188" t="s">
        <v>872</v>
      </c>
      <c r="F160" s="189" t="s">
        <v>873</v>
      </c>
      <c r="G160" s="190" t="s">
        <v>576</v>
      </c>
      <c r="H160" s="191">
        <v>1</v>
      </c>
      <c r="I160" s="192"/>
      <c r="J160" s="193">
        <f t="shared" si="0"/>
        <v>0</v>
      </c>
      <c r="K160" s="189" t="s">
        <v>198</v>
      </c>
      <c r="L160" s="39"/>
      <c r="M160" s="194" t="s">
        <v>1</v>
      </c>
      <c r="N160" s="195" t="s">
        <v>41</v>
      </c>
      <c r="O160" s="72"/>
      <c r="P160" s="196">
        <f t="shared" si="1"/>
        <v>0</v>
      </c>
      <c r="Q160" s="196">
        <v>0.0018</v>
      </c>
      <c r="R160" s="196">
        <f t="shared" si="2"/>
        <v>0.0018</v>
      </c>
      <c r="S160" s="196">
        <v>0</v>
      </c>
      <c r="T160" s="197">
        <f t="shared" si="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189</v>
      </c>
      <c r="AT160" s="198" t="s">
        <v>146</v>
      </c>
      <c r="AU160" s="198" t="s">
        <v>84</v>
      </c>
      <c r="AY160" s="17" t="s">
        <v>142</v>
      </c>
      <c r="BE160" s="199">
        <f t="shared" si="4"/>
        <v>0</v>
      </c>
      <c r="BF160" s="199">
        <f t="shared" si="5"/>
        <v>0</v>
      </c>
      <c r="BG160" s="199">
        <f t="shared" si="6"/>
        <v>0</v>
      </c>
      <c r="BH160" s="199">
        <f t="shared" si="7"/>
        <v>0</v>
      </c>
      <c r="BI160" s="199">
        <f t="shared" si="8"/>
        <v>0</v>
      </c>
      <c r="BJ160" s="17" t="s">
        <v>150</v>
      </c>
      <c r="BK160" s="199">
        <f t="shared" si="9"/>
        <v>0</v>
      </c>
      <c r="BL160" s="17" t="s">
        <v>189</v>
      </c>
      <c r="BM160" s="198" t="s">
        <v>874</v>
      </c>
    </row>
    <row r="161" spans="1:65" s="2" customFormat="1" ht="16.5" customHeight="1">
      <c r="A161" s="34"/>
      <c r="B161" s="35"/>
      <c r="C161" s="187" t="s">
        <v>381</v>
      </c>
      <c r="D161" s="187" t="s">
        <v>146</v>
      </c>
      <c r="E161" s="188" t="s">
        <v>875</v>
      </c>
      <c r="F161" s="189" t="s">
        <v>876</v>
      </c>
      <c r="G161" s="190" t="s">
        <v>251</v>
      </c>
      <c r="H161" s="191">
        <v>3</v>
      </c>
      <c r="I161" s="192"/>
      <c r="J161" s="193">
        <f t="shared" si="0"/>
        <v>0</v>
      </c>
      <c r="K161" s="189" t="s">
        <v>198</v>
      </c>
      <c r="L161" s="39"/>
      <c r="M161" s="194" t="s">
        <v>1</v>
      </c>
      <c r="N161" s="195" t="s">
        <v>41</v>
      </c>
      <c r="O161" s="72"/>
      <c r="P161" s="196">
        <f t="shared" si="1"/>
        <v>0</v>
      </c>
      <c r="Q161" s="196">
        <v>0</v>
      </c>
      <c r="R161" s="196">
        <f t="shared" si="2"/>
        <v>0</v>
      </c>
      <c r="S161" s="196">
        <v>0.00086</v>
      </c>
      <c r="T161" s="197">
        <f t="shared" si="3"/>
        <v>0.00258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189</v>
      </c>
      <c r="AT161" s="198" t="s">
        <v>146</v>
      </c>
      <c r="AU161" s="198" t="s">
        <v>84</v>
      </c>
      <c r="AY161" s="17" t="s">
        <v>142</v>
      </c>
      <c r="BE161" s="199">
        <f t="shared" si="4"/>
        <v>0</v>
      </c>
      <c r="BF161" s="199">
        <f t="shared" si="5"/>
        <v>0</v>
      </c>
      <c r="BG161" s="199">
        <f t="shared" si="6"/>
        <v>0</v>
      </c>
      <c r="BH161" s="199">
        <f t="shared" si="7"/>
        <v>0</v>
      </c>
      <c r="BI161" s="199">
        <f t="shared" si="8"/>
        <v>0</v>
      </c>
      <c r="BJ161" s="17" t="s">
        <v>150</v>
      </c>
      <c r="BK161" s="199">
        <f t="shared" si="9"/>
        <v>0</v>
      </c>
      <c r="BL161" s="17" t="s">
        <v>189</v>
      </c>
      <c r="BM161" s="198" t="s">
        <v>877</v>
      </c>
    </row>
    <row r="162" spans="1:65" s="2" customFormat="1" ht="16.5" customHeight="1">
      <c r="A162" s="34"/>
      <c r="B162" s="35"/>
      <c r="C162" s="187" t="s">
        <v>369</v>
      </c>
      <c r="D162" s="187" t="s">
        <v>146</v>
      </c>
      <c r="E162" s="188" t="s">
        <v>878</v>
      </c>
      <c r="F162" s="189" t="s">
        <v>879</v>
      </c>
      <c r="G162" s="190" t="s">
        <v>251</v>
      </c>
      <c r="H162" s="191">
        <v>1</v>
      </c>
      <c r="I162" s="192"/>
      <c r="J162" s="193">
        <f t="shared" si="0"/>
        <v>0</v>
      </c>
      <c r="K162" s="189" t="s">
        <v>198</v>
      </c>
      <c r="L162" s="39"/>
      <c r="M162" s="194" t="s">
        <v>1</v>
      </c>
      <c r="N162" s="195" t="s">
        <v>41</v>
      </c>
      <c r="O162" s="72"/>
      <c r="P162" s="196">
        <f t="shared" si="1"/>
        <v>0</v>
      </c>
      <c r="Q162" s="196">
        <v>0</v>
      </c>
      <c r="R162" s="196">
        <f t="shared" si="2"/>
        <v>0</v>
      </c>
      <c r="S162" s="196">
        <v>0.00085</v>
      </c>
      <c r="T162" s="197">
        <f t="shared" si="3"/>
        <v>0.00085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189</v>
      </c>
      <c r="AT162" s="198" t="s">
        <v>146</v>
      </c>
      <c r="AU162" s="198" t="s">
        <v>84</v>
      </c>
      <c r="AY162" s="17" t="s">
        <v>142</v>
      </c>
      <c r="BE162" s="199">
        <f t="shared" si="4"/>
        <v>0</v>
      </c>
      <c r="BF162" s="199">
        <f t="shared" si="5"/>
        <v>0</v>
      </c>
      <c r="BG162" s="199">
        <f t="shared" si="6"/>
        <v>0</v>
      </c>
      <c r="BH162" s="199">
        <f t="shared" si="7"/>
        <v>0</v>
      </c>
      <c r="BI162" s="199">
        <f t="shared" si="8"/>
        <v>0</v>
      </c>
      <c r="BJ162" s="17" t="s">
        <v>150</v>
      </c>
      <c r="BK162" s="199">
        <f t="shared" si="9"/>
        <v>0</v>
      </c>
      <c r="BL162" s="17" t="s">
        <v>189</v>
      </c>
      <c r="BM162" s="198" t="s">
        <v>880</v>
      </c>
    </row>
    <row r="163" spans="1:65" s="2" customFormat="1" ht="16.5" customHeight="1">
      <c r="A163" s="34"/>
      <c r="B163" s="35"/>
      <c r="C163" s="187" t="s">
        <v>632</v>
      </c>
      <c r="D163" s="187" t="s">
        <v>146</v>
      </c>
      <c r="E163" s="188" t="s">
        <v>881</v>
      </c>
      <c r="F163" s="189" t="s">
        <v>882</v>
      </c>
      <c r="G163" s="190" t="s">
        <v>251</v>
      </c>
      <c r="H163" s="191">
        <v>1</v>
      </c>
      <c r="I163" s="192"/>
      <c r="J163" s="193">
        <f t="shared" si="0"/>
        <v>0</v>
      </c>
      <c r="K163" s="189" t="s">
        <v>198</v>
      </c>
      <c r="L163" s="39"/>
      <c r="M163" s="194" t="s">
        <v>1</v>
      </c>
      <c r="N163" s="195" t="s">
        <v>41</v>
      </c>
      <c r="O163" s="72"/>
      <c r="P163" s="196">
        <f t="shared" si="1"/>
        <v>0</v>
      </c>
      <c r="Q163" s="196">
        <v>0.00023</v>
      </c>
      <c r="R163" s="196">
        <f t="shared" si="2"/>
        <v>0.00023</v>
      </c>
      <c r="S163" s="196">
        <v>0</v>
      </c>
      <c r="T163" s="197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189</v>
      </c>
      <c r="AT163" s="198" t="s">
        <v>146</v>
      </c>
      <c r="AU163" s="198" t="s">
        <v>84</v>
      </c>
      <c r="AY163" s="17" t="s">
        <v>142</v>
      </c>
      <c r="BE163" s="199">
        <f t="shared" si="4"/>
        <v>0</v>
      </c>
      <c r="BF163" s="199">
        <f t="shared" si="5"/>
        <v>0</v>
      </c>
      <c r="BG163" s="199">
        <f t="shared" si="6"/>
        <v>0</v>
      </c>
      <c r="BH163" s="199">
        <f t="shared" si="7"/>
        <v>0</v>
      </c>
      <c r="BI163" s="199">
        <f t="shared" si="8"/>
        <v>0</v>
      </c>
      <c r="BJ163" s="17" t="s">
        <v>150</v>
      </c>
      <c r="BK163" s="199">
        <f t="shared" si="9"/>
        <v>0</v>
      </c>
      <c r="BL163" s="17" t="s">
        <v>189</v>
      </c>
      <c r="BM163" s="198" t="s">
        <v>883</v>
      </c>
    </row>
    <row r="164" spans="2:63" s="12" customFormat="1" ht="22.9" customHeight="1">
      <c r="B164" s="171"/>
      <c r="C164" s="172"/>
      <c r="D164" s="173" t="s">
        <v>73</v>
      </c>
      <c r="E164" s="185" t="s">
        <v>278</v>
      </c>
      <c r="F164" s="185" t="s">
        <v>279</v>
      </c>
      <c r="G164" s="172"/>
      <c r="H164" s="172"/>
      <c r="I164" s="175"/>
      <c r="J164" s="186">
        <f>BK164</f>
        <v>0</v>
      </c>
      <c r="K164" s="172"/>
      <c r="L164" s="177"/>
      <c r="M164" s="178"/>
      <c r="N164" s="179"/>
      <c r="O164" s="179"/>
      <c r="P164" s="180">
        <f>SUM(P165:P166)</f>
        <v>0</v>
      </c>
      <c r="Q164" s="179"/>
      <c r="R164" s="180">
        <f>SUM(R165:R166)</f>
        <v>0</v>
      </c>
      <c r="S164" s="179"/>
      <c r="T164" s="181">
        <f>SUM(T165:T166)</f>
        <v>0</v>
      </c>
      <c r="AR164" s="182" t="s">
        <v>84</v>
      </c>
      <c r="AT164" s="183" t="s">
        <v>73</v>
      </c>
      <c r="AU164" s="183" t="s">
        <v>82</v>
      </c>
      <c r="AY164" s="182" t="s">
        <v>142</v>
      </c>
      <c r="BK164" s="184">
        <f>SUM(BK165:BK166)</f>
        <v>0</v>
      </c>
    </row>
    <row r="165" spans="1:65" s="2" customFormat="1" ht="24.2" customHeight="1">
      <c r="A165" s="34"/>
      <c r="B165" s="35"/>
      <c r="C165" s="187" t="s">
        <v>8</v>
      </c>
      <c r="D165" s="187" t="s">
        <v>146</v>
      </c>
      <c r="E165" s="188" t="s">
        <v>281</v>
      </c>
      <c r="F165" s="189" t="s">
        <v>282</v>
      </c>
      <c r="G165" s="190" t="s">
        <v>251</v>
      </c>
      <c r="H165" s="191">
        <v>2</v>
      </c>
      <c r="I165" s="192"/>
      <c r="J165" s="193">
        <f>ROUND(I165*H165,2)</f>
        <v>0</v>
      </c>
      <c r="K165" s="189" t="s">
        <v>1</v>
      </c>
      <c r="L165" s="39"/>
      <c r="M165" s="194" t="s">
        <v>1</v>
      </c>
      <c r="N165" s="195" t="s">
        <v>41</v>
      </c>
      <c r="O165" s="72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189</v>
      </c>
      <c r="AT165" s="198" t="s">
        <v>146</v>
      </c>
      <c r="AU165" s="198" t="s">
        <v>84</v>
      </c>
      <c r="AY165" s="17" t="s">
        <v>142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7" t="s">
        <v>150</v>
      </c>
      <c r="BK165" s="199">
        <f>ROUND(I165*H165,2)</f>
        <v>0</v>
      </c>
      <c r="BL165" s="17" t="s">
        <v>189</v>
      </c>
      <c r="BM165" s="198" t="s">
        <v>884</v>
      </c>
    </row>
    <row r="166" spans="1:65" s="2" customFormat="1" ht="37.9" customHeight="1">
      <c r="A166" s="34"/>
      <c r="B166" s="35"/>
      <c r="C166" s="187" t="s">
        <v>189</v>
      </c>
      <c r="D166" s="187" t="s">
        <v>146</v>
      </c>
      <c r="E166" s="188" t="s">
        <v>289</v>
      </c>
      <c r="F166" s="189" t="s">
        <v>290</v>
      </c>
      <c r="G166" s="190" t="s">
        <v>251</v>
      </c>
      <c r="H166" s="191">
        <v>2</v>
      </c>
      <c r="I166" s="192"/>
      <c r="J166" s="193">
        <f>ROUND(I166*H166,2)</f>
        <v>0</v>
      </c>
      <c r="K166" s="189" t="s">
        <v>1</v>
      </c>
      <c r="L166" s="39"/>
      <c r="M166" s="194" t="s">
        <v>1</v>
      </c>
      <c r="N166" s="195" t="s">
        <v>41</v>
      </c>
      <c r="O166" s="72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189</v>
      </c>
      <c r="AT166" s="198" t="s">
        <v>146</v>
      </c>
      <c r="AU166" s="198" t="s">
        <v>84</v>
      </c>
      <c r="AY166" s="17" t="s">
        <v>142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7" t="s">
        <v>150</v>
      </c>
      <c r="BK166" s="199">
        <f>ROUND(I166*H166,2)</f>
        <v>0</v>
      </c>
      <c r="BL166" s="17" t="s">
        <v>189</v>
      </c>
      <c r="BM166" s="198" t="s">
        <v>885</v>
      </c>
    </row>
    <row r="167" spans="2:63" s="12" customFormat="1" ht="22.9" customHeight="1">
      <c r="B167" s="171"/>
      <c r="C167" s="172"/>
      <c r="D167" s="173" t="s">
        <v>73</v>
      </c>
      <c r="E167" s="185" t="s">
        <v>352</v>
      </c>
      <c r="F167" s="185" t="s">
        <v>353</v>
      </c>
      <c r="G167" s="172"/>
      <c r="H167" s="172"/>
      <c r="I167" s="175"/>
      <c r="J167" s="186">
        <f>BK167</f>
        <v>0</v>
      </c>
      <c r="K167" s="172"/>
      <c r="L167" s="177"/>
      <c r="M167" s="178"/>
      <c r="N167" s="179"/>
      <c r="O167" s="179"/>
      <c r="P167" s="180">
        <f>SUM(P168:P175)</f>
        <v>0</v>
      </c>
      <c r="Q167" s="179"/>
      <c r="R167" s="180">
        <f>SUM(R168:R175)</f>
        <v>0.07889400000000002</v>
      </c>
      <c r="S167" s="179"/>
      <c r="T167" s="181">
        <f>SUM(T168:T175)</f>
        <v>0.09531</v>
      </c>
      <c r="AR167" s="182" t="s">
        <v>84</v>
      </c>
      <c r="AT167" s="183" t="s">
        <v>73</v>
      </c>
      <c r="AU167" s="183" t="s">
        <v>82</v>
      </c>
      <c r="AY167" s="182" t="s">
        <v>142</v>
      </c>
      <c r="BK167" s="184">
        <f>SUM(BK168:BK175)</f>
        <v>0</v>
      </c>
    </row>
    <row r="168" spans="1:65" s="2" customFormat="1" ht="16.5" customHeight="1">
      <c r="A168" s="34"/>
      <c r="B168" s="35"/>
      <c r="C168" s="187" t="s">
        <v>318</v>
      </c>
      <c r="D168" s="187" t="s">
        <v>146</v>
      </c>
      <c r="E168" s="188" t="s">
        <v>886</v>
      </c>
      <c r="F168" s="189" t="s">
        <v>887</v>
      </c>
      <c r="G168" s="190" t="s">
        <v>149</v>
      </c>
      <c r="H168" s="191">
        <v>2.7</v>
      </c>
      <c r="I168" s="192"/>
      <c r="J168" s="193">
        <f>ROUND(I168*H168,2)</f>
        <v>0</v>
      </c>
      <c r="K168" s="189" t="s">
        <v>198</v>
      </c>
      <c r="L168" s="39"/>
      <c r="M168" s="194" t="s">
        <v>1</v>
      </c>
      <c r="N168" s="195" t="s">
        <v>41</v>
      </c>
      <c r="O168" s="72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189</v>
      </c>
      <c r="AT168" s="198" t="s">
        <v>146</v>
      </c>
      <c r="AU168" s="198" t="s">
        <v>84</v>
      </c>
      <c r="AY168" s="17" t="s">
        <v>142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7" t="s">
        <v>150</v>
      </c>
      <c r="BK168" s="199">
        <f>ROUND(I168*H168,2)</f>
        <v>0</v>
      </c>
      <c r="BL168" s="17" t="s">
        <v>189</v>
      </c>
      <c r="BM168" s="198" t="s">
        <v>888</v>
      </c>
    </row>
    <row r="169" spans="1:65" s="2" customFormat="1" ht="16.5" customHeight="1">
      <c r="A169" s="34"/>
      <c r="B169" s="35"/>
      <c r="C169" s="187" t="s">
        <v>373</v>
      </c>
      <c r="D169" s="187" t="s">
        <v>146</v>
      </c>
      <c r="E169" s="188" t="s">
        <v>889</v>
      </c>
      <c r="F169" s="189" t="s">
        <v>890</v>
      </c>
      <c r="G169" s="190" t="s">
        <v>149</v>
      </c>
      <c r="H169" s="191">
        <v>5.4</v>
      </c>
      <c r="I169" s="192"/>
      <c r="J169" s="193">
        <f>ROUND(I169*H169,2)</f>
        <v>0</v>
      </c>
      <c r="K169" s="189" t="s">
        <v>198</v>
      </c>
      <c r="L169" s="39"/>
      <c r="M169" s="194" t="s">
        <v>1</v>
      </c>
      <c r="N169" s="195" t="s">
        <v>41</v>
      </c>
      <c r="O169" s="72"/>
      <c r="P169" s="196">
        <f>O169*H169</f>
        <v>0</v>
      </c>
      <c r="Q169" s="196">
        <v>0.0003</v>
      </c>
      <c r="R169" s="196">
        <f>Q169*H169</f>
        <v>0.00162</v>
      </c>
      <c r="S169" s="196">
        <v>0</v>
      </c>
      <c r="T169" s="19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189</v>
      </c>
      <c r="AT169" s="198" t="s">
        <v>146</v>
      </c>
      <c r="AU169" s="198" t="s">
        <v>84</v>
      </c>
      <c r="AY169" s="17" t="s">
        <v>142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7" t="s">
        <v>150</v>
      </c>
      <c r="BK169" s="199">
        <f>ROUND(I169*H169,2)</f>
        <v>0</v>
      </c>
      <c r="BL169" s="17" t="s">
        <v>189</v>
      </c>
      <c r="BM169" s="198" t="s">
        <v>891</v>
      </c>
    </row>
    <row r="170" spans="1:65" s="2" customFormat="1" ht="24.2" customHeight="1">
      <c r="A170" s="34"/>
      <c r="B170" s="35"/>
      <c r="C170" s="187" t="s">
        <v>377</v>
      </c>
      <c r="D170" s="187" t="s">
        <v>146</v>
      </c>
      <c r="E170" s="188" t="s">
        <v>892</v>
      </c>
      <c r="F170" s="189" t="s">
        <v>893</v>
      </c>
      <c r="G170" s="190" t="s">
        <v>149</v>
      </c>
      <c r="H170" s="191">
        <v>2.7</v>
      </c>
      <c r="I170" s="192"/>
      <c r="J170" s="193">
        <f>ROUND(I170*H170,2)</f>
        <v>0</v>
      </c>
      <c r="K170" s="189" t="s">
        <v>198</v>
      </c>
      <c r="L170" s="39"/>
      <c r="M170" s="194" t="s">
        <v>1</v>
      </c>
      <c r="N170" s="195" t="s">
        <v>41</v>
      </c>
      <c r="O170" s="72"/>
      <c r="P170" s="196">
        <f>O170*H170</f>
        <v>0</v>
      </c>
      <c r="Q170" s="196">
        <v>0.0204</v>
      </c>
      <c r="R170" s="196">
        <f>Q170*H170</f>
        <v>0.05508000000000001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189</v>
      </c>
      <c r="AT170" s="198" t="s">
        <v>146</v>
      </c>
      <c r="AU170" s="198" t="s">
        <v>84</v>
      </c>
      <c r="AY170" s="17" t="s">
        <v>142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150</v>
      </c>
      <c r="BK170" s="199">
        <f>ROUND(I170*H170,2)</f>
        <v>0</v>
      </c>
      <c r="BL170" s="17" t="s">
        <v>189</v>
      </c>
      <c r="BM170" s="198" t="s">
        <v>894</v>
      </c>
    </row>
    <row r="171" spans="1:65" s="2" customFormat="1" ht="16.5" customHeight="1">
      <c r="A171" s="34"/>
      <c r="B171" s="35"/>
      <c r="C171" s="187" t="s">
        <v>467</v>
      </c>
      <c r="D171" s="187" t="s">
        <v>146</v>
      </c>
      <c r="E171" s="188" t="s">
        <v>895</v>
      </c>
      <c r="F171" s="189" t="s">
        <v>896</v>
      </c>
      <c r="G171" s="190" t="s">
        <v>149</v>
      </c>
      <c r="H171" s="191">
        <v>2.7</v>
      </c>
      <c r="I171" s="192"/>
      <c r="J171" s="193">
        <f>ROUND(I171*H171,2)</f>
        <v>0</v>
      </c>
      <c r="K171" s="189" t="s">
        <v>198</v>
      </c>
      <c r="L171" s="39"/>
      <c r="M171" s="194" t="s">
        <v>1</v>
      </c>
      <c r="N171" s="195" t="s">
        <v>41</v>
      </c>
      <c r="O171" s="72"/>
      <c r="P171" s="196">
        <f>O171*H171</f>
        <v>0</v>
      </c>
      <c r="Q171" s="196">
        <v>0</v>
      </c>
      <c r="R171" s="196">
        <f>Q171*H171</f>
        <v>0</v>
      </c>
      <c r="S171" s="196">
        <v>0.0353</v>
      </c>
      <c r="T171" s="197">
        <f>S171*H171</f>
        <v>0.09531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189</v>
      </c>
      <c r="AT171" s="198" t="s">
        <v>146</v>
      </c>
      <c r="AU171" s="198" t="s">
        <v>84</v>
      </c>
      <c r="AY171" s="17" t="s">
        <v>142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7" t="s">
        <v>150</v>
      </c>
      <c r="BK171" s="199">
        <f>ROUND(I171*H171,2)</f>
        <v>0</v>
      </c>
      <c r="BL171" s="17" t="s">
        <v>189</v>
      </c>
      <c r="BM171" s="198" t="s">
        <v>897</v>
      </c>
    </row>
    <row r="172" spans="2:51" s="14" customFormat="1" ht="11.25">
      <c r="B172" s="211"/>
      <c r="C172" s="212"/>
      <c r="D172" s="202" t="s">
        <v>176</v>
      </c>
      <c r="E172" s="213" t="s">
        <v>1</v>
      </c>
      <c r="F172" s="214" t="s">
        <v>898</v>
      </c>
      <c r="G172" s="212"/>
      <c r="H172" s="215">
        <v>2.7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176</v>
      </c>
      <c r="AU172" s="221" t="s">
        <v>84</v>
      </c>
      <c r="AV172" s="14" t="s">
        <v>84</v>
      </c>
      <c r="AW172" s="14" t="s">
        <v>31</v>
      </c>
      <c r="AX172" s="14" t="s">
        <v>82</v>
      </c>
      <c r="AY172" s="221" t="s">
        <v>142</v>
      </c>
    </row>
    <row r="173" spans="1:65" s="2" customFormat="1" ht="37.9" customHeight="1">
      <c r="A173" s="34"/>
      <c r="B173" s="35"/>
      <c r="C173" s="187" t="s">
        <v>385</v>
      </c>
      <c r="D173" s="187" t="s">
        <v>146</v>
      </c>
      <c r="E173" s="188" t="s">
        <v>899</v>
      </c>
      <c r="F173" s="189" t="s">
        <v>900</v>
      </c>
      <c r="G173" s="190" t="s">
        <v>149</v>
      </c>
      <c r="H173" s="191">
        <v>2.7</v>
      </c>
      <c r="I173" s="192"/>
      <c r="J173" s="193">
        <f>ROUND(I173*H173,2)</f>
        <v>0</v>
      </c>
      <c r="K173" s="189" t="s">
        <v>198</v>
      </c>
      <c r="L173" s="39"/>
      <c r="M173" s="194" t="s">
        <v>1</v>
      </c>
      <c r="N173" s="195" t="s">
        <v>41</v>
      </c>
      <c r="O173" s="72"/>
      <c r="P173" s="196">
        <f>O173*H173</f>
        <v>0</v>
      </c>
      <c r="Q173" s="196">
        <v>0.00822</v>
      </c>
      <c r="R173" s="196">
        <f>Q173*H173</f>
        <v>0.022194000000000002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189</v>
      </c>
      <c r="AT173" s="198" t="s">
        <v>146</v>
      </c>
      <c r="AU173" s="198" t="s">
        <v>84</v>
      </c>
      <c r="AY173" s="17" t="s">
        <v>142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7" t="s">
        <v>150</v>
      </c>
      <c r="BK173" s="199">
        <f>ROUND(I173*H173,2)</f>
        <v>0</v>
      </c>
      <c r="BL173" s="17" t="s">
        <v>189</v>
      </c>
      <c r="BM173" s="198" t="s">
        <v>901</v>
      </c>
    </row>
    <row r="174" spans="1:65" s="2" customFormat="1" ht="24.2" customHeight="1">
      <c r="A174" s="34"/>
      <c r="B174" s="35"/>
      <c r="C174" s="234" t="s">
        <v>411</v>
      </c>
      <c r="D174" s="234" t="s">
        <v>335</v>
      </c>
      <c r="E174" s="235" t="s">
        <v>360</v>
      </c>
      <c r="F174" s="236" t="s">
        <v>902</v>
      </c>
      <c r="G174" s="237" t="s">
        <v>149</v>
      </c>
      <c r="H174" s="238">
        <v>2.97</v>
      </c>
      <c r="I174" s="239"/>
      <c r="J174" s="240">
        <f>ROUND(I174*H174,2)</f>
        <v>0</v>
      </c>
      <c r="K174" s="236" t="s">
        <v>1</v>
      </c>
      <c r="L174" s="241"/>
      <c r="M174" s="242" t="s">
        <v>1</v>
      </c>
      <c r="N174" s="243" t="s">
        <v>41</v>
      </c>
      <c r="O174" s="72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338</v>
      </c>
      <c r="AT174" s="198" t="s">
        <v>335</v>
      </c>
      <c r="AU174" s="198" t="s">
        <v>84</v>
      </c>
      <c r="AY174" s="17" t="s">
        <v>142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7" t="s">
        <v>150</v>
      </c>
      <c r="BK174" s="199">
        <f>ROUND(I174*H174,2)</f>
        <v>0</v>
      </c>
      <c r="BL174" s="17" t="s">
        <v>189</v>
      </c>
      <c r="BM174" s="198" t="s">
        <v>903</v>
      </c>
    </row>
    <row r="175" spans="2:51" s="14" customFormat="1" ht="11.25">
      <c r="B175" s="211"/>
      <c r="C175" s="212"/>
      <c r="D175" s="202" t="s">
        <v>176</v>
      </c>
      <c r="E175" s="212"/>
      <c r="F175" s="214" t="s">
        <v>904</v>
      </c>
      <c r="G175" s="212"/>
      <c r="H175" s="215">
        <v>2.97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176</v>
      </c>
      <c r="AU175" s="221" t="s">
        <v>84</v>
      </c>
      <c r="AV175" s="14" t="s">
        <v>84</v>
      </c>
      <c r="AW175" s="14" t="s">
        <v>4</v>
      </c>
      <c r="AX175" s="14" t="s">
        <v>82</v>
      </c>
      <c r="AY175" s="221" t="s">
        <v>142</v>
      </c>
    </row>
    <row r="176" spans="2:63" s="12" customFormat="1" ht="22.9" customHeight="1">
      <c r="B176" s="171"/>
      <c r="C176" s="172"/>
      <c r="D176" s="173" t="s">
        <v>73</v>
      </c>
      <c r="E176" s="185" t="s">
        <v>905</v>
      </c>
      <c r="F176" s="185" t="s">
        <v>906</v>
      </c>
      <c r="G176" s="172"/>
      <c r="H176" s="172"/>
      <c r="I176" s="175"/>
      <c r="J176" s="186">
        <f>BK176</f>
        <v>0</v>
      </c>
      <c r="K176" s="172"/>
      <c r="L176" s="177"/>
      <c r="M176" s="178"/>
      <c r="N176" s="179"/>
      <c r="O176" s="179"/>
      <c r="P176" s="180">
        <f>SUM(P177:P183)</f>
        <v>0</v>
      </c>
      <c r="Q176" s="179"/>
      <c r="R176" s="180">
        <f>SUM(R177:R183)</f>
        <v>0.49439732</v>
      </c>
      <c r="S176" s="179"/>
      <c r="T176" s="181">
        <f>SUM(T177:T183)</f>
        <v>0.8995032000000001</v>
      </c>
      <c r="AR176" s="182" t="s">
        <v>84</v>
      </c>
      <c r="AT176" s="183" t="s">
        <v>73</v>
      </c>
      <c r="AU176" s="183" t="s">
        <v>82</v>
      </c>
      <c r="AY176" s="182" t="s">
        <v>142</v>
      </c>
      <c r="BK176" s="184">
        <f>SUM(BK177:BK183)</f>
        <v>0</v>
      </c>
    </row>
    <row r="177" spans="1:65" s="2" customFormat="1" ht="16.5" customHeight="1">
      <c r="A177" s="34"/>
      <c r="B177" s="35"/>
      <c r="C177" s="187" t="s">
        <v>478</v>
      </c>
      <c r="D177" s="187" t="s">
        <v>146</v>
      </c>
      <c r="E177" s="188" t="s">
        <v>907</v>
      </c>
      <c r="F177" s="189" t="s">
        <v>908</v>
      </c>
      <c r="G177" s="190" t="s">
        <v>149</v>
      </c>
      <c r="H177" s="191">
        <v>18.44</v>
      </c>
      <c r="I177" s="192"/>
      <c r="J177" s="193">
        <f>ROUND(I177*H177,2)</f>
        <v>0</v>
      </c>
      <c r="K177" s="189" t="s">
        <v>198</v>
      </c>
      <c r="L177" s="39"/>
      <c r="M177" s="194" t="s">
        <v>1</v>
      </c>
      <c r="N177" s="195" t="s">
        <v>41</v>
      </c>
      <c r="O177" s="72"/>
      <c r="P177" s="196">
        <f>O177*H177</f>
        <v>0</v>
      </c>
      <c r="Q177" s="196">
        <v>0.0003</v>
      </c>
      <c r="R177" s="196">
        <f>Q177*H177</f>
        <v>0.005532</v>
      </c>
      <c r="S177" s="196">
        <v>0</v>
      </c>
      <c r="T177" s="19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189</v>
      </c>
      <c r="AT177" s="198" t="s">
        <v>146</v>
      </c>
      <c r="AU177" s="198" t="s">
        <v>84</v>
      </c>
      <c r="AY177" s="17" t="s">
        <v>142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7" t="s">
        <v>150</v>
      </c>
      <c r="BK177" s="199">
        <f>ROUND(I177*H177,2)</f>
        <v>0</v>
      </c>
      <c r="BL177" s="17" t="s">
        <v>189</v>
      </c>
      <c r="BM177" s="198" t="s">
        <v>909</v>
      </c>
    </row>
    <row r="178" spans="2:51" s="14" customFormat="1" ht="11.25">
      <c r="B178" s="211"/>
      <c r="C178" s="212"/>
      <c r="D178" s="202" t="s">
        <v>176</v>
      </c>
      <c r="E178" s="213" t="s">
        <v>1</v>
      </c>
      <c r="F178" s="214" t="s">
        <v>910</v>
      </c>
      <c r="G178" s="212"/>
      <c r="H178" s="215">
        <v>18.44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176</v>
      </c>
      <c r="AU178" s="221" t="s">
        <v>84</v>
      </c>
      <c r="AV178" s="14" t="s">
        <v>84</v>
      </c>
      <c r="AW178" s="14" t="s">
        <v>31</v>
      </c>
      <c r="AX178" s="14" t="s">
        <v>82</v>
      </c>
      <c r="AY178" s="221" t="s">
        <v>142</v>
      </c>
    </row>
    <row r="179" spans="1:65" s="2" customFormat="1" ht="16.5" customHeight="1">
      <c r="A179" s="34"/>
      <c r="B179" s="35"/>
      <c r="C179" s="187" t="s">
        <v>474</v>
      </c>
      <c r="D179" s="187" t="s">
        <v>146</v>
      </c>
      <c r="E179" s="188" t="s">
        <v>911</v>
      </c>
      <c r="F179" s="189" t="s">
        <v>912</v>
      </c>
      <c r="G179" s="190" t="s">
        <v>149</v>
      </c>
      <c r="H179" s="191">
        <v>13.83</v>
      </c>
      <c r="I179" s="192"/>
      <c r="J179" s="193">
        <f>ROUND(I179*H179,2)</f>
        <v>0</v>
      </c>
      <c r="K179" s="189" t="s">
        <v>198</v>
      </c>
      <c r="L179" s="39"/>
      <c r="M179" s="194" t="s">
        <v>1</v>
      </c>
      <c r="N179" s="195" t="s">
        <v>41</v>
      </c>
      <c r="O179" s="72"/>
      <c r="P179" s="196">
        <f>O179*H179</f>
        <v>0</v>
      </c>
      <c r="Q179" s="196">
        <v>0</v>
      </c>
      <c r="R179" s="196">
        <f>Q179*H179</f>
        <v>0</v>
      </c>
      <c r="S179" s="196">
        <v>0.06504</v>
      </c>
      <c r="T179" s="197">
        <f>S179*H179</f>
        <v>0.8995032000000001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189</v>
      </c>
      <c r="AT179" s="198" t="s">
        <v>146</v>
      </c>
      <c r="AU179" s="198" t="s">
        <v>84</v>
      </c>
      <c r="AY179" s="17" t="s">
        <v>142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7" t="s">
        <v>150</v>
      </c>
      <c r="BK179" s="199">
        <f>ROUND(I179*H179,2)</f>
        <v>0</v>
      </c>
      <c r="BL179" s="17" t="s">
        <v>189</v>
      </c>
      <c r="BM179" s="198" t="s">
        <v>913</v>
      </c>
    </row>
    <row r="180" spans="2:51" s="14" customFormat="1" ht="11.25">
      <c r="B180" s="211"/>
      <c r="C180" s="212"/>
      <c r="D180" s="202" t="s">
        <v>176</v>
      </c>
      <c r="E180" s="213" t="s">
        <v>1</v>
      </c>
      <c r="F180" s="214" t="s">
        <v>914</v>
      </c>
      <c r="G180" s="212"/>
      <c r="H180" s="215">
        <v>13.83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176</v>
      </c>
      <c r="AU180" s="221" t="s">
        <v>84</v>
      </c>
      <c r="AV180" s="14" t="s">
        <v>84</v>
      </c>
      <c r="AW180" s="14" t="s">
        <v>31</v>
      </c>
      <c r="AX180" s="14" t="s">
        <v>82</v>
      </c>
      <c r="AY180" s="221" t="s">
        <v>142</v>
      </c>
    </row>
    <row r="181" spans="1:65" s="2" customFormat="1" ht="24.2" customHeight="1">
      <c r="A181" s="34"/>
      <c r="B181" s="35"/>
      <c r="C181" s="187" t="s">
        <v>313</v>
      </c>
      <c r="D181" s="187" t="s">
        <v>146</v>
      </c>
      <c r="E181" s="188" t="s">
        <v>915</v>
      </c>
      <c r="F181" s="189" t="s">
        <v>916</v>
      </c>
      <c r="G181" s="190" t="s">
        <v>149</v>
      </c>
      <c r="H181" s="191">
        <v>18.44</v>
      </c>
      <c r="I181" s="192"/>
      <c r="J181" s="193">
        <f>ROUND(I181*H181,2)</f>
        <v>0</v>
      </c>
      <c r="K181" s="189" t="s">
        <v>198</v>
      </c>
      <c r="L181" s="39"/>
      <c r="M181" s="194" t="s">
        <v>1</v>
      </c>
      <c r="N181" s="195" t="s">
        <v>41</v>
      </c>
      <c r="O181" s="72"/>
      <c r="P181" s="196">
        <f>O181*H181</f>
        <v>0</v>
      </c>
      <c r="Q181" s="196">
        <v>0.0028</v>
      </c>
      <c r="R181" s="196">
        <f>Q181*H181</f>
        <v>0.051632000000000004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189</v>
      </c>
      <c r="AT181" s="198" t="s">
        <v>146</v>
      </c>
      <c r="AU181" s="198" t="s">
        <v>84</v>
      </c>
      <c r="AY181" s="17" t="s">
        <v>142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7" t="s">
        <v>150</v>
      </c>
      <c r="BK181" s="199">
        <f>ROUND(I181*H181,2)</f>
        <v>0</v>
      </c>
      <c r="BL181" s="17" t="s">
        <v>189</v>
      </c>
      <c r="BM181" s="198" t="s">
        <v>917</v>
      </c>
    </row>
    <row r="182" spans="1:65" s="2" customFormat="1" ht="24.2" customHeight="1">
      <c r="A182" s="34"/>
      <c r="B182" s="35"/>
      <c r="C182" s="234" t="s">
        <v>322</v>
      </c>
      <c r="D182" s="234" t="s">
        <v>335</v>
      </c>
      <c r="E182" s="235" t="s">
        <v>918</v>
      </c>
      <c r="F182" s="236" t="s">
        <v>919</v>
      </c>
      <c r="G182" s="237" t="s">
        <v>251</v>
      </c>
      <c r="H182" s="238">
        <v>112.689</v>
      </c>
      <c r="I182" s="239"/>
      <c r="J182" s="240">
        <f>ROUND(I182*H182,2)</f>
        <v>0</v>
      </c>
      <c r="K182" s="236" t="s">
        <v>198</v>
      </c>
      <c r="L182" s="241"/>
      <c r="M182" s="242" t="s">
        <v>1</v>
      </c>
      <c r="N182" s="243" t="s">
        <v>41</v>
      </c>
      <c r="O182" s="72"/>
      <c r="P182" s="196">
        <f>O182*H182</f>
        <v>0</v>
      </c>
      <c r="Q182" s="196">
        <v>0.00388</v>
      </c>
      <c r="R182" s="196">
        <f>Q182*H182</f>
        <v>0.43723332</v>
      </c>
      <c r="S182" s="196">
        <v>0</v>
      </c>
      <c r="T182" s="19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338</v>
      </c>
      <c r="AT182" s="198" t="s">
        <v>335</v>
      </c>
      <c r="AU182" s="198" t="s">
        <v>84</v>
      </c>
      <c r="AY182" s="17" t="s">
        <v>142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7" t="s">
        <v>150</v>
      </c>
      <c r="BK182" s="199">
        <f>ROUND(I182*H182,2)</f>
        <v>0</v>
      </c>
      <c r="BL182" s="17" t="s">
        <v>189</v>
      </c>
      <c r="BM182" s="198" t="s">
        <v>920</v>
      </c>
    </row>
    <row r="183" spans="2:51" s="14" customFormat="1" ht="11.25">
      <c r="B183" s="211"/>
      <c r="C183" s="212"/>
      <c r="D183" s="202" t="s">
        <v>176</v>
      </c>
      <c r="E183" s="212"/>
      <c r="F183" s="214" t="s">
        <v>921</v>
      </c>
      <c r="G183" s="212"/>
      <c r="H183" s="215">
        <v>112.689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176</v>
      </c>
      <c r="AU183" s="221" t="s">
        <v>84</v>
      </c>
      <c r="AV183" s="14" t="s">
        <v>84</v>
      </c>
      <c r="AW183" s="14" t="s">
        <v>4</v>
      </c>
      <c r="AX183" s="14" t="s">
        <v>82</v>
      </c>
      <c r="AY183" s="221" t="s">
        <v>142</v>
      </c>
    </row>
    <row r="184" spans="2:63" s="12" customFormat="1" ht="22.9" customHeight="1">
      <c r="B184" s="171"/>
      <c r="C184" s="172"/>
      <c r="D184" s="173" t="s">
        <v>73</v>
      </c>
      <c r="E184" s="185" t="s">
        <v>440</v>
      </c>
      <c r="F184" s="185" t="s">
        <v>441</v>
      </c>
      <c r="G184" s="172"/>
      <c r="H184" s="172"/>
      <c r="I184" s="175"/>
      <c r="J184" s="186">
        <f>BK184</f>
        <v>0</v>
      </c>
      <c r="K184" s="172"/>
      <c r="L184" s="177"/>
      <c r="M184" s="178"/>
      <c r="N184" s="179"/>
      <c r="O184" s="179"/>
      <c r="P184" s="180">
        <f>SUM(P185:P190)</f>
        <v>0</v>
      </c>
      <c r="Q184" s="179"/>
      <c r="R184" s="180">
        <f>SUM(R185:R190)</f>
        <v>0.00037025999999999997</v>
      </c>
      <c r="S184" s="179"/>
      <c r="T184" s="181">
        <f>SUM(T185:T190)</f>
        <v>0</v>
      </c>
      <c r="AR184" s="182" t="s">
        <v>84</v>
      </c>
      <c r="AT184" s="183" t="s">
        <v>73</v>
      </c>
      <c r="AU184" s="183" t="s">
        <v>82</v>
      </c>
      <c r="AY184" s="182" t="s">
        <v>142</v>
      </c>
      <c r="BK184" s="184">
        <f>SUM(BK185:BK190)</f>
        <v>0</v>
      </c>
    </row>
    <row r="185" spans="1:65" s="2" customFormat="1" ht="24.2" customHeight="1">
      <c r="A185" s="34"/>
      <c r="B185" s="35"/>
      <c r="C185" s="187" t="s">
        <v>344</v>
      </c>
      <c r="D185" s="187" t="s">
        <v>146</v>
      </c>
      <c r="E185" s="188" t="s">
        <v>443</v>
      </c>
      <c r="F185" s="189" t="s">
        <v>444</v>
      </c>
      <c r="G185" s="190" t="s">
        <v>149</v>
      </c>
      <c r="H185" s="191">
        <v>0.726</v>
      </c>
      <c r="I185" s="192"/>
      <c r="J185" s="193">
        <f>ROUND(I185*H185,2)</f>
        <v>0</v>
      </c>
      <c r="K185" s="189" t="s">
        <v>1</v>
      </c>
      <c r="L185" s="39"/>
      <c r="M185" s="194" t="s">
        <v>1</v>
      </c>
      <c r="N185" s="195" t="s">
        <v>41</v>
      </c>
      <c r="O185" s="72"/>
      <c r="P185" s="196">
        <f>O185*H185</f>
        <v>0</v>
      </c>
      <c r="Q185" s="196">
        <v>8E-05</v>
      </c>
      <c r="R185" s="196">
        <f>Q185*H185</f>
        <v>5.8080000000000006E-05</v>
      </c>
      <c r="S185" s="196">
        <v>0</v>
      </c>
      <c r="T185" s="19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8" t="s">
        <v>189</v>
      </c>
      <c r="AT185" s="198" t="s">
        <v>146</v>
      </c>
      <c r="AU185" s="198" t="s">
        <v>84</v>
      </c>
      <c r="AY185" s="17" t="s">
        <v>142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7" t="s">
        <v>150</v>
      </c>
      <c r="BK185" s="199">
        <f>ROUND(I185*H185,2)</f>
        <v>0</v>
      </c>
      <c r="BL185" s="17" t="s">
        <v>189</v>
      </c>
      <c r="BM185" s="198" t="s">
        <v>922</v>
      </c>
    </row>
    <row r="186" spans="2:51" s="14" customFormat="1" ht="11.25">
      <c r="B186" s="211"/>
      <c r="C186" s="212"/>
      <c r="D186" s="202" t="s">
        <v>176</v>
      </c>
      <c r="E186" s="213" t="s">
        <v>1</v>
      </c>
      <c r="F186" s="214" t="s">
        <v>923</v>
      </c>
      <c r="G186" s="212"/>
      <c r="H186" s="215">
        <v>0.726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176</v>
      </c>
      <c r="AU186" s="221" t="s">
        <v>84</v>
      </c>
      <c r="AV186" s="14" t="s">
        <v>84</v>
      </c>
      <c r="AW186" s="14" t="s">
        <v>31</v>
      </c>
      <c r="AX186" s="14" t="s">
        <v>82</v>
      </c>
      <c r="AY186" s="221" t="s">
        <v>142</v>
      </c>
    </row>
    <row r="187" spans="1:65" s="2" customFormat="1" ht="16.5" customHeight="1">
      <c r="A187" s="34"/>
      <c r="B187" s="35"/>
      <c r="C187" s="187" t="s">
        <v>348</v>
      </c>
      <c r="D187" s="187" t="s">
        <v>146</v>
      </c>
      <c r="E187" s="188" t="s">
        <v>447</v>
      </c>
      <c r="F187" s="189" t="s">
        <v>448</v>
      </c>
      <c r="G187" s="190" t="s">
        <v>149</v>
      </c>
      <c r="H187" s="191">
        <v>0.726</v>
      </c>
      <c r="I187" s="192"/>
      <c r="J187" s="193">
        <f>ROUND(I187*H187,2)</f>
        <v>0</v>
      </c>
      <c r="K187" s="189" t="s">
        <v>1</v>
      </c>
      <c r="L187" s="39"/>
      <c r="M187" s="194" t="s">
        <v>1</v>
      </c>
      <c r="N187" s="195" t="s">
        <v>41</v>
      </c>
      <c r="O187" s="72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8" t="s">
        <v>189</v>
      </c>
      <c r="AT187" s="198" t="s">
        <v>146</v>
      </c>
      <c r="AU187" s="198" t="s">
        <v>84</v>
      </c>
      <c r="AY187" s="17" t="s">
        <v>142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7" t="s">
        <v>150</v>
      </c>
      <c r="BK187" s="199">
        <f>ROUND(I187*H187,2)</f>
        <v>0</v>
      </c>
      <c r="BL187" s="17" t="s">
        <v>189</v>
      </c>
      <c r="BM187" s="198" t="s">
        <v>924</v>
      </c>
    </row>
    <row r="188" spans="1:65" s="2" customFormat="1" ht="24.2" customHeight="1">
      <c r="A188" s="34"/>
      <c r="B188" s="35"/>
      <c r="C188" s="187" t="s">
        <v>330</v>
      </c>
      <c r="D188" s="187" t="s">
        <v>146</v>
      </c>
      <c r="E188" s="188" t="s">
        <v>451</v>
      </c>
      <c r="F188" s="189" t="s">
        <v>452</v>
      </c>
      <c r="G188" s="190" t="s">
        <v>149</v>
      </c>
      <c r="H188" s="191">
        <v>0.726</v>
      </c>
      <c r="I188" s="192"/>
      <c r="J188" s="193">
        <f>ROUND(I188*H188,2)</f>
        <v>0</v>
      </c>
      <c r="K188" s="189" t="s">
        <v>1</v>
      </c>
      <c r="L188" s="39"/>
      <c r="M188" s="194" t="s">
        <v>1</v>
      </c>
      <c r="N188" s="195" t="s">
        <v>41</v>
      </c>
      <c r="O188" s="72"/>
      <c r="P188" s="196">
        <f>O188*H188</f>
        <v>0</v>
      </c>
      <c r="Q188" s="196">
        <v>0.00014</v>
      </c>
      <c r="R188" s="196">
        <f>Q188*H188</f>
        <v>0.00010163999999999998</v>
      </c>
      <c r="S188" s="196">
        <v>0</v>
      </c>
      <c r="T188" s="197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8" t="s">
        <v>189</v>
      </c>
      <c r="AT188" s="198" t="s">
        <v>146</v>
      </c>
      <c r="AU188" s="198" t="s">
        <v>84</v>
      </c>
      <c r="AY188" s="17" t="s">
        <v>142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7" t="s">
        <v>150</v>
      </c>
      <c r="BK188" s="199">
        <f>ROUND(I188*H188,2)</f>
        <v>0</v>
      </c>
      <c r="BL188" s="17" t="s">
        <v>189</v>
      </c>
      <c r="BM188" s="198" t="s">
        <v>925</v>
      </c>
    </row>
    <row r="189" spans="1:65" s="2" customFormat="1" ht="24.2" customHeight="1">
      <c r="A189" s="34"/>
      <c r="B189" s="35"/>
      <c r="C189" s="187" t="s">
        <v>334</v>
      </c>
      <c r="D189" s="187" t="s">
        <v>146</v>
      </c>
      <c r="E189" s="188" t="s">
        <v>455</v>
      </c>
      <c r="F189" s="189" t="s">
        <v>456</v>
      </c>
      <c r="G189" s="190" t="s">
        <v>149</v>
      </c>
      <c r="H189" s="191">
        <v>0.726</v>
      </c>
      <c r="I189" s="192"/>
      <c r="J189" s="193">
        <f>ROUND(I189*H189,2)</f>
        <v>0</v>
      </c>
      <c r="K189" s="189" t="s">
        <v>1</v>
      </c>
      <c r="L189" s="39"/>
      <c r="M189" s="194" t="s">
        <v>1</v>
      </c>
      <c r="N189" s="195" t="s">
        <v>41</v>
      </c>
      <c r="O189" s="72"/>
      <c r="P189" s="196">
        <f>O189*H189</f>
        <v>0</v>
      </c>
      <c r="Q189" s="196">
        <v>0.00017</v>
      </c>
      <c r="R189" s="196">
        <f>Q189*H189</f>
        <v>0.00012342</v>
      </c>
      <c r="S189" s="196">
        <v>0</v>
      </c>
      <c r="T189" s="197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8" t="s">
        <v>189</v>
      </c>
      <c r="AT189" s="198" t="s">
        <v>146</v>
      </c>
      <c r="AU189" s="198" t="s">
        <v>84</v>
      </c>
      <c r="AY189" s="17" t="s">
        <v>142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7" t="s">
        <v>150</v>
      </c>
      <c r="BK189" s="199">
        <f>ROUND(I189*H189,2)</f>
        <v>0</v>
      </c>
      <c r="BL189" s="17" t="s">
        <v>189</v>
      </c>
      <c r="BM189" s="198" t="s">
        <v>926</v>
      </c>
    </row>
    <row r="190" spans="1:65" s="2" customFormat="1" ht="24.2" customHeight="1">
      <c r="A190" s="34"/>
      <c r="B190" s="35"/>
      <c r="C190" s="187" t="s">
        <v>340</v>
      </c>
      <c r="D190" s="187" t="s">
        <v>146</v>
      </c>
      <c r="E190" s="188" t="s">
        <v>458</v>
      </c>
      <c r="F190" s="189" t="s">
        <v>459</v>
      </c>
      <c r="G190" s="190" t="s">
        <v>149</v>
      </c>
      <c r="H190" s="191">
        <v>0.726</v>
      </c>
      <c r="I190" s="192"/>
      <c r="J190" s="193">
        <f>ROUND(I190*H190,2)</f>
        <v>0</v>
      </c>
      <c r="K190" s="189" t="s">
        <v>1</v>
      </c>
      <c r="L190" s="39"/>
      <c r="M190" s="194" t="s">
        <v>1</v>
      </c>
      <c r="N190" s="195" t="s">
        <v>41</v>
      </c>
      <c r="O190" s="72"/>
      <c r="P190" s="196">
        <f>O190*H190</f>
        <v>0</v>
      </c>
      <c r="Q190" s="196">
        <v>0.00012</v>
      </c>
      <c r="R190" s="196">
        <f>Q190*H190</f>
        <v>8.712E-05</v>
      </c>
      <c r="S190" s="196">
        <v>0</v>
      </c>
      <c r="T190" s="19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8" t="s">
        <v>189</v>
      </c>
      <c r="AT190" s="198" t="s">
        <v>146</v>
      </c>
      <c r="AU190" s="198" t="s">
        <v>84</v>
      </c>
      <c r="AY190" s="17" t="s">
        <v>142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7" t="s">
        <v>150</v>
      </c>
      <c r="BK190" s="199">
        <f>ROUND(I190*H190,2)</f>
        <v>0</v>
      </c>
      <c r="BL190" s="17" t="s">
        <v>189</v>
      </c>
      <c r="BM190" s="198" t="s">
        <v>927</v>
      </c>
    </row>
    <row r="191" spans="2:63" s="12" customFormat="1" ht="22.9" customHeight="1">
      <c r="B191" s="171"/>
      <c r="C191" s="172"/>
      <c r="D191" s="173" t="s">
        <v>73</v>
      </c>
      <c r="E191" s="185" t="s">
        <v>461</v>
      </c>
      <c r="F191" s="185" t="s">
        <v>462</v>
      </c>
      <c r="G191" s="172"/>
      <c r="H191" s="172"/>
      <c r="I191" s="175"/>
      <c r="J191" s="186">
        <f>BK191</f>
        <v>0</v>
      </c>
      <c r="K191" s="172"/>
      <c r="L191" s="177"/>
      <c r="M191" s="178"/>
      <c r="N191" s="179"/>
      <c r="O191" s="179"/>
      <c r="P191" s="180">
        <f>SUM(P192:P207)</f>
        <v>0</v>
      </c>
      <c r="Q191" s="179"/>
      <c r="R191" s="180">
        <f>SUM(R192:R207)</f>
        <v>0.017175759999999998</v>
      </c>
      <c r="S191" s="179"/>
      <c r="T191" s="181">
        <f>SUM(T192:T207)</f>
        <v>0.00383346</v>
      </c>
      <c r="AR191" s="182" t="s">
        <v>84</v>
      </c>
      <c r="AT191" s="183" t="s">
        <v>73</v>
      </c>
      <c r="AU191" s="183" t="s">
        <v>82</v>
      </c>
      <c r="AY191" s="182" t="s">
        <v>142</v>
      </c>
      <c r="BK191" s="184">
        <f>SUM(BK192:BK207)</f>
        <v>0</v>
      </c>
    </row>
    <row r="192" spans="1:65" s="2" customFormat="1" ht="16.5" customHeight="1">
      <c r="A192" s="34"/>
      <c r="B192" s="35"/>
      <c r="C192" s="187" t="s">
        <v>442</v>
      </c>
      <c r="D192" s="187" t="s">
        <v>146</v>
      </c>
      <c r="E192" s="188" t="s">
        <v>464</v>
      </c>
      <c r="F192" s="189" t="s">
        <v>465</v>
      </c>
      <c r="G192" s="190" t="s">
        <v>149</v>
      </c>
      <c r="H192" s="191">
        <v>12.366</v>
      </c>
      <c r="I192" s="192"/>
      <c r="J192" s="193">
        <f>ROUND(I192*H192,2)</f>
        <v>0</v>
      </c>
      <c r="K192" s="189" t="s">
        <v>1</v>
      </c>
      <c r="L192" s="39"/>
      <c r="M192" s="194" t="s">
        <v>1</v>
      </c>
      <c r="N192" s="195" t="s">
        <v>41</v>
      </c>
      <c r="O192" s="72"/>
      <c r="P192" s="196">
        <f>O192*H192</f>
        <v>0</v>
      </c>
      <c r="Q192" s="196">
        <v>0.001</v>
      </c>
      <c r="R192" s="196">
        <f>Q192*H192</f>
        <v>0.012366</v>
      </c>
      <c r="S192" s="196">
        <v>0.00031</v>
      </c>
      <c r="T192" s="197">
        <f>S192*H192</f>
        <v>0.00383346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8" t="s">
        <v>189</v>
      </c>
      <c r="AT192" s="198" t="s">
        <v>146</v>
      </c>
      <c r="AU192" s="198" t="s">
        <v>84</v>
      </c>
      <c r="AY192" s="17" t="s">
        <v>142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7" t="s">
        <v>150</v>
      </c>
      <c r="BK192" s="199">
        <f>ROUND(I192*H192,2)</f>
        <v>0</v>
      </c>
      <c r="BL192" s="17" t="s">
        <v>189</v>
      </c>
      <c r="BM192" s="198" t="s">
        <v>928</v>
      </c>
    </row>
    <row r="193" spans="2:51" s="13" customFormat="1" ht="11.25">
      <c r="B193" s="200"/>
      <c r="C193" s="201"/>
      <c r="D193" s="202" t="s">
        <v>176</v>
      </c>
      <c r="E193" s="203" t="s">
        <v>1</v>
      </c>
      <c r="F193" s="204" t="s">
        <v>822</v>
      </c>
      <c r="G193" s="201"/>
      <c r="H193" s="203" t="s">
        <v>1</v>
      </c>
      <c r="I193" s="205"/>
      <c r="J193" s="201"/>
      <c r="K193" s="201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176</v>
      </c>
      <c r="AU193" s="210" t="s">
        <v>84</v>
      </c>
      <c r="AV193" s="13" t="s">
        <v>82</v>
      </c>
      <c r="AW193" s="13" t="s">
        <v>31</v>
      </c>
      <c r="AX193" s="13" t="s">
        <v>74</v>
      </c>
      <c r="AY193" s="210" t="s">
        <v>142</v>
      </c>
    </row>
    <row r="194" spans="2:51" s="14" customFormat="1" ht="11.25">
      <c r="B194" s="211"/>
      <c r="C194" s="212"/>
      <c r="D194" s="202" t="s">
        <v>176</v>
      </c>
      <c r="E194" s="213" t="s">
        <v>1</v>
      </c>
      <c r="F194" s="214" t="s">
        <v>898</v>
      </c>
      <c r="G194" s="212"/>
      <c r="H194" s="215">
        <v>2.7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176</v>
      </c>
      <c r="AU194" s="221" t="s">
        <v>84</v>
      </c>
      <c r="AV194" s="14" t="s">
        <v>84</v>
      </c>
      <c r="AW194" s="14" t="s">
        <v>31</v>
      </c>
      <c r="AX194" s="14" t="s">
        <v>74</v>
      </c>
      <c r="AY194" s="221" t="s">
        <v>142</v>
      </c>
    </row>
    <row r="195" spans="2:51" s="13" customFormat="1" ht="11.25">
      <c r="B195" s="200"/>
      <c r="C195" s="201"/>
      <c r="D195" s="202" t="s">
        <v>176</v>
      </c>
      <c r="E195" s="203" t="s">
        <v>1</v>
      </c>
      <c r="F195" s="204" t="s">
        <v>823</v>
      </c>
      <c r="G195" s="201"/>
      <c r="H195" s="203" t="s">
        <v>1</v>
      </c>
      <c r="I195" s="205"/>
      <c r="J195" s="201"/>
      <c r="K195" s="201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176</v>
      </c>
      <c r="AU195" s="210" t="s">
        <v>84</v>
      </c>
      <c r="AV195" s="13" t="s">
        <v>82</v>
      </c>
      <c r="AW195" s="13" t="s">
        <v>31</v>
      </c>
      <c r="AX195" s="13" t="s">
        <v>74</v>
      </c>
      <c r="AY195" s="210" t="s">
        <v>142</v>
      </c>
    </row>
    <row r="196" spans="2:51" s="14" customFormat="1" ht="11.25">
      <c r="B196" s="211"/>
      <c r="C196" s="212"/>
      <c r="D196" s="202" t="s">
        <v>176</v>
      </c>
      <c r="E196" s="213" t="s">
        <v>1</v>
      </c>
      <c r="F196" s="214" t="s">
        <v>929</v>
      </c>
      <c r="G196" s="212"/>
      <c r="H196" s="215">
        <v>27.66</v>
      </c>
      <c r="I196" s="216"/>
      <c r="J196" s="212"/>
      <c r="K196" s="212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176</v>
      </c>
      <c r="AU196" s="221" t="s">
        <v>84</v>
      </c>
      <c r="AV196" s="14" t="s">
        <v>84</v>
      </c>
      <c r="AW196" s="14" t="s">
        <v>31</v>
      </c>
      <c r="AX196" s="14" t="s">
        <v>74</v>
      </c>
      <c r="AY196" s="221" t="s">
        <v>142</v>
      </c>
    </row>
    <row r="197" spans="2:51" s="14" customFormat="1" ht="11.25">
      <c r="B197" s="211"/>
      <c r="C197" s="212"/>
      <c r="D197" s="202" t="s">
        <v>176</v>
      </c>
      <c r="E197" s="213" t="s">
        <v>1</v>
      </c>
      <c r="F197" s="214" t="s">
        <v>930</v>
      </c>
      <c r="G197" s="212"/>
      <c r="H197" s="215">
        <v>-2.364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176</v>
      </c>
      <c r="AU197" s="221" t="s">
        <v>84</v>
      </c>
      <c r="AV197" s="14" t="s">
        <v>84</v>
      </c>
      <c r="AW197" s="14" t="s">
        <v>31</v>
      </c>
      <c r="AX197" s="14" t="s">
        <v>74</v>
      </c>
      <c r="AY197" s="221" t="s">
        <v>142</v>
      </c>
    </row>
    <row r="198" spans="2:51" s="14" customFormat="1" ht="11.25">
      <c r="B198" s="211"/>
      <c r="C198" s="212"/>
      <c r="D198" s="202" t="s">
        <v>176</v>
      </c>
      <c r="E198" s="213" t="s">
        <v>1</v>
      </c>
      <c r="F198" s="214" t="s">
        <v>931</v>
      </c>
      <c r="G198" s="212"/>
      <c r="H198" s="215">
        <v>-1.8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176</v>
      </c>
      <c r="AU198" s="221" t="s">
        <v>84</v>
      </c>
      <c r="AV198" s="14" t="s">
        <v>84</v>
      </c>
      <c r="AW198" s="14" t="s">
        <v>31</v>
      </c>
      <c r="AX198" s="14" t="s">
        <v>74</v>
      </c>
      <c r="AY198" s="221" t="s">
        <v>142</v>
      </c>
    </row>
    <row r="199" spans="2:51" s="14" customFormat="1" ht="11.25">
      <c r="B199" s="211"/>
      <c r="C199" s="212"/>
      <c r="D199" s="202" t="s">
        <v>176</v>
      </c>
      <c r="E199" s="213" t="s">
        <v>1</v>
      </c>
      <c r="F199" s="214" t="s">
        <v>932</v>
      </c>
      <c r="G199" s="212"/>
      <c r="H199" s="215">
        <v>-13.83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176</v>
      </c>
      <c r="AU199" s="221" t="s">
        <v>84</v>
      </c>
      <c r="AV199" s="14" t="s">
        <v>84</v>
      </c>
      <c r="AW199" s="14" t="s">
        <v>31</v>
      </c>
      <c r="AX199" s="14" t="s">
        <v>74</v>
      </c>
      <c r="AY199" s="221" t="s">
        <v>142</v>
      </c>
    </row>
    <row r="200" spans="2:51" s="15" customFormat="1" ht="11.25">
      <c r="B200" s="222"/>
      <c r="C200" s="223"/>
      <c r="D200" s="202" t="s">
        <v>176</v>
      </c>
      <c r="E200" s="224" t="s">
        <v>1</v>
      </c>
      <c r="F200" s="225" t="s">
        <v>184</v>
      </c>
      <c r="G200" s="223"/>
      <c r="H200" s="226">
        <v>12.365999999999998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176</v>
      </c>
      <c r="AU200" s="232" t="s">
        <v>84</v>
      </c>
      <c r="AV200" s="15" t="s">
        <v>150</v>
      </c>
      <c r="AW200" s="15" t="s">
        <v>31</v>
      </c>
      <c r="AX200" s="15" t="s">
        <v>82</v>
      </c>
      <c r="AY200" s="232" t="s">
        <v>142</v>
      </c>
    </row>
    <row r="201" spans="1:65" s="2" customFormat="1" ht="24.2" customHeight="1">
      <c r="A201" s="34"/>
      <c r="B201" s="35"/>
      <c r="C201" s="187" t="s">
        <v>446</v>
      </c>
      <c r="D201" s="187" t="s">
        <v>146</v>
      </c>
      <c r="E201" s="188" t="s">
        <v>468</v>
      </c>
      <c r="F201" s="189" t="s">
        <v>469</v>
      </c>
      <c r="G201" s="190" t="s">
        <v>149</v>
      </c>
      <c r="H201" s="191">
        <v>10.456</v>
      </c>
      <c r="I201" s="192"/>
      <c r="J201" s="193">
        <f>ROUND(I201*H201,2)</f>
        <v>0</v>
      </c>
      <c r="K201" s="189" t="s">
        <v>1</v>
      </c>
      <c r="L201" s="39"/>
      <c r="M201" s="194" t="s">
        <v>1</v>
      </c>
      <c r="N201" s="195" t="s">
        <v>41</v>
      </c>
      <c r="O201" s="72"/>
      <c r="P201" s="196">
        <f>O201*H201</f>
        <v>0</v>
      </c>
      <c r="Q201" s="196">
        <v>0.0002</v>
      </c>
      <c r="R201" s="196">
        <f>Q201*H201</f>
        <v>0.0020912</v>
      </c>
      <c r="S201" s="196">
        <v>0</v>
      </c>
      <c r="T201" s="197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8" t="s">
        <v>189</v>
      </c>
      <c r="AT201" s="198" t="s">
        <v>146</v>
      </c>
      <c r="AU201" s="198" t="s">
        <v>84</v>
      </c>
      <c r="AY201" s="17" t="s">
        <v>142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7" t="s">
        <v>150</v>
      </c>
      <c r="BK201" s="199">
        <f>ROUND(I201*H201,2)</f>
        <v>0</v>
      </c>
      <c r="BL201" s="17" t="s">
        <v>189</v>
      </c>
      <c r="BM201" s="198" t="s">
        <v>933</v>
      </c>
    </row>
    <row r="202" spans="2:51" s="13" customFormat="1" ht="11.25">
      <c r="B202" s="200"/>
      <c r="C202" s="201"/>
      <c r="D202" s="202" t="s">
        <v>176</v>
      </c>
      <c r="E202" s="203" t="s">
        <v>1</v>
      </c>
      <c r="F202" s="204" t="s">
        <v>934</v>
      </c>
      <c r="G202" s="201"/>
      <c r="H202" s="203" t="s">
        <v>1</v>
      </c>
      <c r="I202" s="205"/>
      <c r="J202" s="201"/>
      <c r="K202" s="201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176</v>
      </c>
      <c r="AU202" s="210" t="s">
        <v>84</v>
      </c>
      <c r="AV202" s="13" t="s">
        <v>82</v>
      </c>
      <c r="AW202" s="13" t="s">
        <v>31</v>
      </c>
      <c r="AX202" s="13" t="s">
        <v>74</v>
      </c>
      <c r="AY202" s="210" t="s">
        <v>142</v>
      </c>
    </row>
    <row r="203" spans="2:51" s="14" customFormat="1" ht="11.25">
      <c r="B203" s="211"/>
      <c r="C203" s="212"/>
      <c r="D203" s="202" t="s">
        <v>176</v>
      </c>
      <c r="E203" s="213" t="s">
        <v>1</v>
      </c>
      <c r="F203" s="214" t="s">
        <v>898</v>
      </c>
      <c r="G203" s="212"/>
      <c r="H203" s="215">
        <v>2.7</v>
      </c>
      <c r="I203" s="216"/>
      <c r="J203" s="212"/>
      <c r="K203" s="212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176</v>
      </c>
      <c r="AU203" s="221" t="s">
        <v>84</v>
      </c>
      <c r="AV203" s="14" t="s">
        <v>84</v>
      </c>
      <c r="AW203" s="14" t="s">
        <v>31</v>
      </c>
      <c r="AX203" s="14" t="s">
        <v>74</v>
      </c>
      <c r="AY203" s="221" t="s">
        <v>142</v>
      </c>
    </row>
    <row r="204" spans="2:51" s="13" customFormat="1" ht="11.25">
      <c r="B204" s="200"/>
      <c r="C204" s="201"/>
      <c r="D204" s="202" t="s">
        <v>176</v>
      </c>
      <c r="E204" s="203" t="s">
        <v>1</v>
      </c>
      <c r="F204" s="204" t="s">
        <v>935</v>
      </c>
      <c r="G204" s="201"/>
      <c r="H204" s="203" t="s">
        <v>1</v>
      </c>
      <c r="I204" s="205"/>
      <c r="J204" s="201"/>
      <c r="K204" s="201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176</v>
      </c>
      <c r="AU204" s="210" t="s">
        <v>84</v>
      </c>
      <c r="AV204" s="13" t="s">
        <v>82</v>
      </c>
      <c r="AW204" s="13" t="s">
        <v>31</v>
      </c>
      <c r="AX204" s="13" t="s">
        <v>74</v>
      </c>
      <c r="AY204" s="210" t="s">
        <v>142</v>
      </c>
    </row>
    <row r="205" spans="2:51" s="14" customFormat="1" ht="11.25">
      <c r="B205" s="211"/>
      <c r="C205" s="212"/>
      <c r="D205" s="202" t="s">
        <v>176</v>
      </c>
      <c r="E205" s="213" t="s">
        <v>1</v>
      </c>
      <c r="F205" s="214" t="s">
        <v>936</v>
      </c>
      <c r="G205" s="212"/>
      <c r="H205" s="215">
        <v>7.756</v>
      </c>
      <c r="I205" s="216"/>
      <c r="J205" s="212"/>
      <c r="K205" s="212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176</v>
      </c>
      <c r="AU205" s="221" t="s">
        <v>84</v>
      </c>
      <c r="AV205" s="14" t="s">
        <v>84</v>
      </c>
      <c r="AW205" s="14" t="s">
        <v>31</v>
      </c>
      <c r="AX205" s="14" t="s">
        <v>74</v>
      </c>
      <c r="AY205" s="221" t="s">
        <v>142</v>
      </c>
    </row>
    <row r="206" spans="2:51" s="15" customFormat="1" ht="11.25">
      <c r="B206" s="222"/>
      <c r="C206" s="223"/>
      <c r="D206" s="202" t="s">
        <v>176</v>
      </c>
      <c r="E206" s="224" t="s">
        <v>1</v>
      </c>
      <c r="F206" s="225" t="s">
        <v>184</v>
      </c>
      <c r="G206" s="223"/>
      <c r="H206" s="226">
        <v>10.456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176</v>
      </c>
      <c r="AU206" s="232" t="s">
        <v>84</v>
      </c>
      <c r="AV206" s="15" t="s">
        <v>150</v>
      </c>
      <c r="AW206" s="15" t="s">
        <v>31</v>
      </c>
      <c r="AX206" s="15" t="s">
        <v>82</v>
      </c>
      <c r="AY206" s="232" t="s">
        <v>142</v>
      </c>
    </row>
    <row r="207" spans="1:65" s="2" customFormat="1" ht="33" customHeight="1">
      <c r="A207" s="34"/>
      <c r="B207" s="35"/>
      <c r="C207" s="187" t="s">
        <v>454</v>
      </c>
      <c r="D207" s="187" t="s">
        <v>146</v>
      </c>
      <c r="E207" s="188" t="s">
        <v>475</v>
      </c>
      <c r="F207" s="189" t="s">
        <v>476</v>
      </c>
      <c r="G207" s="190" t="s">
        <v>149</v>
      </c>
      <c r="H207" s="191">
        <v>10.456</v>
      </c>
      <c r="I207" s="192"/>
      <c r="J207" s="193">
        <f>ROUND(I207*H207,2)</f>
        <v>0</v>
      </c>
      <c r="K207" s="189" t="s">
        <v>1</v>
      </c>
      <c r="L207" s="39"/>
      <c r="M207" s="244" t="s">
        <v>1</v>
      </c>
      <c r="N207" s="245" t="s">
        <v>41</v>
      </c>
      <c r="O207" s="246"/>
      <c r="P207" s="247">
        <f>O207*H207</f>
        <v>0</v>
      </c>
      <c r="Q207" s="247">
        <v>0.00026</v>
      </c>
      <c r="R207" s="247">
        <f>Q207*H207</f>
        <v>0.0027185599999999996</v>
      </c>
      <c r="S207" s="247">
        <v>0</v>
      </c>
      <c r="T207" s="24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8" t="s">
        <v>189</v>
      </c>
      <c r="AT207" s="198" t="s">
        <v>146</v>
      </c>
      <c r="AU207" s="198" t="s">
        <v>84</v>
      </c>
      <c r="AY207" s="17" t="s">
        <v>142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7" t="s">
        <v>150</v>
      </c>
      <c r="BK207" s="199">
        <f>ROUND(I207*H207,2)</f>
        <v>0</v>
      </c>
      <c r="BL207" s="17" t="s">
        <v>189</v>
      </c>
      <c r="BM207" s="198" t="s">
        <v>937</v>
      </c>
    </row>
    <row r="208" spans="1:31" s="2" customFormat="1" ht="6.95" customHeight="1">
      <c r="A208" s="34"/>
      <c r="B208" s="55"/>
      <c r="C208" s="56"/>
      <c r="D208" s="56"/>
      <c r="E208" s="56"/>
      <c r="F208" s="56"/>
      <c r="G208" s="56"/>
      <c r="H208" s="56"/>
      <c r="I208" s="56"/>
      <c r="J208" s="56"/>
      <c r="K208" s="56"/>
      <c r="L208" s="39"/>
      <c r="M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</row>
  </sheetData>
  <sheetProtection algorithmName="SHA-512" hashValue="kMK82FcK84PGZLwvShNiqB+3xj4WaVSh+JeukvtvqMrkZuhNycVPVrA3Cx7O2tsrRUqn2IqG6sdycyfnua1wEw==" saltValue="w1dvHriVEXOu2QnmG7pxZSTVE7Yp2W0o8RGwYxS+qsOMjJPVdy2qkQ8xRtrdi4DHoKQfX1hNxy/pwaUirqLkmg==" spinCount="100000" sheet="1" objects="1" scenarios="1" formatColumns="0" formatRows="0" autoFilter="0"/>
  <autoFilter ref="C127:K207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8"/>
  <sheetViews>
    <sheetView showGridLines="0" workbookViewId="0" topLeftCell="A15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99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84</v>
      </c>
    </row>
    <row r="4" spans="2:46" s="1" customFormat="1" ht="24.95" customHeight="1">
      <c r="B4" s="20"/>
      <c r="D4" s="111" t="s">
        <v>103</v>
      </c>
      <c r="L4" s="20"/>
      <c r="M4" s="112" t="s">
        <v>10</v>
      </c>
      <c r="AT4" s="17" t="s">
        <v>31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6.5" customHeight="1">
      <c r="B7" s="20"/>
      <c r="E7" s="290" t="str">
        <f>'Rekapitulace stavby'!K6</f>
        <v>Stavební úpravy chodeb v objektu MIS MUSIC</v>
      </c>
      <c r="F7" s="291"/>
      <c r="G7" s="291"/>
      <c r="H7" s="291"/>
      <c r="L7" s="20"/>
    </row>
    <row r="8" spans="1:31" s="2" customFormat="1" ht="12" customHeight="1">
      <c r="A8" s="34"/>
      <c r="B8" s="39"/>
      <c r="C8" s="34"/>
      <c r="D8" s="113" t="s">
        <v>104</v>
      </c>
      <c r="E8" s="34"/>
      <c r="F8" s="34"/>
      <c r="G8" s="34"/>
      <c r="H8" s="34"/>
      <c r="I8" s="34"/>
      <c r="J8" s="34"/>
      <c r="K8" s="34"/>
      <c r="L8" s="5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2" t="s">
        <v>938</v>
      </c>
      <c r="F9" s="293"/>
      <c r="G9" s="293"/>
      <c r="H9" s="293"/>
      <c r="I9" s="34"/>
      <c r="J9" s="34"/>
      <c r="K9" s="34"/>
      <c r="L9" s="5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1. 2. 2023</v>
      </c>
      <c r="K12" s="34"/>
      <c r="L12" s="5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4" t="str">
        <f>'Rekapitulace stavby'!E14</f>
        <v>Vyplň údaj</v>
      </c>
      <c r="F18" s="295"/>
      <c r="G18" s="295"/>
      <c r="H18" s="295"/>
      <c r="I18" s="113" t="s">
        <v>27</v>
      </c>
      <c r="J18" s="30" t="str">
        <f>'Rekapitulace stavby'!AN14</f>
        <v>Vyplň údaj</v>
      </c>
      <c r="K18" s="34"/>
      <c r="L18" s="5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21</v>
      </c>
      <c r="F21" s="34"/>
      <c r="G21" s="34"/>
      <c r="H21" s="34"/>
      <c r="I21" s="113" t="s">
        <v>27</v>
      </c>
      <c r="J21" s="114" t="s">
        <v>1</v>
      </c>
      <c r="K21" s="34"/>
      <c r="L21" s="5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32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21</v>
      </c>
      <c r="F24" s="34"/>
      <c r="G24" s="34"/>
      <c r="H24" s="34"/>
      <c r="I24" s="113" t="s">
        <v>27</v>
      </c>
      <c r="J24" s="114" t="s">
        <v>1</v>
      </c>
      <c r="K24" s="34"/>
      <c r="L24" s="5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33</v>
      </c>
      <c r="E26" s="34"/>
      <c r="F26" s="34"/>
      <c r="G26" s="34"/>
      <c r="H26" s="34"/>
      <c r="I26" s="34"/>
      <c r="J26" s="34"/>
      <c r="K26" s="34"/>
      <c r="L26" s="5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296" t="s">
        <v>1</v>
      </c>
      <c r="F27" s="296"/>
      <c r="G27" s="296"/>
      <c r="H27" s="29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34</v>
      </c>
      <c r="E30" s="34"/>
      <c r="F30" s="34"/>
      <c r="G30" s="34"/>
      <c r="H30" s="34"/>
      <c r="I30" s="34"/>
      <c r="J30" s="121">
        <f>ROUND(J130,2)</f>
        <v>0</v>
      </c>
      <c r="K30" s="34"/>
      <c r="L30" s="5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36</v>
      </c>
      <c r="G32" s="34"/>
      <c r="H32" s="34"/>
      <c r="I32" s="122" t="s">
        <v>35</v>
      </c>
      <c r="J32" s="122" t="s">
        <v>37</v>
      </c>
      <c r="K32" s="34"/>
      <c r="L32" s="5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3" t="s">
        <v>38</v>
      </c>
      <c r="E33" s="113" t="s">
        <v>39</v>
      </c>
      <c r="F33" s="124">
        <f>ROUND((SUM(BE130:BE207)),2)</f>
        <v>0</v>
      </c>
      <c r="G33" s="34"/>
      <c r="H33" s="34"/>
      <c r="I33" s="125">
        <v>0.21</v>
      </c>
      <c r="J33" s="124">
        <f>ROUND(((SUM(BE130:BE207))*I33),2)</f>
        <v>0</v>
      </c>
      <c r="K33" s="34"/>
      <c r="L33" s="5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3" t="s">
        <v>40</v>
      </c>
      <c r="F34" s="124">
        <f>ROUND((SUM(BF130:BF207)),2)</f>
        <v>0</v>
      </c>
      <c r="G34" s="34"/>
      <c r="H34" s="34"/>
      <c r="I34" s="125">
        <v>0.15</v>
      </c>
      <c r="J34" s="124">
        <f>ROUND(((SUM(BF130:BF207))*I34),2)</f>
        <v>0</v>
      </c>
      <c r="K34" s="34"/>
      <c r="L34" s="5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13" t="s">
        <v>38</v>
      </c>
      <c r="E35" s="113" t="s">
        <v>41</v>
      </c>
      <c r="F35" s="124">
        <f>ROUND((SUM(BG130:BG207)),2)</f>
        <v>0</v>
      </c>
      <c r="G35" s="34"/>
      <c r="H35" s="34"/>
      <c r="I35" s="125">
        <v>0.21</v>
      </c>
      <c r="J35" s="124">
        <f>0</f>
        <v>0</v>
      </c>
      <c r="K35" s="34"/>
      <c r="L35" s="5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3" t="s">
        <v>42</v>
      </c>
      <c r="F36" s="124">
        <f>ROUND((SUM(BH130:BH207)),2)</f>
        <v>0</v>
      </c>
      <c r="G36" s="34"/>
      <c r="H36" s="34"/>
      <c r="I36" s="125">
        <v>0.15</v>
      </c>
      <c r="J36" s="124">
        <f>0</f>
        <v>0</v>
      </c>
      <c r="K36" s="34"/>
      <c r="L36" s="5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43</v>
      </c>
      <c r="F37" s="124">
        <f>ROUND((SUM(BI130:BI207)),2)</f>
        <v>0</v>
      </c>
      <c r="G37" s="34"/>
      <c r="H37" s="34"/>
      <c r="I37" s="125">
        <v>0</v>
      </c>
      <c r="J37" s="124">
        <f>0</f>
        <v>0</v>
      </c>
      <c r="K37" s="34"/>
      <c r="L37" s="5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44</v>
      </c>
      <c r="E39" s="128"/>
      <c r="F39" s="128"/>
      <c r="G39" s="129" t="s">
        <v>45</v>
      </c>
      <c r="H39" s="130" t="s">
        <v>46</v>
      </c>
      <c r="I39" s="128"/>
      <c r="J39" s="131">
        <f>SUM(J30:J37)</f>
        <v>0</v>
      </c>
      <c r="K39" s="132"/>
      <c r="L39" s="5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33" t="s">
        <v>47</v>
      </c>
      <c r="E50" s="134"/>
      <c r="F50" s="134"/>
      <c r="G50" s="133" t="s">
        <v>48</v>
      </c>
      <c r="H50" s="134"/>
      <c r="I50" s="134"/>
      <c r="J50" s="134"/>
      <c r="K50" s="134"/>
      <c r="L50" s="5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49</v>
      </c>
      <c r="E61" s="136"/>
      <c r="F61" s="137" t="s">
        <v>50</v>
      </c>
      <c r="G61" s="135" t="s">
        <v>49</v>
      </c>
      <c r="H61" s="136"/>
      <c r="I61" s="136"/>
      <c r="J61" s="138" t="s">
        <v>50</v>
      </c>
      <c r="K61" s="136"/>
      <c r="L61" s="5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51</v>
      </c>
      <c r="E65" s="139"/>
      <c r="F65" s="139"/>
      <c r="G65" s="133" t="s">
        <v>52</v>
      </c>
      <c r="H65" s="139"/>
      <c r="I65" s="139"/>
      <c r="J65" s="139"/>
      <c r="K65" s="139"/>
      <c r="L65" s="5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49</v>
      </c>
      <c r="E76" s="136"/>
      <c r="F76" s="137" t="s">
        <v>50</v>
      </c>
      <c r="G76" s="135" t="s">
        <v>49</v>
      </c>
      <c r="H76" s="136"/>
      <c r="I76" s="136"/>
      <c r="J76" s="138" t="s">
        <v>50</v>
      </c>
      <c r="K76" s="136"/>
      <c r="L76" s="5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7" t="str">
        <f>E7</f>
        <v>Stavební úpravy chodeb v objektu MIS MUSIC</v>
      </c>
      <c r="F85" s="298"/>
      <c r="G85" s="298"/>
      <c r="H85" s="298"/>
      <c r="I85" s="36"/>
      <c r="J85" s="36"/>
      <c r="K85" s="36"/>
      <c r="L85" s="5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2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49" t="str">
        <f>E9</f>
        <v>06 - Kuchyňka 3.NP</v>
      </c>
      <c r="F87" s="299"/>
      <c r="G87" s="299"/>
      <c r="H87" s="299"/>
      <c r="I87" s="36"/>
      <c r="J87" s="36"/>
      <c r="K87" s="36"/>
      <c r="L87" s="5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7" t="str">
        <f>IF(J12="","",J12)</f>
        <v>1. 2. 2023</v>
      </c>
      <c r="K89" s="36"/>
      <c r="L89" s="5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Kořivnice</v>
      </c>
      <c r="G91" s="36"/>
      <c r="H91" s="36"/>
      <c r="I91" s="29" t="s">
        <v>30</v>
      </c>
      <c r="J91" s="32" t="str">
        <f>E21</f>
        <v xml:space="preserve"> </v>
      </c>
      <c r="K91" s="36"/>
      <c r="L91" s="5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107</v>
      </c>
      <c r="D94" s="145"/>
      <c r="E94" s="145"/>
      <c r="F94" s="145"/>
      <c r="G94" s="145"/>
      <c r="H94" s="145"/>
      <c r="I94" s="145"/>
      <c r="J94" s="146" t="s">
        <v>108</v>
      </c>
      <c r="K94" s="145"/>
      <c r="L94" s="5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109</v>
      </c>
      <c r="D96" s="36"/>
      <c r="E96" s="36"/>
      <c r="F96" s="36"/>
      <c r="G96" s="36"/>
      <c r="H96" s="36"/>
      <c r="I96" s="36"/>
      <c r="J96" s="85">
        <f>J130</f>
        <v>0</v>
      </c>
      <c r="K96" s="36"/>
      <c r="L96" s="5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8"/>
      <c r="C97" s="149"/>
      <c r="D97" s="150" t="s">
        <v>111</v>
      </c>
      <c r="E97" s="151"/>
      <c r="F97" s="151"/>
      <c r="G97" s="151"/>
      <c r="H97" s="151"/>
      <c r="I97" s="151"/>
      <c r="J97" s="152">
        <f>J131</f>
        <v>0</v>
      </c>
      <c r="K97" s="149"/>
      <c r="L97" s="153"/>
    </row>
    <row r="98" spans="2:12" s="10" customFormat="1" ht="19.9" customHeight="1">
      <c r="B98" s="154"/>
      <c r="C98" s="155"/>
      <c r="D98" s="156" t="s">
        <v>112</v>
      </c>
      <c r="E98" s="157"/>
      <c r="F98" s="157"/>
      <c r="G98" s="157"/>
      <c r="H98" s="157"/>
      <c r="I98" s="157"/>
      <c r="J98" s="158">
        <f>J132</f>
        <v>0</v>
      </c>
      <c r="K98" s="155"/>
      <c r="L98" s="159"/>
    </row>
    <row r="99" spans="2:12" s="10" customFormat="1" ht="19.9" customHeight="1">
      <c r="B99" s="154"/>
      <c r="C99" s="155"/>
      <c r="D99" s="156" t="s">
        <v>113</v>
      </c>
      <c r="E99" s="157"/>
      <c r="F99" s="157"/>
      <c r="G99" s="157"/>
      <c r="H99" s="157"/>
      <c r="I99" s="157"/>
      <c r="J99" s="158">
        <f>J151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114</v>
      </c>
      <c r="E100" s="157"/>
      <c r="F100" s="157"/>
      <c r="G100" s="157"/>
      <c r="H100" s="157"/>
      <c r="I100" s="157"/>
      <c r="J100" s="158">
        <f>J154</f>
        <v>0</v>
      </c>
      <c r="K100" s="155"/>
      <c r="L100" s="159"/>
    </row>
    <row r="101" spans="2:12" s="9" customFormat="1" ht="24.95" customHeight="1">
      <c r="B101" s="148"/>
      <c r="C101" s="149"/>
      <c r="D101" s="150" t="s">
        <v>115</v>
      </c>
      <c r="E101" s="151"/>
      <c r="F101" s="151"/>
      <c r="G101" s="151"/>
      <c r="H101" s="151"/>
      <c r="I101" s="151"/>
      <c r="J101" s="152">
        <f>J160</f>
        <v>0</v>
      </c>
      <c r="K101" s="149"/>
      <c r="L101" s="153"/>
    </row>
    <row r="102" spans="2:12" s="10" customFormat="1" ht="19.9" customHeight="1">
      <c r="B102" s="154"/>
      <c r="C102" s="155"/>
      <c r="D102" s="156" t="s">
        <v>832</v>
      </c>
      <c r="E102" s="157"/>
      <c r="F102" s="157"/>
      <c r="G102" s="157"/>
      <c r="H102" s="157"/>
      <c r="I102" s="157"/>
      <c r="J102" s="158">
        <f>J161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833</v>
      </c>
      <c r="E103" s="157"/>
      <c r="F103" s="157"/>
      <c r="G103" s="157"/>
      <c r="H103" s="157"/>
      <c r="I103" s="157"/>
      <c r="J103" s="158">
        <f>J163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119</v>
      </c>
      <c r="E104" s="157"/>
      <c r="F104" s="157"/>
      <c r="G104" s="157"/>
      <c r="H104" s="157"/>
      <c r="I104" s="157"/>
      <c r="J104" s="158">
        <f>J168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122</v>
      </c>
      <c r="E105" s="157"/>
      <c r="F105" s="157"/>
      <c r="G105" s="157"/>
      <c r="H105" s="157"/>
      <c r="I105" s="157"/>
      <c r="J105" s="158">
        <f>J171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123</v>
      </c>
      <c r="E106" s="157"/>
      <c r="F106" s="157"/>
      <c r="G106" s="157"/>
      <c r="H106" s="157"/>
      <c r="I106" s="157"/>
      <c r="J106" s="158">
        <f>J173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124</v>
      </c>
      <c r="E107" s="157"/>
      <c r="F107" s="157"/>
      <c r="G107" s="157"/>
      <c r="H107" s="157"/>
      <c r="I107" s="157"/>
      <c r="J107" s="158">
        <f>J181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834</v>
      </c>
      <c r="E108" s="157"/>
      <c r="F108" s="157"/>
      <c r="G108" s="157"/>
      <c r="H108" s="157"/>
      <c r="I108" s="157"/>
      <c r="J108" s="158">
        <f>J184</f>
        <v>0</v>
      </c>
      <c r="K108" s="155"/>
      <c r="L108" s="159"/>
    </row>
    <row r="109" spans="2:12" s="10" customFormat="1" ht="19.9" customHeight="1">
      <c r="B109" s="154"/>
      <c r="C109" s="155"/>
      <c r="D109" s="156" t="s">
        <v>125</v>
      </c>
      <c r="E109" s="157"/>
      <c r="F109" s="157"/>
      <c r="G109" s="157"/>
      <c r="H109" s="157"/>
      <c r="I109" s="157"/>
      <c r="J109" s="158">
        <f>J192</f>
        <v>0</v>
      </c>
      <c r="K109" s="155"/>
      <c r="L109" s="159"/>
    </row>
    <row r="110" spans="2:12" s="10" customFormat="1" ht="19.9" customHeight="1">
      <c r="B110" s="154"/>
      <c r="C110" s="155"/>
      <c r="D110" s="156" t="s">
        <v>126</v>
      </c>
      <c r="E110" s="157"/>
      <c r="F110" s="157"/>
      <c r="G110" s="157"/>
      <c r="H110" s="157"/>
      <c r="I110" s="157"/>
      <c r="J110" s="158">
        <f>J199</f>
        <v>0</v>
      </c>
      <c r="K110" s="155"/>
      <c r="L110" s="159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2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2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2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127</v>
      </c>
      <c r="D117" s="36"/>
      <c r="E117" s="36"/>
      <c r="F117" s="36"/>
      <c r="G117" s="36"/>
      <c r="H117" s="36"/>
      <c r="I117" s="36"/>
      <c r="J117" s="36"/>
      <c r="K117" s="36"/>
      <c r="L117" s="52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2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2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97" t="str">
        <f>E7</f>
        <v>Stavební úpravy chodeb v objektu MIS MUSIC</v>
      </c>
      <c r="F120" s="298"/>
      <c r="G120" s="298"/>
      <c r="H120" s="298"/>
      <c r="I120" s="36"/>
      <c r="J120" s="36"/>
      <c r="K120" s="36"/>
      <c r="L120" s="52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104</v>
      </c>
      <c r="D121" s="36"/>
      <c r="E121" s="36"/>
      <c r="F121" s="36"/>
      <c r="G121" s="36"/>
      <c r="H121" s="36"/>
      <c r="I121" s="36"/>
      <c r="J121" s="36"/>
      <c r="K121" s="36"/>
      <c r="L121" s="52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49" t="str">
        <f>E9</f>
        <v>06 - Kuchyňka 3.NP</v>
      </c>
      <c r="F122" s="299"/>
      <c r="G122" s="299"/>
      <c r="H122" s="299"/>
      <c r="I122" s="36"/>
      <c r="J122" s="36"/>
      <c r="K122" s="36"/>
      <c r="L122" s="52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2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F12</f>
        <v xml:space="preserve"> </v>
      </c>
      <c r="G124" s="36"/>
      <c r="H124" s="36"/>
      <c r="I124" s="29" t="s">
        <v>22</v>
      </c>
      <c r="J124" s="67" t="str">
        <f>IF(J12="","",J12)</f>
        <v>1. 2. 2023</v>
      </c>
      <c r="K124" s="36"/>
      <c r="L124" s="52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2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24</v>
      </c>
      <c r="D126" s="36"/>
      <c r="E126" s="36"/>
      <c r="F126" s="27" t="str">
        <f>E15</f>
        <v>Město Kořivnice</v>
      </c>
      <c r="G126" s="36"/>
      <c r="H126" s="36"/>
      <c r="I126" s="29" t="s">
        <v>30</v>
      </c>
      <c r="J126" s="32" t="str">
        <f>E21</f>
        <v xml:space="preserve"> </v>
      </c>
      <c r="K126" s="36"/>
      <c r="L126" s="52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28</v>
      </c>
      <c r="D127" s="36"/>
      <c r="E127" s="36"/>
      <c r="F127" s="27" t="str">
        <f>IF(E18="","",E18)</f>
        <v>Vyplň údaj</v>
      </c>
      <c r="G127" s="36"/>
      <c r="H127" s="36"/>
      <c r="I127" s="29" t="s">
        <v>32</v>
      </c>
      <c r="J127" s="32" t="str">
        <f>E24</f>
        <v xml:space="preserve"> </v>
      </c>
      <c r="K127" s="36"/>
      <c r="L127" s="52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2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60"/>
      <c r="B129" s="161"/>
      <c r="C129" s="162" t="s">
        <v>128</v>
      </c>
      <c r="D129" s="163" t="s">
        <v>59</v>
      </c>
      <c r="E129" s="163" t="s">
        <v>55</v>
      </c>
      <c r="F129" s="163" t="s">
        <v>56</v>
      </c>
      <c r="G129" s="163" t="s">
        <v>129</v>
      </c>
      <c r="H129" s="163" t="s">
        <v>130</v>
      </c>
      <c r="I129" s="163" t="s">
        <v>131</v>
      </c>
      <c r="J129" s="163" t="s">
        <v>108</v>
      </c>
      <c r="K129" s="164" t="s">
        <v>132</v>
      </c>
      <c r="L129" s="165"/>
      <c r="M129" s="76" t="s">
        <v>1</v>
      </c>
      <c r="N129" s="77" t="s">
        <v>38</v>
      </c>
      <c r="O129" s="77" t="s">
        <v>133</v>
      </c>
      <c r="P129" s="77" t="s">
        <v>134</v>
      </c>
      <c r="Q129" s="77" t="s">
        <v>135</v>
      </c>
      <c r="R129" s="77" t="s">
        <v>136</v>
      </c>
      <c r="S129" s="77" t="s">
        <v>137</v>
      </c>
      <c r="T129" s="78" t="s">
        <v>138</v>
      </c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</row>
    <row r="130" spans="1:63" s="2" customFormat="1" ht="22.9" customHeight="1">
      <c r="A130" s="34"/>
      <c r="B130" s="35"/>
      <c r="C130" s="83" t="s">
        <v>139</v>
      </c>
      <c r="D130" s="36"/>
      <c r="E130" s="36"/>
      <c r="F130" s="36"/>
      <c r="G130" s="36"/>
      <c r="H130" s="36"/>
      <c r="I130" s="36"/>
      <c r="J130" s="166">
        <f>BK130</f>
        <v>0</v>
      </c>
      <c r="K130" s="36"/>
      <c r="L130" s="39"/>
      <c r="M130" s="79"/>
      <c r="N130" s="167"/>
      <c r="O130" s="80"/>
      <c r="P130" s="168">
        <f>P131+P160</f>
        <v>0</v>
      </c>
      <c r="Q130" s="80"/>
      <c r="R130" s="168">
        <f>R131+R160</f>
        <v>2.24891408</v>
      </c>
      <c r="S130" s="80"/>
      <c r="T130" s="169">
        <f>T131+T160</f>
        <v>0.7486386300000002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73</v>
      </c>
      <c r="AU130" s="17" t="s">
        <v>110</v>
      </c>
      <c r="BK130" s="170">
        <f>BK131+BK160</f>
        <v>0</v>
      </c>
    </row>
    <row r="131" spans="2:63" s="12" customFormat="1" ht="25.9" customHeight="1">
      <c r="B131" s="171"/>
      <c r="C131" s="172"/>
      <c r="D131" s="173" t="s">
        <v>73</v>
      </c>
      <c r="E131" s="174" t="s">
        <v>140</v>
      </c>
      <c r="F131" s="174" t="s">
        <v>141</v>
      </c>
      <c r="G131" s="172"/>
      <c r="H131" s="172"/>
      <c r="I131" s="175"/>
      <c r="J131" s="176">
        <f>BK131</f>
        <v>0</v>
      </c>
      <c r="K131" s="172"/>
      <c r="L131" s="177"/>
      <c r="M131" s="178"/>
      <c r="N131" s="179"/>
      <c r="O131" s="179"/>
      <c r="P131" s="180">
        <f>P132+P151+P154</f>
        <v>0</v>
      </c>
      <c r="Q131" s="179"/>
      <c r="R131" s="180">
        <f>R132+R151+R154</f>
        <v>1.84974524</v>
      </c>
      <c r="S131" s="179"/>
      <c r="T131" s="181">
        <f>T132+T151+T154</f>
        <v>0</v>
      </c>
      <c r="AR131" s="182" t="s">
        <v>82</v>
      </c>
      <c r="AT131" s="183" t="s">
        <v>73</v>
      </c>
      <c r="AU131" s="183" t="s">
        <v>74</v>
      </c>
      <c r="AY131" s="182" t="s">
        <v>142</v>
      </c>
      <c r="BK131" s="184">
        <f>BK132+BK151+BK154</f>
        <v>0</v>
      </c>
    </row>
    <row r="132" spans="2:63" s="12" customFormat="1" ht="22.9" customHeight="1">
      <c r="B132" s="171"/>
      <c r="C132" s="172"/>
      <c r="D132" s="173" t="s">
        <v>73</v>
      </c>
      <c r="E132" s="185" t="s">
        <v>143</v>
      </c>
      <c r="F132" s="185" t="s">
        <v>144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SUM(P133:P150)</f>
        <v>0</v>
      </c>
      <c r="Q132" s="179"/>
      <c r="R132" s="180">
        <f>SUM(R133:R150)</f>
        <v>1.84611024</v>
      </c>
      <c r="S132" s="179"/>
      <c r="T132" s="181">
        <f>SUM(T133:T150)</f>
        <v>0</v>
      </c>
      <c r="AR132" s="182" t="s">
        <v>82</v>
      </c>
      <c r="AT132" s="183" t="s">
        <v>73</v>
      </c>
      <c r="AU132" s="183" t="s">
        <v>82</v>
      </c>
      <c r="AY132" s="182" t="s">
        <v>142</v>
      </c>
      <c r="BK132" s="184">
        <f>SUM(BK133:BK150)</f>
        <v>0</v>
      </c>
    </row>
    <row r="133" spans="1:65" s="2" customFormat="1" ht="24.2" customHeight="1">
      <c r="A133" s="34"/>
      <c r="B133" s="35"/>
      <c r="C133" s="187" t="s">
        <v>82</v>
      </c>
      <c r="D133" s="187" t="s">
        <v>146</v>
      </c>
      <c r="E133" s="188" t="s">
        <v>147</v>
      </c>
      <c r="F133" s="189" t="s">
        <v>148</v>
      </c>
      <c r="G133" s="190" t="s">
        <v>149</v>
      </c>
      <c r="H133" s="191">
        <v>9.5</v>
      </c>
      <c r="I133" s="192"/>
      <c r="J133" s="193">
        <f>ROUND(I133*H133,2)</f>
        <v>0</v>
      </c>
      <c r="K133" s="189" t="s">
        <v>1</v>
      </c>
      <c r="L133" s="39"/>
      <c r="M133" s="194" t="s">
        <v>1</v>
      </c>
      <c r="N133" s="195" t="s">
        <v>41</v>
      </c>
      <c r="O133" s="72"/>
      <c r="P133" s="196">
        <f>O133*H133</f>
        <v>0</v>
      </c>
      <c r="Q133" s="196">
        <v>0.0167</v>
      </c>
      <c r="R133" s="196">
        <f>Q133*H133</f>
        <v>0.15864999999999999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150</v>
      </c>
      <c r="AT133" s="198" t="s">
        <v>146</v>
      </c>
      <c r="AU133" s="198" t="s">
        <v>84</v>
      </c>
      <c r="AY133" s="17" t="s">
        <v>142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7" t="s">
        <v>150</v>
      </c>
      <c r="BK133" s="199">
        <f>ROUND(I133*H133,2)</f>
        <v>0</v>
      </c>
      <c r="BL133" s="17" t="s">
        <v>150</v>
      </c>
      <c r="BM133" s="198" t="s">
        <v>939</v>
      </c>
    </row>
    <row r="134" spans="1:65" s="2" customFormat="1" ht="24.2" customHeight="1">
      <c r="A134" s="34"/>
      <c r="B134" s="35"/>
      <c r="C134" s="187" t="s">
        <v>84</v>
      </c>
      <c r="D134" s="187" t="s">
        <v>146</v>
      </c>
      <c r="E134" s="188" t="s">
        <v>153</v>
      </c>
      <c r="F134" s="189" t="s">
        <v>154</v>
      </c>
      <c r="G134" s="190" t="s">
        <v>149</v>
      </c>
      <c r="H134" s="191">
        <v>47.5</v>
      </c>
      <c r="I134" s="192"/>
      <c r="J134" s="193">
        <f>ROUND(I134*H134,2)</f>
        <v>0</v>
      </c>
      <c r="K134" s="189" t="s">
        <v>1</v>
      </c>
      <c r="L134" s="39"/>
      <c r="M134" s="194" t="s">
        <v>1</v>
      </c>
      <c r="N134" s="195" t="s">
        <v>41</v>
      </c>
      <c r="O134" s="72"/>
      <c r="P134" s="196">
        <f>O134*H134</f>
        <v>0</v>
      </c>
      <c r="Q134" s="196">
        <v>0.0021</v>
      </c>
      <c r="R134" s="196">
        <f>Q134*H134</f>
        <v>0.09974999999999999</v>
      </c>
      <c r="S134" s="196">
        <v>0</v>
      </c>
      <c r="T134" s="19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8" t="s">
        <v>150</v>
      </c>
      <c r="AT134" s="198" t="s">
        <v>146</v>
      </c>
      <c r="AU134" s="198" t="s">
        <v>84</v>
      </c>
      <c r="AY134" s="17" t="s">
        <v>142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7" t="s">
        <v>150</v>
      </c>
      <c r="BK134" s="199">
        <f>ROUND(I134*H134,2)</f>
        <v>0</v>
      </c>
      <c r="BL134" s="17" t="s">
        <v>150</v>
      </c>
      <c r="BM134" s="198" t="s">
        <v>940</v>
      </c>
    </row>
    <row r="135" spans="2:51" s="14" customFormat="1" ht="11.25">
      <c r="B135" s="211"/>
      <c r="C135" s="212"/>
      <c r="D135" s="202" t="s">
        <v>176</v>
      </c>
      <c r="E135" s="213" t="s">
        <v>1</v>
      </c>
      <c r="F135" s="214" t="s">
        <v>941</v>
      </c>
      <c r="G135" s="212"/>
      <c r="H135" s="215">
        <v>47.5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176</v>
      </c>
      <c r="AU135" s="221" t="s">
        <v>84</v>
      </c>
      <c r="AV135" s="14" t="s">
        <v>84</v>
      </c>
      <c r="AW135" s="14" t="s">
        <v>31</v>
      </c>
      <c r="AX135" s="14" t="s">
        <v>82</v>
      </c>
      <c r="AY135" s="221" t="s">
        <v>142</v>
      </c>
    </row>
    <row r="136" spans="1:65" s="2" customFormat="1" ht="24.2" customHeight="1">
      <c r="A136" s="34"/>
      <c r="B136" s="35"/>
      <c r="C136" s="187" t="s">
        <v>432</v>
      </c>
      <c r="D136" s="187" t="s">
        <v>146</v>
      </c>
      <c r="E136" s="188" t="s">
        <v>157</v>
      </c>
      <c r="F136" s="189" t="s">
        <v>158</v>
      </c>
      <c r="G136" s="190" t="s">
        <v>149</v>
      </c>
      <c r="H136" s="191">
        <v>9.5</v>
      </c>
      <c r="I136" s="192"/>
      <c r="J136" s="193">
        <f>ROUND(I136*H136,2)</f>
        <v>0</v>
      </c>
      <c r="K136" s="189" t="s">
        <v>1</v>
      </c>
      <c r="L136" s="39"/>
      <c r="M136" s="194" t="s">
        <v>1</v>
      </c>
      <c r="N136" s="195" t="s">
        <v>41</v>
      </c>
      <c r="O136" s="72"/>
      <c r="P136" s="196">
        <f>O136*H136</f>
        <v>0</v>
      </c>
      <c r="Q136" s="196">
        <v>0.00438</v>
      </c>
      <c r="R136" s="196">
        <f>Q136*H136</f>
        <v>0.04161</v>
      </c>
      <c r="S136" s="196">
        <v>0</v>
      </c>
      <c r="T136" s="19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150</v>
      </c>
      <c r="AT136" s="198" t="s">
        <v>146</v>
      </c>
      <c r="AU136" s="198" t="s">
        <v>84</v>
      </c>
      <c r="AY136" s="17" t="s">
        <v>142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7" t="s">
        <v>150</v>
      </c>
      <c r="BK136" s="199">
        <f>ROUND(I136*H136,2)</f>
        <v>0</v>
      </c>
      <c r="BL136" s="17" t="s">
        <v>150</v>
      </c>
      <c r="BM136" s="198" t="s">
        <v>942</v>
      </c>
    </row>
    <row r="137" spans="1:65" s="2" customFormat="1" ht="24.2" customHeight="1">
      <c r="A137" s="34"/>
      <c r="B137" s="35"/>
      <c r="C137" s="187" t="s">
        <v>150</v>
      </c>
      <c r="D137" s="187" t="s">
        <v>146</v>
      </c>
      <c r="E137" s="188" t="s">
        <v>161</v>
      </c>
      <c r="F137" s="189" t="s">
        <v>162</v>
      </c>
      <c r="G137" s="190" t="s">
        <v>149</v>
      </c>
      <c r="H137" s="191">
        <v>9.5</v>
      </c>
      <c r="I137" s="192"/>
      <c r="J137" s="193">
        <f>ROUND(I137*H137,2)</f>
        <v>0</v>
      </c>
      <c r="K137" s="189" t="s">
        <v>1</v>
      </c>
      <c r="L137" s="39"/>
      <c r="M137" s="194" t="s">
        <v>1</v>
      </c>
      <c r="N137" s="195" t="s">
        <v>41</v>
      </c>
      <c r="O137" s="72"/>
      <c r="P137" s="196">
        <f>O137*H137</f>
        <v>0</v>
      </c>
      <c r="Q137" s="196">
        <v>0.004</v>
      </c>
      <c r="R137" s="196">
        <f>Q137*H137</f>
        <v>0.038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150</v>
      </c>
      <c r="AT137" s="198" t="s">
        <v>146</v>
      </c>
      <c r="AU137" s="198" t="s">
        <v>84</v>
      </c>
      <c r="AY137" s="17" t="s">
        <v>142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7" t="s">
        <v>150</v>
      </c>
      <c r="BK137" s="199">
        <f>ROUND(I137*H137,2)</f>
        <v>0</v>
      </c>
      <c r="BL137" s="17" t="s">
        <v>150</v>
      </c>
      <c r="BM137" s="198" t="s">
        <v>943</v>
      </c>
    </row>
    <row r="138" spans="1:65" s="2" customFormat="1" ht="24.2" customHeight="1">
      <c r="A138" s="34"/>
      <c r="B138" s="35"/>
      <c r="C138" s="187" t="s">
        <v>463</v>
      </c>
      <c r="D138" s="187" t="s">
        <v>146</v>
      </c>
      <c r="E138" s="188" t="s">
        <v>165</v>
      </c>
      <c r="F138" s="189" t="s">
        <v>166</v>
      </c>
      <c r="G138" s="190" t="s">
        <v>149</v>
      </c>
      <c r="H138" s="191">
        <v>40.853</v>
      </c>
      <c r="I138" s="192"/>
      <c r="J138" s="193">
        <f>ROUND(I138*H138,2)</f>
        <v>0</v>
      </c>
      <c r="K138" s="189" t="s">
        <v>1</v>
      </c>
      <c r="L138" s="39"/>
      <c r="M138" s="194" t="s">
        <v>1</v>
      </c>
      <c r="N138" s="195" t="s">
        <v>41</v>
      </c>
      <c r="O138" s="72"/>
      <c r="P138" s="196">
        <f>O138*H138</f>
        <v>0</v>
      </c>
      <c r="Q138" s="196">
        <v>0.0167</v>
      </c>
      <c r="R138" s="196">
        <f>Q138*H138</f>
        <v>0.6822451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150</v>
      </c>
      <c r="AT138" s="198" t="s">
        <v>146</v>
      </c>
      <c r="AU138" s="198" t="s">
        <v>84</v>
      </c>
      <c r="AY138" s="17" t="s">
        <v>142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7" t="s">
        <v>150</v>
      </c>
      <c r="BK138" s="199">
        <f>ROUND(I138*H138,2)</f>
        <v>0</v>
      </c>
      <c r="BL138" s="17" t="s">
        <v>150</v>
      </c>
      <c r="BM138" s="198" t="s">
        <v>944</v>
      </c>
    </row>
    <row r="139" spans="2:51" s="14" customFormat="1" ht="11.25">
      <c r="B139" s="211"/>
      <c r="C139" s="212"/>
      <c r="D139" s="202" t="s">
        <v>176</v>
      </c>
      <c r="E139" s="213" t="s">
        <v>1</v>
      </c>
      <c r="F139" s="214" t="s">
        <v>945</v>
      </c>
      <c r="G139" s="212"/>
      <c r="H139" s="215">
        <v>45.474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176</v>
      </c>
      <c r="AU139" s="221" t="s">
        <v>84</v>
      </c>
      <c r="AV139" s="14" t="s">
        <v>84</v>
      </c>
      <c r="AW139" s="14" t="s">
        <v>31</v>
      </c>
      <c r="AX139" s="14" t="s">
        <v>74</v>
      </c>
      <c r="AY139" s="221" t="s">
        <v>142</v>
      </c>
    </row>
    <row r="140" spans="2:51" s="14" customFormat="1" ht="11.25">
      <c r="B140" s="211"/>
      <c r="C140" s="212"/>
      <c r="D140" s="202" t="s">
        <v>176</v>
      </c>
      <c r="E140" s="213" t="s">
        <v>1</v>
      </c>
      <c r="F140" s="214" t="s">
        <v>825</v>
      </c>
      <c r="G140" s="212"/>
      <c r="H140" s="215">
        <v>-1.576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176</v>
      </c>
      <c r="AU140" s="221" t="s">
        <v>84</v>
      </c>
      <c r="AV140" s="14" t="s">
        <v>84</v>
      </c>
      <c r="AW140" s="14" t="s">
        <v>31</v>
      </c>
      <c r="AX140" s="14" t="s">
        <v>74</v>
      </c>
      <c r="AY140" s="221" t="s">
        <v>142</v>
      </c>
    </row>
    <row r="141" spans="2:51" s="14" customFormat="1" ht="11.25">
      <c r="B141" s="211"/>
      <c r="C141" s="212"/>
      <c r="D141" s="202" t="s">
        <v>176</v>
      </c>
      <c r="E141" s="213" t="s">
        <v>1</v>
      </c>
      <c r="F141" s="214" t="s">
        <v>946</v>
      </c>
      <c r="G141" s="212"/>
      <c r="H141" s="215">
        <v>-3.045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176</v>
      </c>
      <c r="AU141" s="221" t="s">
        <v>84</v>
      </c>
      <c r="AV141" s="14" t="s">
        <v>84</v>
      </c>
      <c r="AW141" s="14" t="s">
        <v>31</v>
      </c>
      <c r="AX141" s="14" t="s">
        <v>74</v>
      </c>
      <c r="AY141" s="221" t="s">
        <v>142</v>
      </c>
    </row>
    <row r="142" spans="2:51" s="15" customFormat="1" ht="11.25">
      <c r="B142" s="222"/>
      <c r="C142" s="223"/>
      <c r="D142" s="202" t="s">
        <v>176</v>
      </c>
      <c r="E142" s="224" t="s">
        <v>1</v>
      </c>
      <c r="F142" s="225" t="s">
        <v>184</v>
      </c>
      <c r="G142" s="223"/>
      <c r="H142" s="226">
        <v>40.852999999999994</v>
      </c>
      <c r="I142" s="227"/>
      <c r="J142" s="223"/>
      <c r="K142" s="223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176</v>
      </c>
      <c r="AU142" s="232" t="s">
        <v>84</v>
      </c>
      <c r="AV142" s="15" t="s">
        <v>150</v>
      </c>
      <c r="AW142" s="15" t="s">
        <v>31</v>
      </c>
      <c r="AX142" s="15" t="s">
        <v>82</v>
      </c>
      <c r="AY142" s="232" t="s">
        <v>142</v>
      </c>
    </row>
    <row r="143" spans="1:65" s="2" customFormat="1" ht="24.2" customHeight="1">
      <c r="A143" s="34"/>
      <c r="B143" s="35"/>
      <c r="C143" s="187" t="s">
        <v>143</v>
      </c>
      <c r="D143" s="187" t="s">
        <v>146</v>
      </c>
      <c r="E143" s="188" t="s">
        <v>169</v>
      </c>
      <c r="F143" s="189" t="s">
        <v>170</v>
      </c>
      <c r="G143" s="190" t="s">
        <v>149</v>
      </c>
      <c r="H143" s="191">
        <v>227.37</v>
      </c>
      <c r="I143" s="192"/>
      <c r="J143" s="193">
        <f>ROUND(I143*H143,2)</f>
        <v>0</v>
      </c>
      <c r="K143" s="189" t="s">
        <v>1</v>
      </c>
      <c r="L143" s="39"/>
      <c r="M143" s="194" t="s">
        <v>1</v>
      </c>
      <c r="N143" s="195" t="s">
        <v>41</v>
      </c>
      <c r="O143" s="72"/>
      <c r="P143" s="196">
        <f>O143*H143</f>
        <v>0</v>
      </c>
      <c r="Q143" s="196">
        <v>0.0021</v>
      </c>
      <c r="R143" s="196">
        <f>Q143*H143</f>
        <v>0.477477</v>
      </c>
      <c r="S143" s="196">
        <v>0</v>
      </c>
      <c r="T143" s="19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150</v>
      </c>
      <c r="AT143" s="198" t="s">
        <v>146</v>
      </c>
      <c r="AU143" s="198" t="s">
        <v>84</v>
      </c>
      <c r="AY143" s="17" t="s">
        <v>142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7" t="s">
        <v>150</v>
      </c>
      <c r="BK143" s="199">
        <f>ROUND(I143*H143,2)</f>
        <v>0</v>
      </c>
      <c r="BL143" s="17" t="s">
        <v>150</v>
      </c>
      <c r="BM143" s="198" t="s">
        <v>947</v>
      </c>
    </row>
    <row r="144" spans="2:51" s="14" customFormat="1" ht="11.25">
      <c r="B144" s="211"/>
      <c r="C144" s="212"/>
      <c r="D144" s="202" t="s">
        <v>176</v>
      </c>
      <c r="E144" s="213" t="s">
        <v>1</v>
      </c>
      <c r="F144" s="214" t="s">
        <v>948</v>
      </c>
      <c r="G144" s="212"/>
      <c r="H144" s="215">
        <v>227.37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176</v>
      </c>
      <c r="AU144" s="221" t="s">
        <v>84</v>
      </c>
      <c r="AV144" s="14" t="s">
        <v>84</v>
      </c>
      <c r="AW144" s="14" t="s">
        <v>31</v>
      </c>
      <c r="AX144" s="14" t="s">
        <v>82</v>
      </c>
      <c r="AY144" s="221" t="s">
        <v>142</v>
      </c>
    </row>
    <row r="145" spans="1:65" s="2" customFormat="1" ht="24.2" customHeight="1">
      <c r="A145" s="34"/>
      <c r="B145" s="35"/>
      <c r="C145" s="187" t="s">
        <v>145</v>
      </c>
      <c r="D145" s="187" t="s">
        <v>146</v>
      </c>
      <c r="E145" s="188" t="s">
        <v>173</v>
      </c>
      <c r="F145" s="189" t="s">
        <v>174</v>
      </c>
      <c r="G145" s="190" t="s">
        <v>149</v>
      </c>
      <c r="H145" s="191">
        <v>40.853</v>
      </c>
      <c r="I145" s="192"/>
      <c r="J145" s="193">
        <f>ROUND(I145*H145,2)</f>
        <v>0</v>
      </c>
      <c r="K145" s="189" t="s">
        <v>1</v>
      </c>
      <c r="L145" s="39"/>
      <c r="M145" s="194" t="s">
        <v>1</v>
      </c>
      <c r="N145" s="195" t="s">
        <v>41</v>
      </c>
      <c r="O145" s="72"/>
      <c r="P145" s="196">
        <f>O145*H145</f>
        <v>0</v>
      </c>
      <c r="Q145" s="196">
        <v>0.00438</v>
      </c>
      <c r="R145" s="196">
        <f>Q145*H145</f>
        <v>0.17893614000000002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150</v>
      </c>
      <c r="AT145" s="198" t="s">
        <v>146</v>
      </c>
      <c r="AU145" s="198" t="s">
        <v>84</v>
      </c>
      <c r="AY145" s="17" t="s">
        <v>142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7" t="s">
        <v>150</v>
      </c>
      <c r="BK145" s="199">
        <f>ROUND(I145*H145,2)</f>
        <v>0</v>
      </c>
      <c r="BL145" s="17" t="s">
        <v>150</v>
      </c>
      <c r="BM145" s="198" t="s">
        <v>949</v>
      </c>
    </row>
    <row r="146" spans="1:65" s="2" customFormat="1" ht="24.2" customHeight="1">
      <c r="A146" s="34"/>
      <c r="B146" s="35"/>
      <c r="C146" s="187" t="s">
        <v>152</v>
      </c>
      <c r="D146" s="187" t="s">
        <v>146</v>
      </c>
      <c r="E146" s="188" t="s">
        <v>186</v>
      </c>
      <c r="F146" s="189" t="s">
        <v>187</v>
      </c>
      <c r="G146" s="190" t="s">
        <v>149</v>
      </c>
      <c r="H146" s="191">
        <v>39.173</v>
      </c>
      <c r="I146" s="192"/>
      <c r="J146" s="193">
        <f>ROUND(I146*H146,2)</f>
        <v>0</v>
      </c>
      <c r="K146" s="189" t="s">
        <v>1</v>
      </c>
      <c r="L146" s="39"/>
      <c r="M146" s="194" t="s">
        <v>1</v>
      </c>
      <c r="N146" s="195" t="s">
        <v>41</v>
      </c>
      <c r="O146" s="72"/>
      <c r="P146" s="196">
        <f>O146*H146</f>
        <v>0</v>
      </c>
      <c r="Q146" s="196">
        <v>0.004</v>
      </c>
      <c r="R146" s="196">
        <f>Q146*H146</f>
        <v>0.156692</v>
      </c>
      <c r="S146" s="196">
        <v>0</v>
      </c>
      <c r="T146" s="19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150</v>
      </c>
      <c r="AT146" s="198" t="s">
        <v>146</v>
      </c>
      <c r="AU146" s="198" t="s">
        <v>84</v>
      </c>
      <c r="AY146" s="17" t="s">
        <v>142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7" t="s">
        <v>150</v>
      </c>
      <c r="BK146" s="199">
        <f>ROUND(I146*H146,2)</f>
        <v>0</v>
      </c>
      <c r="BL146" s="17" t="s">
        <v>150</v>
      </c>
      <c r="BM146" s="198" t="s">
        <v>950</v>
      </c>
    </row>
    <row r="147" spans="2:51" s="14" customFormat="1" ht="11.25">
      <c r="B147" s="211"/>
      <c r="C147" s="212"/>
      <c r="D147" s="202" t="s">
        <v>176</v>
      </c>
      <c r="E147" s="213" t="s">
        <v>1</v>
      </c>
      <c r="F147" s="214" t="s">
        <v>951</v>
      </c>
      <c r="G147" s="212"/>
      <c r="H147" s="215">
        <v>40.853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176</v>
      </c>
      <c r="AU147" s="221" t="s">
        <v>84</v>
      </c>
      <c r="AV147" s="14" t="s">
        <v>84</v>
      </c>
      <c r="AW147" s="14" t="s">
        <v>31</v>
      </c>
      <c r="AX147" s="14" t="s">
        <v>74</v>
      </c>
      <c r="AY147" s="221" t="s">
        <v>142</v>
      </c>
    </row>
    <row r="148" spans="2:51" s="14" customFormat="1" ht="11.25">
      <c r="B148" s="211"/>
      <c r="C148" s="212"/>
      <c r="D148" s="202" t="s">
        <v>176</v>
      </c>
      <c r="E148" s="213" t="s">
        <v>1</v>
      </c>
      <c r="F148" s="214" t="s">
        <v>952</v>
      </c>
      <c r="G148" s="212"/>
      <c r="H148" s="215">
        <v>-1.68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176</v>
      </c>
      <c r="AU148" s="221" t="s">
        <v>84</v>
      </c>
      <c r="AV148" s="14" t="s">
        <v>84</v>
      </c>
      <c r="AW148" s="14" t="s">
        <v>31</v>
      </c>
      <c r="AX148" s="14" t="s">
        <v>74</v>
      </c>
      <c r="AY148" s="221" t="s">
        <v>142</v>
      </c>
    </row>
    <row r="149" spans="2:51" s="15" customFormat="1" ht="11.25">
      <c r="B149" s="222"/>
      <c r="C149" s="223"/>
      <c r="D149" s="202" t="s">
        <v>176</v>
      </c>
      <c r="E149" s="224" t="s">
        <v>1</v>
      </c>
      <c r="F149" s="225" t="s">
        <v>184</v>
      </c>
      <c r="G149" s="223"/>
      <c r="H149" s="226">
        <v>39.173</v>
      </c>
      <c r="I149" s="227"/>
      <c r="J149" s="223"/>
      <c r="K149" s="223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176</v>
      </c>
      <c r="AU149" s="232" t="s">
        <v>84</v>
      </c>
      <c r="AV149" s="15" t="s">
        <v>150</v>
      </c>
      <c r="AW149" s="15" t="s">
        <v>31</v>
      </c>
      <c r="AX149" s="15" t="s">
        <v>82</v>
      </c>
      <c r="AY149" s="232" t="s">
        <v>142</v>
      </c>
    </row>
    <row r="150" spans="1:65" s="2" customFormat="1" ht="24.2" customHeight="1">
      <c r="A150" s="34"/>
      <c r="B150" s="35"/>
      <c r="C150" s="187" t="s">
        <v>164</v>
      </c>
      <c r="D150" s="187" t="s">
        <v>146</v>
      </c>
      <c r="E150" s="188" t="s">
        <v>190</v>
      </c>
      <c r="F150" s="189" t="s">
        <v>191</v>
      </c>
      <c r="G150" s="190" t="s">
        <v>192</v>
      </c>
      <c r="H150" s="191">
        <v>8.5</v>
      </c>
      <c r="I150" s="192"/>
      <c r="J150" s="193">
        <f>ROUND(I150*H150,2)</f>
        <v>0</v>
      </c>
      <c r="K150" s="189" t="s">
        <v>1</v>
      </c>
      <c r="L150" s="39"/>
      <c r="M150" s="194" t="s">
        <v>1</v>
      </c>
      <c r="N150" s="195" t="s">
        <v>41</v>
      </c>
      <c r="O150" s="72"/>
      <c r="P150" s="196">
        <f>O150*H150</f>
        <v>0</v>
      </c>
      <c r="Q150" s="196">
        <v>0.0015</v>
      </c>
      <c r="R150" s="196">
        <f>Q150*H150</f>
        <v>0.012750000000000001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150</v>
      </c>
      <c r="AT150" s="198" t="s">
        <v>146</v>
      </c>
      <c r="AU150" s="198" t="s">
        <v>84</v>
      </c>
      <c r="AY150" s="17" t="s">
        <v>142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7" t="s">
        <v>150</v>
      </c>
      <c r="BK150" s="199">
        <f>ROUND(I150*H150,2)</f>
        <v>0</v>
      </c>
      <c r="BL150" s="17" t="s">
        <v>150</v>
      </c>
      <c r="BM150" s="198" t="s">
        <v>953</v>
      </c>
    </row>
    <row r="151" spans="2:63" s="12" customFormat="1" ht="22.9" customHeight="1">
      <c r="B151" s="171"/>
      <c r="C151" s="172"/>
      <c r="D151" s="173" t="s">
        <v>73</v>
      </c>
      <c r="E151" s="185" t="s">
        <v>164</v>
      </c>
      <c r="F151" s="185" t="s">
        <v>194</v>
      </c>
      <c r="G151" s="172"/>
      <c r="H151" s="172"/>
      <c r="I151" s="175"/>
      <c r="J151" s="186">
        <f>BK151</f>
        <v>0</v>
      </c>
      <c r="K151" s="172"/>
      <c r="L151" s="177"/>
      <c r="M151" s="178"/>
      <c r="N151" s="179"/>
      <c r="O151" s="179"/>
      <c r="P151" s="180">
        <f>SUM(P152:P153)</f>
        <v>0</v>
      </c>
      <c r="Q151" s="179"/>
      <c r="R151" s="180">
        <f>SUM(R152:R153)</f>
        <v>0.003635</v>
      </c>
      <c r="S151" s="179"/>
      <c r="T151" s="181">
        <f>SUM(T152:T153)</f>
        <v>0</v>
      </c>
      <c r="AR151" s="182" t="s">
        <v>82</v>
      </c>
      <c r="AT151" s="183" t="s">
        <v>73</v>
      </c>
      <c r="AU151" s="183" t="s">
        <v>82</v>
      </c>
      <c r="AY151" s="182" t="s">
        <v>142</v>
      </c>
      <c r="BK151" s="184">
        <f>SUM(BK152:BK153)</f>
        <v>0</v>
      </c>
    </row>
    <row r="152" spans="1:65" s="2" customFormat="1" ht="33" customHeight="1">
      <c r="A152" s="34"/>
      <c r="B152" s="35"/>
      <c r="C152" s="187" t="s">
        <v>203</v>
      </c>
      <c r="D152" s="187" t="s">
        <v>146</v>
      </c>
      <c r="E152" s="188" t="s">
        <v>196</v>
      </c>
      <c r="F152" s="189" t="s">
        <v>197</v>
      </c>
      <c r="G152" s="190" t="s">
        <v>149</v>
      </c>
      <c r="H152" s="191">
        <v>9.5</v>
      </c>
      <c r="I152" s="192"/>
      <c r="J152" s="193">
        <f>ROUND(I152*H152,2)</f>
        <v>0</v>
      </c>
      <c r="K152" s="189" t="s">
        <v>198</v>
      </c>
      <c r="L152" s="39"/>
      <c r="M152" s="194" t="s">
        <v>1</v>
      </c>
      <c r="N152" s="195" t="s">
        <v>41</v>
      </c>
      <c r="O152" s="72"/>
      <c r="P152" s="196">
        <f>O152*H152</f>
        <v>0</v>
      </c>
      <c r="Q152" s="196">
        <v>0.00013</v>
      </c>
      <c r="R152" s="196">
        <f>Q152*H152</f>
        <v>0.001235</v>
      </c>
      <c r="S152" s="196">
        <v>0</v>
      </c>
      <c r="T152" s="19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150</v>
      </c>
      <c r="AT152" s="198" t="s">
        <v>146</v>
      </c>
      <c r="AU152" s="198" t="s">
        <v>84</v>
      </c>
      <c r="AY152" s="17" t="s">
        <v>142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7" t="s">
        <v>150</v>
      </c>
      <c r="BK152" s="199">
        <f>ROUND(I152*H152,2)</f>
        <v>0</v>
      </c>
      <c r="BL152" s="17" t="s">
        <v>150</v>
      </c>
      <c r="BM152" s="198" t="s">
        <v>954</v>
      </c>
    </row>
    <row r="153" spans="1:65" s="2" customFormat="1" ht="24.2" customHeight="1">
      <c r="A153" s="34"/>
      <c r="B153" s="35"/>
      <c r="C153" s="187" t="s">
        <v>168</v>
      </c>
      <c r="D153" s="187" t="s">
        <v>146</v>
      </c>
      <c r="E153" s="188" t="s">
        <v>200</v>
      </c>
      <c r="F153" s="189" t="s">
        <v>201</v>
      </c>
      <c r="G153" s="190" t="s">
        <v>149</v>
      </c>
      <c r="H153" s="191">
        <v>60</v>
      </c>
      <c r="I153" s="192"/>
      <c r="J153" s="193">
        <f>ROUND(I153*H153,2)</f>
        <v>0</v>
      </c>
      <c r="K153" s="189" t="s">
        <v>1</v>
      </c>
      <c r="L153" s="39"/>
      <c r="M153" s="194" t="s">
        <v>1</v>
      </c>
      <c r="N153" s="195" t="s">
        <v>41</v>
      </c>
      <c r="O153" s="72"/>
      <c r="P153" s="196">
        <f>O153*H153</f>
        <v>0</v>
      </c>
      <c r="Q153" s="196">
        <v>4E-05</v>
      </c>
      <c r="R153" s="196">
        <f>Q153*H153</f>
        <v>0.0024000000000000002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150</v>
      </c>
      <c r="AT153" s="198" t="s">
        <v>146</v>
      </c>
      <c r="AU153" s="198" t="s">
        <v>84</v>
      </c>
      <c r="AY153" s="17" t="s">
        <v>142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" t="s">
        <v>150</v>
      </c>
      <c r="BK153" s="199">
        <f>ROUND(I153*H153,2)</f>
        <v>0</v>
      </c>
      <c r="BL153" s="17" t="s">
        <v>150</v>
      </c>
      <c r="BM153" s="198" t="s">
        <v>955</v>
      </c>
    </row>
    <row r="154" spans="2:63" s="12" customFormat="1" ht="22.9" customHeight="1">
      <c r="B154" s="171"/>
      <c r="C154" s="172"/>
      <c r="D154" s="173" t="s">
        <v>73</v>
      </c>
      <c r="E154" s="185" t="s">
        <v>209</v>
      </c>
      <c r="F154" s="185" t="s">
        <v>210</v>
      </c>
      <c r="G154" s="172"/>
      <c r="H154" s="172"/>
      <c r="I154" s="175"/>
      <c r="J154" s="186">
        <f>BK154</f>
        <v>0</v>
      </c>
      <c r="K154" s="172"/>
      <c r="L154" s="177"/>
      <c r="M154" s="178"/>
      <c r="N154" s="179"/>
      <c r="O154" s="179"/>
      <c r="P154" s="180">
        <f>SUM(P155:P159)</f>
        <v>0</v>
      </c>
      <c r="Q154" s="179"/>
      <c r="R154" s="180">
        <f>SUM(R155:R159)</f>
        <v>0</v>
      </c>
      <c r="S154" s="179"/>
      <c r="T154" s="181">
        <f>SUM(T155:T159)</f>
        <v>0</v>
      </c>
      <c r="AR154" s="182" t="s">
        <v>82</v>
      </c>
      <c r="AT154" s="183" t="s">
        <v>73</v>
      </c>
      <c r="AU154" s="183" t="s">
        <v>82</v>
      </c>
      <c r="AY154" s="182" t="s">
        <v>142</v>
      </c>
      <c r="BK154" s="184">
        <f>SUM(BK155:BK159)</f>
        <v>0</v>
      </c>
    </row>
    <row r="155" spans="1:65" s="2" customFormat="1" ht="24.2" customHeight="1">
      <c r="A155" s="34"/>
      <c r="B155" s="35"/>
      <c r="C155" s="187" t="s">
        <v>156</v>
      </c>
      <c r="D155" s="187" t="s">
        <v>146</v>
      </c>
      <c r="E155" s="188" t="s">
        <v>212</v>
      </c>
      <c r="F155" s="189" t="s">
        <v>213</v>
      </c>
      <c r="G155" s="190" t="s">
        <v>214</v>
      </c>
      <c r="H155" s="191">
        <v>0.749</v>
      </c>
      <c r="I155" s="192"/>
      <c r="J155" s="193">
        <f>ROUND(I155*H155,2)</f>
        <v>0</v>
      </c>
      <c r="K155" s="189" t="s">
        <v>198</v>
      </c>
      <c r="L155" s="39"/>
      <c r="M155" s="194" t="s">
        <v>1</v>
      </c>
      <c r="N155" s="195" t="s">
        <v>41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150</v>
      </c>
      <c r="AT155" s="198" t="s">
        <v>146</v>
      </c>
      <c r="AU155" s="198" t="s">
        <v>84</v>
      </c>
      <c r="AY155" s="17" t="s">
        <v>142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7" t="s">
        <v>150</v>
      </c>
      <c r="BK155" s="199">
        <f>ROUND(I155*H155,2)</f>
        <v>0</v>
      </c>
      <c r="BL155" s="17" t="s">
        <v>150</v>
      </c>
      <c r="BM155" s="198" t="s">
        <v>956</v>
      </c>
    </row>
    <row r="156" spans="1:65" s="2" customFormat="1" ht="24.2" customHeight="1">
      <c r="A156" s="34"/>
      <c r="B156" s="35"/>
      <c r="C156" s="187" t="s">
        <v>172</v>
      </c>
      <c r="D156" s="187" t="s">
        <v>146</v>
      </c>
      <c r="E156" s="188" t="s">
        <v>217</v>
      </c>
      <c r="F156" s="189" t="s">
        <v>218</v>
      </c>
      <c r="G156" s="190" t="s">
        <v>214</v>
      </c>
      <c r="H156" s="191">
        <v>0.749</v>
      </c>
      <c r="I156" s="192"/>
      <c r="J156" s="193">
        <f>ROUND(I156*H156,2)</f>
        <v>0</v>
      </c>
      <c r="K156" s="189" t="s">
        <v>198</v>
      </c>
      <c r="L156" s="39"/>
      <c r="M156" s="194" t="s">
        <v>1</v>
      </c>
      <c r="N156" s="195" t="s">
        <v>41</v>
      </c>
      <c r="O156" s="72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150</v>
      </c>
      <c r="AT156" s="198" t="s">
        <v>146</v>
      </c>
      <c r="AU156" s="198" t="s">
        <v>84</v>
      </c>
      <c r="AY156" s="17" t="s">
        <v>142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7" t="s">
        <v>150</v>
      </c>
      <c r="BK156" s="199">
        <f>ROUND(I156*H156,2)</f>
        <v>0</v>
      </c>
      <c r="BL156" s="17" t="s">
        <v>150</v>
      </c>
      <c r="BM156" s="198" t="s">
        <v>957</v>
      </c>
    </row>
    <row r="157" spans="1:65" s="2" customFormat="1" ht="24.2" customHeight="1">
      <c r="A157" s="34"/>
      <c r="B157" s="35"/>
      <c r="C157" s="187" t="s">
        <v>160</v>
      </c>
      <c r="D157" s="187" t="s">
        <v>146</v>
      </c>
      <c r="E157" s="188" t="s">
        <v>221</v>
      </c>
      <c r="F157" s="189" t="s">
        <v>222</v>
      </c>
      <c r="G157" s="190" t="s">
        <v>214</v>
      </c>
      <c r="H157" s="191">
        <v>113.73</v>
      </c>
      <c r="I157" s="192"/>
      <c r="J157" s="193">
        <f>ROUND(I157*H157,2)</f>
        <v>0</v>
      </c>
      <c r="K157" s="189" t="s">
        <v>198</v>
      </c>
      <c r="L157" s="39"/>
      <c r="M157" s="194" t="s">
        <v>1</v>
      </c>
      <c r="N157" s="195" t="s">
        <v>41</v>
      </c>
      <c r="O157" s="72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150</v>
      </c>
      <c r="AT157" s="198" t="s">
        <v>146</v>
      </c>
      <c r="AU157" s="198" t="s">
        <v>84</v>
      </c>
      <c r="AY157" s="17" t="s">
        <v>142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7" t="s">
        <v>150</v>
      </c>
      <c r="BK157" s="199">
        <f>ROUND(I157*H157,2)</f>
        <v>0</v>
      </c>
      <c r="BL157" s="17" t="s">
        <v>150</v>
      </c>
      <c r="BM157" s="198" t="s">
        <v>958</v>
      </c>
    </row>
    <row r="158" spans="2:51" s="14" customFormat="1" ht="11.25">
      <c r="B158" s="211"/>
      <c r="C158" s="212"/>
      <c r="D158" s="202" t="s">
        <v>176</v>
      </c>
      <c r="E158" s="213" t="s">
        <v>1</v>
      </c>
      <c r="F158" s="214" t="s">
        <v>224</v>
      </c>
      <c r="G158" s="212"/>
      <c r="H158" s="215">
        <v>113.73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176</v>
      </c>
      <c r="AU158" s="221" t="s">
        <v>84</v>
      </c>
      <c r="AV158" s="14" t="s">
        <v>84</v>
      </c>
      <c r="AW158" s="14" t="s">
        <v>31</v>
      </c>
      <c r="AX158" s="14" t="s">
        <v>82</v>
      </c>
      <c r="AY158" s="221" t="s">
        <v>142</v>
      </c>
    </row>
    <row r="159" spans="1:65" s="2" customFormat="1" ht="33" customHeight="1">
      <c r="A159" s="34"/>
      <c r="B159" s="35"/>
      <c r="C159" s="187" t="s">
        <v>185</v>
      </c>
      <c r="D159" s="187" t="s">
        <v>146</v>
      </c>
      <c r="E159" s="188" t="s">
        <v>226</v>
      </c>
      <c r="F159" s="189" t="s">
        <v>227</v>
      </c>
      <c r="G159" s="190" t="s">
        <v>214</v>
      </c>
      <c r="H159" s="191">
        <v>7.582</v>
      </c>
      <c r="I159" s="192"/>
      <c r="J159" s="193">
        <f>ROUND(I159*H159,2)</f>
        <v>0</v>
      </c>
      <c r="K159" s="189" t="s">
        <v>198</v>
      </c>
      <c r="L159" s="39"/>
      <c r="M159" s="194" t="s">
        <v>1</v>
      </c>
      <c r="N159" s="195" t="s">
        <v>41</v>
      </c>
      <c r="O159" s="72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150</v>
      </c>
      <c r="AT159" s="198" t="s">
        <v>146</v>
      </c>
      <c r="AU159" s="198" t="s">
        <v>84</v>
      </c>
      <c r="AY159" s="17" t="s">
        <v>142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7" t="s">
        <v>150</v>
      </c>
      <c r="BK159" s="199">
        <f>ROUND(I159*H159,2)</f>
        <v>0</v>
      </c>
      <c r="BL159" s="17" t="s">
        <v>150</v>
      </c>
      <c r="BM159" s="198" t="s">
        <v>959</v>
      </c>
    </row>
    <row r="160" spans="2:63" s="12" customFormat="1" ht="25.9" customHeight="1">
      <c r="B160" s="171"/>
      <c r="C160" s="172"/>
      <c r="D160" s="173" t="s">
        <v>73</v>
      </c>
      <c r="E160" s="174" t="s">
        <v>229</v>
      </c>
      <c r="F160" s="174" t="s">
        <v>230</v>
      </c>
      <c r="G160" s="172"/>
      <c r="H160" s="172"/>
      <c r="I160" s="175"/>
      <c r="J160" s="176">
        <f>BK160</f>
        <v>0</v>
      </c>
      <c r="K160" s="172"/>
      <c r="L160" s="177"/>
      <c r="M160" s="178"/>
      <c r="N160" s="179"/>
      <c r="O160" s="179"/>
      <c r="P160" s="180">
        <f>P161+P163+P168+P171+P173+P181+P184+P192+P199</f>
        <v>0</v>
      </c>
      <c r="Q160" s="179"/>
      <c r="R160" s="180">
        <f>R161+R163+R168+R171+R173+R181+R184+R192+R199</f>
        <v>0.39916883999999997</v>
      </c>
      <c r="S160" s="179"/>
      <c r="T160" s="181">
        <f>T161+T163+T168+T171+T173+T181+T184+T192+T199</f>
        <v>0.7486386300000002</v>
      </c>
      <c r="AR160" s="182" t="s">
        <v>84</v>
      </c>
      <c r="AT160" s="183" t="s">
        <v>73</v>
      </c>
      <c r="AU160" s="183" t="s">
        <v>74</v>
      </c>
      <c r="AY160" s="182" t="s">
        <v>142</v>
      </c>
      <c r="BK160" s="184">
        <f>BK161+BK163+BK168+BK171+BK173+BK181+BK184+BK192+BK199</f>
        <v>0</v>
      </c>
    </row>
    <row r="161" spans="2:63" s="12" customFormat="1" ht="22.9" customHeight="1">
      <c r="B161" s="171"/>
      <c r="C161" s="172"/>
      <c r="D161" s="173" t="s">
        <v>73</v>
      </c>
      <c r="E161" s="185" t="s">
        <v>853</v>
      </c>
      <c r="F161" s="185" t="s">
        <v>854</v>
      </c>
      <c r="G161" s="172"/>
      <c r="H161" s="172"/>
      <c r="I161" s="175"/>
      <c r="J161" s="186">
        <f>BK161</f>
        <v>0</v>
      </c>
      <c r="K161" s="172"/>
      <c r="L161" s="177"/>
      <c r="M161" s="178"/>
      <c r="N161" s="179"/>
      <c r="O161" s="179"/>
      <c r="P161" s="180">
        <f>P162</f>
        <v>0</v>
      </c>
      <c r="Q161" s="179"/>
      <c r="R161" s="180">
        <f>R162</f>
        <v>0</v>
      </c>
      <c r="S161" s="179"/>
      <c r="T161" s="181">
        <f>T162</f>
        <v>0</v>
      </c>
      <c r="AR161" s="182" t="s">
        <v>84</v>
      </c>
      <c r="AT161" s="183" t="s">
        <v>73</v>
      </c>
      <c r="AU161" s="183" t="s">
        <v>82</v>
      </c>
      <c r="AY161" s="182" t="s">
        <v>142</v>
      </c>
      <c r="BK161" s="184">
        <f>BK162</f>
        <v>0</v>
      </c>
    </row>
    <row r="162" spans="1:65" s="2" customFormat="1" ht="33" customHeight="1">
      <c r="A162" s="34"/>
      <c r="B162" s="35"/>
      <c r="C162" s="187" t="s">
        <v>8</v>
      </c>
      <c r="D162" s="187" t="s">
        <v>146</v>
      </c>
      <c r="E162" s="188" t="s">
        <v>855</v>
      </c>
      <c r="F162" s="189" t="s">
        <v>856</v>
      </c>
      <c r="G162" s="190" t="s">
        <v>276</v>
      </c>
      <c r="H162" s="191">
        <v>1</v>
      </c>
      <c r="I162" s="192"/>
      <c r="J162" s="193">
        <f>ROUND(I162*H162,2)</f>
        <v>0</v>
      </c>
      <c r="K162" s="189" t="s">
        <v>1</v>
      </c>
      <c r="L162" s="39"/>
      <c r="M162" s="194" t="s">
        <v>1</v>
      </c>
      <c r="N162" s="195" t="s">
        <v>41</v>
      </c>
      <c r="O162" s="72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189</v>
      </c>
      <c r="AT162" s="198" t="s">
        <v>146</v>
      </c>
      <c r="AU162" s="198" t="s">
        <v>84</v>
      </c>
      <c r="AY162" s="17" t="s">
        <v>142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7" t="s">
        <v>150</v>
      </c>
      <c r="BK162" s="199">
        <f>ROUND(I162*H162,2)</f>
        <v>0</v>
      </c>
      <c r="BL162" s="17" t="s">
        <v>189</v>
      </c>
      <c r="BM162" s="198" t="s">
        <v>960</v>
      </c>
    </row>
    <row r="163" spans="2:63" s="12" customFormat="1" ht="22.9" customHeight="1">
      <c r="B163" s="171"/>
      <c r="C163" s="172"/>
      <c r="D163" s="173" t="s">
        <v>73</v>
      </c>
      <c r="E163" s="185" t="s">
        <v>858</v>
      </c>
      <c r="F163" s="185" t="s">
        <v>859</v>
      </c>
      <c r="G163" s="172"/>
      <c r="H163" s="172"/>
      <c r="I163" s="175"/>
      <c r="J163" s="186">
        <f>BK163</f>
        <v>0</v>
      </c>
      <c r="K163" s="172"/>
      <c r="L163" s="177"/>
      <c r="M163" s="178"/>
      <c r="N163" s="179"/>
      <c r="O163" s="179"/>
      <c r="P163" s="180">
        <f>SUM(P164:P167)</f>
        <v>0</v>
      </c>
      <c r="Q163" s="179"/>
      <c r="R163" s="180">
        <f>SUM(R164:R167)</f>
        <v>0</v>
      </c>
      <c r="S163" s="179"/>
      <c r="T163" s="181">
        <f>SUM(T164:T167)</f>
        <v>0.01333</v>
      </c>
      <c r="AR163" s="182" t="s">
        <v>84</v>
      </c>
      <c r="AT163" s="183" t="s">
        <v>73</v>
      </c>
      <c r="AU163" s="183" t="s">
        <v>82</v>
      </c>
      <c r="AY163" s="182" t="s">
        <v>142</v>
      </c>
      <c r="BK163" s="184">
        <f>SUM(BK164:BK167)</f>
        <v>0</v>
      </c>
    </row>
    <row r="164" spans="1:65" s="2" customFormat="1" ht="24.2" customHeight="1">
      <c r="A164" s="34"/>
      <c r="B164" s="35"/>
      <c r="C164" s="187" t="s">
        <v>363</v>
      </c>
      <c r="D164" s="187" t="s">
        <v>146</v>
      </c>
      <c r="E164" s="188" t="s">
        <v>961</v>
      </c>
      <c r="F164" s="189" t="s">
        <v>962</v>
      </c>
      <c r="G164" s="190" t="s">
        <v>576</v>
      </c>
      <c r="H164" s="191">
        <v>1</v>
      </c>
      <c r="I164" s="192"/>
      <c r="J164" s="193">
        <f>ROUND(I164*H164,2)</f>
        <v>0</v>
      </c>
      <c r="K164" s="189" t="s">
        <v>198</v>
      </c>
      <c r="L164" s="39"/>
      <c r="M164" s="194" t="s">
        <v>1</v>
      </c>
      <c r="N164" s="195" t="s">
        <v>41</v>
      </c>
      <c r="O164" s="72"/>
      <c r="P164" s="196">
        <f>O164*H164</f>
        <v>0</v>
      </c>
      <c r="Q164" s="196">
        <v>0</v>
      </c>
      <c r="R164" s="196">
        <f>Q164*H164</f>
        <v>0</v>
      </c>
      <c r="S164" s="196">
        <v>0.0092</v>
      </c>
      <c r="T164" s="197">
        <f>S164*H164</f>
        <v>0.0092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189</v>
      </c>
      <c r="AT164" s="198" t="s">
        <v>146</v>
      </c>
      <c r="AU164" s="198" t="s">
        <v>84</v>
      </c>
      <c r="AY164" s="17" t="s">
        <v>142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7" t="s">
        <v>150</v>
      </c>
      <c r="BK164" s="199">
        <f>ROUND(I164*H164,2)</f>
        <v>0</v>
      </c>
      <c r="BL164" s="17" t="s">
        <v>189</v>
      </c>
      <c r="BM164" s="198" t="s">
        <v>963</v>
      </c>
    </row>
    <row r="165" spans="1:65" s="2" customFormat="1" ht="16.5" customHeight="1">
      <c r="A165" s="34"/>
      <c r="B165" s="35"/>
      <c r="C165" s="187" t="s">
        <v>436</v>
      </c>
      <c r="D165" s="187" t="s">
        <v>146</v>
      </c>
      <c r="E165" s="188" t="s">
        <v>869</v>
      </c>
      <c r="F165" s="189" t="s">
        <v>870</v>
      </c>
      <c r="G165" s="190" t="s">
        <v>576</v>
      </c>
      <c r="H165" s="191">
        <v>1</v>
      </c>
      <c r="I165" s="192"/>
      <c r="J165" s="193">
        <f>ROUND(I165*H165,2)</f>
        <v>0</v>
      </c>
      <c r="K165" s="189" t="s">
        <v>198</v>
      </c>
      <c r="L165" s="39"/>
      <c r="M165" s="194" t="s">
        <v>1</v>
      </c>
      <c r="N165" s="195" t="s">
        <v>41</v>
      </c>
      <c r="O165" s="72"/>
      <c r="P165" s="196">
        <f>O165*H165</f>
        <v>0</v>
      </c>
      <c r="Q165" s="196">
        <v>0</v>
      </c>
      <c r="R165" s="196">
        <f>Q165*H165</f>
        <v>0</v>
      </c>
      <c r="S165" s="196">
        <v>0.00156</v>
      </c>
      <c r="T165" s="197">
        <f>S165*H165</f>
        <v>0.00156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189</v>
      </c>
      <c r="AT165" s="198" t="s">
        <v>146</v>
      </c>
      <c r="AU165" s="198" t="s">
        <v>84</v>
      </c>
      <c r="AY165" s="17" t="s">
        <v>142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7" t="s">
        <v>150</v>
      </c>
      <c r="BK165" s="199">
        <f>ROUND(I165*H165,2)</f>
        <v>0</v>
      </c>
      <c r="BL165" s="17" t="s">
        <v>189</v>
      </c>
      <c r="BM165" s="198" t="s">
        <v>964</v>
      </c>
    </row>
    <row r="166" spans="1:65" s="2" customFormat="1" ht="16.5" customHeight="1">
      <c r="A166" s="34"/>
      <c r="B166" s="35"/>
      <c r="C166" s="187" t="s">
        <v>7</v>
      </c>
      <c r="D166" s="187" t="s">
        <v>146</v>
      </c>
      <c r="E166" s="188" t="s">
        <v>875</v>
      </c>
      <c r="F166" s="189" t="s">
        <v>876</v>
      </c>
      <c r="G166" s="190" t="s">
        <v>251</v>
      </c>
      <c r="H166" s="191">
        <v>2</v>
      </c>
      <c r="I166" s="192"/>
      <c r="J166" s="193">
        <f>ROUND(I166*H166,2)</f>
        <v>0</v>
      </c>
      <c r="K166" s="189" t="s">
        <v>198</v>
      </c>
      <c r="L166" s="39"/>
      <c r="M166" s="194" t="s">
        <v>1</v>
      </c>
      <c r="N166" s="195" t="s">
        <v>41</v>
      </c>
      <c r="O166" s="72"/>
      <c r="P166" s="196">
        <f>O166*H166</f>
        <v>0</v>
      </c>
      <c r="Q166" s="196">
        <v>0</v>
      </c>
      <c r="R166" s="196">
        <f>Q166*H166</f>
        <v>0</v>
      </c>
      <c r="S166" s="196">
        <v>0.00086</v>
      </c>
      <c r="T166" s="197">
        <f>S166*H166</f>
        <v>0.00172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189</v>
      </c>
      <c r="AT166" s="198" t="s">
        <v>146</v>
      </c>
      <c r="AU166" s="198" t="s">
        <v>84</v>
      </c>
      <c r="AY166" s="17" t="s">
        <v>142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7" t="s">
        <v>150</v>
      </c>
      <c r="BK166" s="199">
        <f>ROUND(I166*H166,2)</f>
        <v>0</v>
      </c>
      <c r="BL166" s="17" t="s">
        <v>189</v>
      </c>
      <c r="BM166" s="198" t="s">
        <v>965</v>
      </c>
    </row>
    <row r="167" spans="1:65" s="2" customFormat="1" ht="16.5" customHeight="1">
      <c r="A167" s="34"/>
      <c r="B167" s="35"/>
      <c r="C167" s="187" t="s">
        <v>403</v>
      </c>
      <c r="D167" s="187" t="s">
        <v>146</v>
      </c>
      <c r="E167" s="188" t="s">
        <v>878</v>
      </c>
      <c r="F167" s="189" t="s">
        <v>879</v>
      </c>
      <c r="G167" s="190" t="s">
        <v>251</v>
      </c>
      <c r="H167" s="191">
        <v>1</v>
      </c>
      <c r="I167" s="192"/>
      <c r="J167" s="193">
        <f>ROUND(I167*H167,2)</f>
        <v>0</v>
      </c>
      <c r="K167" s="189" t="s">
        <v>198</v>
      </c>
      <c r="L167" s="39"/>
      <c r="M167" s="194" t="s">
        <v>1</v>
      </c>
      <c r="N167" s="195" t="s">
        <v>41</v>
      </c>
      <c r="O167" s="72"/>
      <c r="P167" s="196">
        <f>O167*H167</f>
        <v>0</v>
      </c>
      <c r="Q167" s="196">
        <v>0</v>
      </c>
      <c r="R167" s="196">
        <f>Q167*H167</f>
        <v>0</v>
      </c>
      <c r="S167" s="196">
        <v>0.00085</v>
      </c>
      <c r="T167" s="197">
        <f>S167*H167</f>
        <v>0.00085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189</v>
      </c>
      <c r="AT167" s="198" t="s">
        <v>146</v>
      </c>
      <c r="AU167" s="198" t="s">
        <v>84</v>
      </c>
      <c r="AY167" s="17" t="s">
        <v>142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7" t="s">
        <v>150</v>
      </c>
      <c r="BK167" s="199">
        <f>ROUND(I167*H167,2)</f>
        <v>0</v>
      </c>
      <c r="BL167" s="17" t="s">
        <v>189</v>
      </c>
      <c r="BM167" s="198" t="s">
        <v>966</v>
      </c>
    </row>
    <row r="168" spans="2:63" s="12" customFormat="1" ht="22.9" customHeight="1">
      <c r="B168" s="171"/>
      <c r="C168" s="172"/>
      <c r="D168" s="173" t="s">
        <v>73</v>
      </c>
      <c r="E168" s="185" t="s">
        <v>278</v>
      </c>
      <c r="F168" s="185" t="s">
        <v>279</v>
      </c>
      <c r="G168" s="172"/>
      <c r="H168" s="172"/>
      <c r="I168" s="175"/>
      <c r="J168" s="186">
        <f>BK168</f>
        <v>0</v>
      </c>
      <c r="K168" s="172"/>
      <c r="L168" s="177"/>
      <c r="M168" s="178"/>
      <c r="N168" s="179"/>
      <c r="O168" s="179"/>
      <c r="P168" s="180">
        <f>SUM(P169:P170)</f>
        <v>0</v>
      </c>
      <c r="Q168" s="179"/>
      <c r="R168" s="180">
        <f>SUM(R169:R170)</f>
        <v>0</v>
      </c>
      <c r="S168" s="179"/>
      <c r="T168" s="181">
        <f>SUM(T169:T170)</f>
        <v>0</v>
      </c>
      <c r="AR168" s="182" t="s">
        <v>84</v>
      </c>
      <c r="AT168" s="183" t="s">
        <v>73</v>
      </c>
      <c r="AU168" s="183" t="s">
        <v>82</v>
      </c>
      <c r="AY168" s="182" t="s">
        <v>142</v>
      </c>
      <c r="BK168" s="184">
        <f>SUM(BK169:BK170)</f>
        <v>0</v>
      </c>
    </row>
    <row r="169" spans="1:65" s="2" customFormat="1" ht="24.2" customHeight="1">
      <c r="A169" s="34"/>
      <c r="B169" s="35"/>
      <c r="C169" s="187" t="s">
        <v>547</v>
      </c>
      <c r="D169" s="187" t="s">
        <v>146</v>
      </c>
      <c r="E169" s="188" t="s">
        <v>281</v>
      </c>
      <c r="F169" s="189" t="s">
        <v>282</v>
      </c>
      <c r="G169" s="190" t="s">
        <v>251</v>
      </c>
      <c r="H169" s="191">
        <v>2</v>
      </c>
      <c r="I169" s="192"/>
      <c r="J169" s="193">
        <f>ROUND(I169*H169,2)</f>
        <v>0</v>
      </c>
      <c r="K169" s="189" t="s">
        <v>1</v>
      </c>
      <c r="L169" s="39"/>
      <c r="M169" s="194" t="s">
        <v>1</v>
      </c>
      <c r="N169" s="195" t="s">
        <v>41</v>
      </c>
      <c r="O169" s="72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189</v>
      </c>
      <c r="AT169" s="198" t="s">
        <v>146</v>
      </c>
      <c r="AU169" s="198" t="s">
        <v>84</v>
      </c>
      <c r="AY169" s="17" t="s">
        <v>142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7" t="s">
        <v>150</v>
      </c>
      <c r="BK169" s="199">
        <f>ROUND(I169*H169,2)</f>
        <v>0</v>
      </c>
      <c r="BL169" s="17" t="s">
        <v>189</v>
      </c>
      <c r="BM169" s="198" t="s">
        <v>967</v>
      </c>
    </row>
    <row r="170" spans="1:65" s="2" customFormat="1" ht="37.9" customHeight="1">
      <c r="A170" s="34"/>
      <c r="B170" s="35"/>
      <c r="C170" s="187" t="s">
        <v>329</v>
      </c>
      <c r="D170" s="187" t="s">
        <v>146</v>
      </c>
      <c r="E170" s="188" t="s">
        <v>289</v>
      </c>
      <c r="F170" s="189" t="s">
        <v>290</v>
      </c>
      <c r="G170" s="190" t="s">
        <v>251</v>
      </c>
      <c r="H170" s="191">
        <v>2</v>
      </c>
      <c r="I170" s="192"/>
      <c r="J170" s="193">
        <f>ROUND(I170*H170,2)</f>
        <v>0</v>
      </c>
      <c r="K170" s="189" t="s">
        <v>1</v>
      </c>
      <c r="L170" s="39"/>
      <c r="M170" s="194" t="s">
        <v>1</v>
      </c>
      <c r="N170" s="195" t="s">
        <v>41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189</v>
      </c>
      <c r="AT170" s="198" t="s">
        <v>146</v>
      </c>
      <c r="AU170" s="198" t="s">
        <v>84</v>
      </c>
      <c r="AY170" s="17" t="s">
        <v>142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150</v>
      </c>
      <c r="BK170" s="199">
        <f>ROUND(I170*H170,2)</f>
        <v>0</v>
      </c>
      <c r="BL170" s="17" t="s">
        <v>189</v>
      </c>
      <c r="BM170" s="198" t="s">
        <v>968</v>
      </c>
    </row>
    <row r="171" spans="2:63" s="12" customFormat="1" ht="22.9" customHeight="1">
      <c r="B171" s="171"/>
      <c r="C171" s="172"/>
      <c r="D171" s="173" t="s">
        <v>73</v>
      </c>
      <c r="E171" s="185" t="s">
        <v>311</v>
      </c>
      <c r="F171" s="185" t="s">
        <v>312</v>
      </c>
      <c r="G171" s="172"/>
      <c r="H171" s="172"/>
      <c r="I171" s="175"/>
      <c r="J171" s="186">
        <f>BK171</f>
        <v>0</v>
      </c>
      <c r="K171" s="172"/>
      <c r="L171" s="177"/>
      <c r="M171" s="178"/>
      <c r="N171" s="179"/>
      <c r="O171" s="179"/>
      <c r="P171" s="180">
        <f>P172</f>
        <v>0</v>
      </c>
      <c r="Q171" s="179"/>
      <c r="R171" s="180">
        <f>R172</f>
        <v>0</v>
      </c>
      <c r="S171" s="179"/>
      <c r="T171" s="181">
        <f>T172</f>
        <v>0.166</v>
      </c>
      <c r="AR171" s="182" t="s">
        <v>84</v>
      </c>
      <c r="AT171" s="183" t="s">
        <v>73</v>
      </c>
      <c r="AU171" s="183" t="s">
        <v>82</v>
      </c>
      <c r="AY171" s="182" t="s">
        <v>142</v>
      </c>
      <c r="BK171" s="184">
        <f>BK172</f>
        <v>0</v>
      </c>
    </row>
    <row r="172" spans="1:65" s="2" customFormat="1" ht="24.2" customHeight="1">
      <c r="A172" s="34"/>
      <c r="B172" s="35"/>
      <c r="C172" s="187" t="s">
        <v>369</v>
      </c>
      <c r="D172" s="187" t="s">
        <v>146</v>
      </c>
      <c r="E172" s="188" t="s">
        <v>803</v>
      </c>
      <c r="F172" s="189" t="s">
        <v>969</v>
      </c>
      <c r="G172" s="190" t="s">
        <v>251</v>
      </c>
      <c r="H172" s="191">
        <v>1</v>
      </c>
      <c r="I172" s="192"/>
      <c r="J172" s="193">
        <f>ROUND(I172*H172,2)</f>
        <v>0</v>
      </c>
      <c r="K172" s="189" t="s">
        <v>198</v>
      </c>
      <c r="L172" s="39"/>
      <c r="M172" s="194" t="s">
        <v>1</v>
      </c>
      <c r="N172" s="195" t="s">
        <v>41</v>
      </c>
      <c r="O172" s="72"/>
      <c r="P172" s="196">
        <f>O172*H172</f>
        <v>0</v>
      </c>
      <c r="Q172" s="196">
        <v>0</v>
      </c>
      <c r="R172" s="196">
        <f>Q172*H172</f>
        <v>0</v>
      </c>
      <c r="S172" s="196">
        <v>0.166</v>
      </c>
      <c r="T172" s="197">
        <f>S172*H172</f>
        <v>0.166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189</v>
      </c>
      <c r="AT172" s="198" t="s">
        <v>146</v>
      </c>
      <c r="AU172" s="198" t="s">
        <v>84</v>
      </c>
      <c r="AY172" s="17" t="s">
        <v>142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7" t="s">
        <v>150</v>
      </c>
      <c r="BK172" s="199">
        <f>ROUND(I172*H172,2)</f>
        <v>0</v>
      </c>
      <c r="BL172" s="17" t="s">
        <v>189</v>
      </c>
      <c r="BM172" s="198" t="s">
        <v>970</v>
      </c>
    </row>
    <row r="173" spans="2:63" s="12" customFormat="1" ht="22.9" customHeight="1">
      <c r="B173" s="171"/>
      <c r="C173" s="172"/>
      <c r="D173" s="173" t="s">
        <v>73</v>
      </c>
      <c r="E173" s="185" t="s">
        <v>352</v>
      </c>
      <c r="F173" s="185" t="s">
        <v>353</v>
      </c>
      <c r="G173" s="172"/>
      <c r="H173" s="172"/>
      <c r="I173" s="175"/>
      <c r="J173" s="186">
        <f>BK173</f>
        <v>0</v>
      </c>
      <c r="K173" s="172"/>
      <c r="L173" s="177"/>
      <c r="M173" s="178"/>
      <c r="N173" s="179"/>
      <c r="O173" s="179"/>
      <c r="P173" s="180">
        <f>SUM(P174:P180)</f>
        <v>0</v>
      </c>
      <c r="Q173" s="179"/>
      <c r="R173" s="180">
        <f>SUM(R174:R180)</f>
        <v>0.27474</v>
      </c>
      <c r="S173" s="179"/>
      <c r="T173" s="181">
        <f>SUM(T174:T180)</f>
        <v>0.33535</v>
      </c>
      <c r="AR173" s="182" t="s">
        <v>84</v>
      </c>
      <c r="AT173" s="183" t="s">
        <v>73</v>
      </c>
      <c r="AU173" s="183" t="s">
        <v>82</v>
      </c>
      <c r="AY173" s="182" t="s">
        <v>142</v>
      </c>
      <c r="BK173" s="184">
        <f>SUM(BK174:BK180)</f>
        <v>0</v>
      </c>
    </row>
    <row r="174" spans="1:65" s="2" customFormat="1" ht="16.5" customHeight="1">
      <c r="A174" s="34"/>
      <c r="B174" s="35"/>
      <c r="C174" s="187" t="s">
        <v>552</v>
      </c>
      <c r="D174" s="187" t="s">
        <v>146</v>
      </c>
      <c r="E174" s="188" t="s">
        <v>886</v>
      </c>
      <c r="F174" s="189" t="s">
        <v>887</v>
      </c>
      <c r="G174" s="190" t="s">
        <v>149</v>
      </c>
      <c r="H174" s="191">
        <v>9.5</v>
      </c>
      <c r="I174" s="192"/>
      <c r="J174" s="193">
        <f aca="true" t="shared" si="0" ref="J174:J179">ROUND(I174*H174,2)</f>
        <v>0</v>
      </c>
      <c r="K174" s="189" t="s">
        <v>198</v>
      </c>
      <c r="L174" s="39"/>
      <c r="M174" s="194" t="s">
        <v>1</v>
      </c>
      <c r="N174" s="195" t="s">
        <v>41</v>
      </c>
      <c r="O174" s="72"/>
      <c r="P174" s="196">
        <f aca="true" t="shared" si="1" ref="P174:P179">O174*H174</f>
        <v>0</v>
      </c>
      <c r="Q174" s="196">
        <v>0</v>
      </c>
      <c r="R174" s="196">
        <f aca="true" t="shared" si="2" ref="R174:R179">Q174*H174</f>
        <v>0</v>
      </c>
      <c r="S174" s="196">
        <v>0</v>
      </c>
      <c r="T174" s="197">
        <f aca="true" t="shared" si="3" ref="T174:T179"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189</v>
      </c>
      <c r="AT174" s="198" t="s">
        <v>146</v>
      </c>
      <c r="AU174" s="198" t="s">
        <v>84</v>
      </c>
      <c r="AY174" s="17" t="s">
        <v>142</v>
      </c>
      <c r="BE174" s="199">
        <f aca="true" t="shared" si="4" ref="BE174:BE179">IF(N174="základní",J174,0)</f>
        <v>0</v>
      </c>
      <c r="BF174" s="199">
        <f aca="true" t="shared" si="5" ref="BF174:BF179">IF(N174="snížená",J174,0)</f>
        <v>0</v>
      </c>
      <c r="BG174" s="199">
        <f aca="true" t="shared" si="6" ref="BG174:BG179">IF(N174="zákl. přenesená",J174,0)</f>
        <v>0</v>
      </c>
      <c r="BH174" s="199">
        <f aca="true" t="shared" si="7" ref="BH174:BH179">IF(N174="sníž. přenesená",J174,0)</f>
        <v>0</v>
      </c>
      <c r="BI174" s="199">
        <f aca="true" t="shared" si="8" ref="BI174:BI179">IF(N174="nulová",J174,0)</f>
        <v>0</v>
      </c>
      <c r="BJ174" s="17" t="s">
        <v>150</v>
      </c>
      <c r="BK174" s="199">
        <f aca="true" t="shared" si="9" ref="BK174:BK179">ROUND(I174*H174,2)</f>
        <v>0</v>
      </c>
      <c r="BL174" s="17" t="s">
        <v>189</v>
      </c>
      <c r="BM174" s="198" t="s">
        <v>971</v>
      </c>
    </row>
    <row r="175" spans="1:65" s="2" customFormat="1" ht="16.5" customHeight="1">
      <c r="A175" s="34"/>
      <c r="B175" s="35"/>
      <c r="C175" s="187" t="s">
        <v>554</v>
      </c>
      <c r="D175" s="187" t="s">
        <v>146</v>
      </c>
      <c r="E175" s="188" t="s">
        <v>889</v>
      </c>
      <c r="F175" s="189" t="s">
        <v>890</v>
      </c>
      <c r="G175" s="190" t="s">
        <v>149</v>
      </c>
      <c r="H175" s="191">
        <v>9.5</v>
      </c>
      <c r="I175" s="192"/>
      <c r="J175" s="193">
        <f t="shared" si="0"/>
        <v>0</v>
      </c>
      <c r="K175" s="189" t="s">
        <v>198</v>
      </c>
      <c r="L175" s="39"/>
      <c r="M175" s="194" t="s">
        <v>1</v>
      </c>
      <c r="N175" s="195" t="s">
        <v>41</v>
      </c>
      <c r="O175" s="72"/>
      <c r="P175" s="196">
        <f t="shared" si="1"/>
        <v>0</v>
      </c>
      <c r="Q175" s="196">
        <v>0.0003</v>
      </c>
      <c r="R175" s="196">
        <f t="shared" si="2"/>
        <v>0.0028499999999999997</v>
      </c>
      <c r="S175" s="196">
        <v>0</v>
      </c>
      <c r="T175" s="197">
        <f t="shared" si="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8" t="s">
        <v>189</v>
      </c>
      <c r="AT175" s="198" t="s">
        <v>146</v>
      </c>
      <c r="AU175" s="198" t="s">
        <v>84</v>
      </c>
      <c r="AY175" s="17" t="s">
        <v>142</v>
      </c>
      <c r="BE175" s="199">
        <f t="shared" si="4"/>
        <v>0</v>
      </c>
      <c r="BF175" s="199">
        <f t="shared" si="5"/>
        <v>0</v>
      </c>
      <c r="BG175" s="199">
        <f t="shared" si="6"/>
        <v>0</v>
      </c>
      <c r="BH175" s="199">
        <f t="shared" si="7"/>
        <v>0</v>
      </c>
      <c r="BI175" s="199">
        <f t="shared" si="8"/>
        <v>0</v>
      </c>
      <c r="BJ175" s="17" t="s">
        <v>150</v>
      </c>
      <c r="BK175" s="199">
        <f t="shared" si="9"/>
        <v>0</v>
      </c>
      <c r="BL175" s="17" t="s">
        <v>189</v>
      </c>
      <c r="BM175" s="198" t="s">
        <v>972</v>
      </c>
    </row>
    <row r="176" spans="1:65" s="2" customFormat="1" ht="24.2" customHeight="1">
      <c r="A176" s="34"/>
      <c r="B176" s="35"/>
      <c r="C176" s="187" t="s">
        <v>442</v>
      </c>
      <c r="D176" s="187" t="s">
        <v>146</v>
      </c>
      <c r="E176" s="188" t="s">
        <v>892</v>
      </c>
      <c r="F176" s="189" t="s">
        <v>893</v>
      </c>
      <c r="G176" s="190" t="s">
        <v>149</v>
      </c>
      <c r="H176" s="191">
        <v>9.5</v>
      </c>
      <c r="I176" s="192"/>
      <c r="J176" s="193">
        <f t="shared" si="0"/>
        <v>0</v>
      </c>
      <c r="K176" s="189" t="s">
        <v>198</v>
      </c>
      <c r="L176" s="39"/>
      <c r="M176" s="194" t="s">
        <v>1</v>
      </c>
      <c r="N176" s="195" t="s">
        <v>41</v>
      </c>
      <c r="O176" s="72"/>
      <c r="P176" s="196">
        <f t="shared" si="1"/>
        <v>0</v>
      </c>
      <c r="Q176" s="196">
        <v>0.0204</v>
      </c>
      <c r="R176" s="196">
        <f t="shared" si="2"/>
        <v>0.19380000000000003</v>
      </c>
      <c r="S176" s="196">
        <v>0</v>
      </c>
      <c r="T176" s="197">
        <f t="shared" si="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189</v>
      </c>
      <c r="AT176" s="198" t="s">
        <v>146</v>
      </c>
      <c r="AU176" s="198" t="s">
        <v>84</v>
      </c>
      <c r="AY176" s="17" t="s">
        <v>142</v>
      </c>
      <c r="BE176" s="199">
        <f t="shared" si="4"/>
        <v>0</v>
      </c>
      <c r="BF176" s="199">
        <f t="shared" si="5"/>
        <v>0</v>
      </c>
      <c r="BG176" s="199">
        <f t="shared" si="6"/>
        <v>0</v>
      </c>
      <c r="BH176" s="199">
        <f t="shared" si="7"/>
        <v>0</v>
      </c>
      <c r="BI176" s="199">
        <f t="shared" si="8"/>
        <v>0</v>
      </c>
      <c r="BJ176" s="17" t="s">
        <v>150</v>
      </c>
      <c r="BK176" s="199">
        <f t="shared" si="9"/>
        <v>0</v>
      </c>
      <c r="BL176" s="17" t="s">
        <v>189</v>
      </c>
      <c r="BM176" s="198" t="s">
        <v>973</v>
      </c>
    </row>
    <row r="177" spans="1:65" s="2" customFormat="1" ht="16.5" customHeight="1">
      <c r="A177" s="34"/>
      <c r="B177" s="35"/>
      <c r="C177" s="187" t="s">
        <v>446</v>
      </c>
      <c r="D177" s="187" t="s">
        <v>146</v>
      </c>
      <c r="E177" s="188" t="s">
        <v>895</v>
      </c>
      <c r="F177" s="189" t="s">
        <v>896</v>
      </c>
      <c r="G177" s="190" t="s">
        <v>149</v>
      </c>
      <c r="H177" s="191">
        <v>9.5</v>
      </c>
      <c r="I177" s="192"/>
      <c r="J177" s="193">
        <f t="shared" si="0"/>
        <v>0</v>
      </c>
      <c r="K177" s="189" t="s">
        <v>198</v>
      </c>
      <c r="L177" s="39"/>
      <c r="M177" s="194" t="s">
        <v>1</v>
      </c>
      <c r="N177" s="195" t="s">
        <v>41</v>
      </c>
      <c r="O177" s="72"/>
      <c r="P177" s="196">
        <f t="shared" si="1"/>
        <v>0</v>
      </c>
      <c r="Q177" s="196">
        <v>0</v>
      </c>
      <c r="R177" s="196">
        <f t="shared" si="2"/>
        <v>0</v>
      </c>
      <c r="S177" s="196">
        <v>0.0353</v>
      </c>
      <c r="T177" s="197">
        <f t="shared" si="3"/>
        <v>0.33535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189</v>
      </c>
      <c r="AT177" s="198" t="s">
        <v>146</v>
      </c>
      <c r="AU177" s="198" t="s">
        <v>84</v>
      </c>
      <c r="AY177" s="17" t="s">
        <v>142</v>
      </c>
      <c r="BE177" s="199">
        <f t="shared" si="4"/>
        <v>0</v>
      </c>
      <c r="BF177" s="199">
        <f t="shared" si="5"/>
        <v>0</v>
      </c>
      <c r="BG177" s="199">
        <f t="shared" si="6"/>
        <v>0</v>
      </c>
      <c r="BH177" s="199">
        <f t="shared" si="7"/>
        <v>0</v>
      </c>
      <c r="BI177" s="199">
        <f t="shared" si="8"/>
        <v>0</v>
      </c>
      <c r="BJ177" s="17" t="s">
        <v>150</v>
      </c>
      <c r="BK177" s="199">
        <f t="shared" si="9"/>
        <v>0</v>
      </c>
      <c r="BL177" s="17" t="s">
        <v>189</v>
      </c>
      <c r="BM177" s="198" t="s">
        <v>974</v>
      </c>
    </row>
    <row r="178" spans="1:65" s="2" customFormat="1" ht="37.9" customHeight="1">
      <c r="A178" s="34"/>
      <c r="B178" s="35"/>
      <c r="C178" s="187" t="s">
        <v>450</v>
      </c>
      <c r="D178" s="187" t="s">
        <v>146</v>
      </c>
      <c r="E178" s="188" t="s">
        <v>899</v>
      </c>
      <c r="F178" s="189" t="s">
        <v>900</v>
      </c>
      <c r="G178" s="190" t="s">
        <v>149</v>
      </c>
      <c r="H178" s="191">
        <v>9.5</v>
      </c>
      <c r="I178" s="192"/>
      <c r="J178" s="193">
        <f t="shared" si="0"/>
        <v>0</v>
      </c>
      <c r="K178" s="189" t="s">
        <v>198</v>
      </c>
      <c r="L178" s="39"/>
      <c r="M178" s="194" t="s">
        <v>1</v>
      </c>
      <c r="N178" s="195" t="s">
        <v>41</v>
      </c>
      <c r="O178" s="72"/>
      <c r="P178" s="196">
        <f t="shared" si="1"/>
        <v>0</v>
      </c>
      <c r="Q178" s="196">
        <v>0.00822</v>
      </c>
      <c r="R178" s="196">
        <f t="shared" si="2"/>
        <v>0.07808999999999999</v>
      </c>
      <c r="S178" s="196">
        <v>0</v>
      </c>
      <c r="T178" s="197">
        <f t="shared" si="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189</v>
      </c>
      <c r="AT178" s="198" t="s">
        <v>146</v>
      </c>
      <c r="AU178" s="198" t="s">
        <v>84</v>
      </c>
      <c r="AY178" s="17" t="s">
        <v>142</v>
      </c>
      <c r="BE178" s="199">
        <f t="shared" si="4"/>
        <v>0</v>
      </c>
      <c r="BF178" s="199">
        <f t="shared" si="5"/>
        <v>0</v>
      </c>
      <c r="BG178" s="199">
        <f t="shared" si="6"/>
        <v>0</v>
      </c>
      <c r="BH178" s="199">
        <f t="shared" si="7"/>
        <v>0</v>
      </c>
      <c r="BI178" s="199">
        <f t="shared" si="8"/>
        <v>0</v>
      </c>
      <c r="BJ178" s="17" t="s">
        <v>150</v>
      </c>
      <c r="BK178" s="199">
        <f t="shared" si="9"/>
        <v>0</v>
      </c>
      <c r="BL178" s="17" t="s">
        <v>189</v>
      </c>
      <c r="BM178" s="198" t="s">
        <v>975</v>
      </c>
    </row>
    <row r="179" spans="1:65" s="2" customFormat="1" ht="24.2" customHeight="1">
      <c r="A179" s="34"/>
      <c r="B179" s="35"/>
      <c r="C179" s="234" t="s">
        <v>454</v>
      </c>
      <c r="D179" s="234" t="s">
        <v>335</v>
      </c>
      <c r="E179" s="235" t="s">
        <v>360</v>
      </c>
      <c r="F179" s="236" t="s">
        <v>902</v>
      </c>
      <c r="G179" s="237" t="s">
        <v>149</v>
      </c>
      <c r="H179" s="238">
        <v>10.45</v>
      </c>
      <c r="I179" s="239"/>
      <c r="J179" s="240">
        <f t="shared" si="0"/>
        <v>0</v>
      </c>
      <c r="K179" s="236" t="s">
        <v>1</v>
      </c>
      <c r="L179" s="241"/>
      <c r="M179" s="242" t="s">
        <v>1</v>
      </c>
      <c r="N179" s="243" t="s">
        <v>41</v>
      </c>
      <c r="O179" s="72"/>
      <c r="P179" s="196">
        <f t="shared" si="1"/>
        <v>0</v>
      </c>
      <c r="Q179" s="196">
        <v>0</v>
      </c>
      <c r="R179" s="196">
        <f t="shared" si="2"/>
        <v>0</v>
      </c>
      <c r="S179" s="196">
        <v>0</v>
      </c>
      <c r="T179" s="197">
        <f t="shared" si="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338</v>
      </c>
      <c r="AT179" s="198" t="s">
        <v>335</v>
      </c>
      <c r="AU179" s="198" t="s">
        <v>84</v>
      </c>
      <c r="AY179" s="17" t="s">
        <v>142</v>
      </c>
      <c r="BE179" s="199">
        <f t="shared" si="4"/>
        <v>0</v>
      </c>
      <c r="BF179" s="199">
        <f t="shared" si="5"/>
        <v>0</v>
      </c>
      <c r="BG179" s="199">
        <f t="shared" si="6"/>
        <v>0</v>
      </c>
      <c r="BH179" s="199">
        <f t="shared" si="7"/>
        <v>0</v>
      </c>
      <c r="BI179" s="199">
        <f t="shared" si="8"/>
        <v>0</v>
      </c>
      <c r="BJ179" s="17" t="s">
        <v>150</v>
      </c>
      <c r="BK179" s="199">
        <f t="shared" si="9"/>
        <v>0</v>
      </c>
      <c r="BL179" s="17" t="s">
        <v>189</v>
      </c>
      <c r="BM179" s="198" t="s">
        <v>976</v>
      </c>
    </row>
    <row r="180" spans="2:51" s="14" customFormat="1" ht="11.25">
      <c r="B180" s="211"/>
      <c r="C180" s="212"/>
      <c r="D180" s="202" t="s">
        <v>176</v>
      </c>
      <c r="E180" s="212"/>
      <c r="F180" s="214" t="s">
        <v>977</v>
      </c>
      <c r="G180" s="212"/>
      <c r="H180" s="215">
        <v>10.45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176</v>
      </c>
      <c r="AU180" s="221" t="s">
        <v>84</v>
      </c>
      <c r="AV180" s="14" t="s">
        <v>84</v>
      </c>
      <c r="AW180" s="14" t="s">
        <v>4</v>
      </c>
      <c r="AX180" s="14" t="s">
        <v>82</v>
      </c>
      <c r="AY180" s="221" t="s">
        <v>142</v>
      </c>
    </row>
    <row r="181" spans="2:63" s="12" customFormat="1" ht="22.9" customHeight="1">
      <c r="B181" s="171"/>
      <c r="C181" s="172"/>
      <c r="D181" s="173" t="s">
        <v>73</v>
      </c>
      <c r="E181" s="185" t="s">
        <v>367</v>
      </c>
      <c r="F181" s="185" t="s">
        <v>368</v>
      </c>
      <c r="G181" s="172"/>
      <c r="H181" s="172"/>
      <c r="I181" s="175"/>
      <c r="J181" s="186">
        <f>BK181</f>
        <v>0</v>
      </c>
      <c r="K181" s="172"/>
      <c r="L181" s="177"/>
      <c r="M181" s="178"/>
      <c r="N181" s="179"/>
      <c r="O181" s="179"/>
      <c r="P181" s="180">
        <f>SUM(P182:P183)</f>
        <v>0</v>
      </c>
      <c r="Q181" s="179"/>
      <c r="R181" s="180">
        <f>SUM(R182:R183)</f>
        <v>0</v>
      </c>
      <c r="S181" s="179"/>
      <c r="T181" s="181">
        <f>SUM(T182:T183)</f>
        <v>0.02375</v>
      </c>
      <c r="AR181" s="182" t="s">
        <v>84</v>
      </c>
      <c r="AT181" s="183" t="s">
        <v>73</v>
      </c>
      <c r="AU181" s="183" t="s">
        <v>82</v>
      </c>
      <c r="AY181" s="182" t="s">
        <v>142</v>
      </c>
      <c r="BK181" s="184">
        <f>SUM(BK182:BK183)</f>
        <v>0</v>
      </c>
    </row>
    <row r="182" spans="1:65" s="2" customFormat="1" ht="24.2" customHeight="1">
      <c r="A182" s="34"/>
      <c r="B182" s="35"/>
      <c r="C182" s="187" t="s">
        <v>381</v>
      </c>
      <c r="D182" s="187" t="s">
        <v>146</v>
      </c>
      <c r="E182" s="188" t="s">
        <v>394</v>
      </c>
      <c r="F182" s="189" t="s">
        <v>395</v>
      </c>
      <c r="G182" s="190" t="s">
        <v>149</v>
      </c>
      <c r="H182" s="191">
        <v>9.5</v>
      </c>
      <c r="I182" s="192"/>
      <c r="J182" s="193">
        <f>ROUND(I182*H182,2)</f>
        <v>0</v>
      </c>
      <c r="K182" s="189" t="s">
        <v>1</v>
      </c>
      <c r="L182" s="39"/>
      <c r="M182" s="194" t="s">
        <v>1</v>
      </c>
      <c r="N182" s="195" t="s">
        <v>41</v>
      </c>
      <c r="O182" s="72"/>
      <c r="P182" s="196">
        <f>O182*H182</f>
        <v>0</v>
      </c>
      <c r="Q182" s="196">
        <v>0</v>
      </c>
      <c r="R182" s="196">
        <f>Q182*H182</f>
        <v>0</v>
      </c>
      <c r="S182" s="196">
        <v>0.0025</v>
      </c>
      <c r="T182" s="197">
        <f>S182*H182</f>
        <v>0.02375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189</v>
      </c>
      <c r="AT182" s="198" t="s">
        <v>146</v>
      </c>
      <c r="AU182" s="198" t="s">
        <v>84</v>
      </c>
      <c r="AY182" s="17" t="s">
        <v>142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7" t="s">
        <v>150</v>
      </c>
      <c r="BK182" s="199">
        <f>ROUND(I182*H182,2)</f>
        <v>0</v>
      </c>
      <c r="BL182" s="17" t="s">
        <v>189</v>
      </c>
      <c r="BM182" s="198" t="s">
        <v>978</v>
      </c>
    </row>
    <row r="183" spans="1:65" s="2" customFormat="1" ht="16.5" customHeight="1">
      <c r="A183" s="34"/>
      <c r="B183" s="35"/>
      <c r="C183" s="187" t="s">
        <v>389</v>
      </c>
      <c r="D183" s="187" t="s">
        <v>146</v>
      </c>
      <c r="E183" s="188" t="s">
        <v>433</v>
      </c>
      <c r="F183" s="189" t="s">
        <v>434</v>
      </c>
      <c r="G183" s="190" t="s">
        <v>149</v>
      </c>
      <c r="H183" s="191">
        <v>9.5</v>
      </c>
      <c r="I183" s="192"/>
      <c r="J183" s="193">
        <f>ROUND(I183*H183,2)</f>
        <v>0</v>
      </c>
      <c r="K183" s="189" t="s">
        <v>1</v>
      </c>
      <c r="L183" s="39"/>
      <c r="M183" s="194" t="s">
        <v>1</v>
      </c>
      <c r="N183" s="195" t="s">
        <v>41</v>
      </c>
      <c r="O183" s="72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189</v>
      </c>
      <c r="AT183" s="198" t="s">
        <v>146</v>
      </c>
      <c r="AU183" s="198" t="s">
        <v>84</v>
      </c>
      <c r="AY183" s="17" t="s">
        <v>142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7" t="s">
        <v>150</v>
      </c>
      <c r="BK183" s="199">
        <f>ROUND(I183*H183,2)</f>
        <v>0</v>
      </c>
      <c r="BL183" s="17" t="s">
        <v>189</v>
      </c>
      <c r="BM183" s="198" t="s">
        <v>979</v>
      </c>
    </row>
    <row r="184" spans="2:63" s="12" customFormat="1" ht="22.9" customHeight="1">
      <c r="B184" s="171"/>
      <c r="C184" s="172"/>
      <c r="D184" s="173" t="s">
        <v>73</v>
      </c>
      <c r="E184" s="185" t="s">
        <v>905</v>
      </c>
      <c r="F184" s="185" t="s">
        <v>906</v>
      </c>
      <c r="G184" s="172"/>
      <c r="H184" s="172"/>
      <c r="I184" s="175"/>
      <c r="J184" s="186">
        <f>BK184</f>
        <v>0</v>
      </c>
      <c r="K184" s="172"/>
      <c r="L184" s="177"/>
      <c r="M184" s="178"/>
      <c r="N184" s="179"/>
      <c r="O184" s="179"/>
      <c r="P184" s="180">
        <f>SUM(P185:P191)</f>
        <v>0</v>
      </c>
      <c r="Q184" s="179"/>
      <c r="R184" s="180">
        <f>SUM(R185:R191)</f>
        <v>0.052996</v>
      </c>
      <c r="S184" s="179"/>
      <c r="T184" s="181">
        <f>SUM(T185:T191)</f>
        <v>0.19512000000000002</v>
      </c>
      <c r="AR184" s="182" t="s">
        <v>84</v>
      </c>
      <c r="AT184" s="183" t="s">
        <v>73</v>
      </c>
      <c r="AU184" s="183" t="s">
        <v>82</v>
      </c>
      <c r="AY184" s="182" t="s">
        <v>142</v>
      </c>
      <c r="BK184" s="184">
        <f>SUM(BK185:BK191)</f>
        <v>0</v>
      </c>
    </row>
    <row r="185" spans="1:65" s="2" customFormat="1" ht="16.5" customHeight="1">
      <c r="A185" s="34"/>
      <c r="B185" s="35"/>
      <c r="C185" s="187" t="s">
        <v>338</v>
      </c>
      <c r="D185" s="187" t="s">
        <v>146</v>
      </c>
      <c r="E185" s="188" t="s">
        <v>907</v>
      </c>
      <c r="F185" s="189" t="s">
        <v>908</v>
      </c>
      <c r="G185" s="190" t="s">
        <v>149</v>
      </c>
      <c r="H185" s="191">
        <v>1.68</v>
      </c>
      <c r="I185" s="192"/>
      <c r="J185" s="193">
        <f>ROUND(I185*H185,2)</f>
        <v>0</v>
      </c>
      <c r="K185" s="189" t="s">
        <v>198</v>
      </c>
      <c r="L185" s="39"/>
      <c r="M185" s="194" t="s">
        <v>1</v>
      </c>
      <c r="N185" s="195" t="s">
        <v>41</v>
      </c>
      <c r="O185" s="72"/>
      <c r="P185" s="196">
        <f>O185*H185</f>
        <v>0</v>
      </c>
      <c r="Q185" s="196">
        <v>0.0003</v>
      </c>
      <c r="R185" s="196">
        <f>Q185*H185</f>
        <v>0.0005039999999999999</v>
      </c>
      <c r="S185" s="196">
        <v>0</v>
      </c>
      <c r="T185" s="19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8" t="s">
        <v>189</v>
      </c>
      <c r="AT185" s="198" t="s">
        <v>146</v>
      </c>
      <c r="AU185" s="198" t="s">
        <v>84</v>
      </c>
      <c r="AY185" s="17" t="s">
        <v>142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7" t="s">
        <v>150</v>
      </c>
      <c r="BK185" s="199">
        <f>ROUND(I185*H185,2)</f>
        <v>0</v>
      </c>
      <c r="BL185" s="17" t="s">
        <v>189</v>
      </c>
      <c r="BM185" s="198" t="s">
        <v>980</v>
      </c>
    </row>
    <row r="186" spans="2:51" s="14" customFormat="1" ht="11.25">
      <c r="B186" s="211"/>
      <c r="C186" s="212"/>
      <c r="D186" s="202" t="s">
        <v>176</v>
      </c>
      <c r="E186" s="213" t="s">
        <v>1</v>
      </c>
      <c r="F186" s="214" t="s">
        <v>981</v>
      </c>
      <c r="G186" s="212"/>
      <c r="H186" s="215">
        <v>1.68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176</v>
      </c>
      <c r="AU186" s="221" t="s">
        <v>84</v>
      </c>
      <c r="AV186" s="14" t="s">
        <v>84</v>
      </c>
      <c r="AW186" s="14" t="s">
        <v>31</v>
      </c>
      <c r="AX186" s="14" t="s">
        <v>82</v>
      </c>
      <c r="AY186" s="221" t="s">
        <v>142</v>
      </c>
    </row>
    <row r="187" spans="1:65" s="2" customFormat="1" ht="16.5" customHeight="1">
      <c r="A187" s="34"/>
      <c r="B187" s="35"/>
      <c r="C187" s="187" t="s">
        <v>467</v>
      </c>
      <c r="D187" s="187" t="s">
        <v>146</v>
      </c>
      <c r="E187" s="188" t="s">
        <v>911</v>
      </c>
      <c r="F187" s="189" t="s">
        <v>912</v>
      </c>
      <c r="G187" s="190" t="s">
        <v>149</v>
      </c>
      <c r="H187" s="191">
        <v>3</v>
      </c>
      <c r="I187" s="192"/>
      <c r="J187" s="193">
        <f>ROUND(I187*H187,2)</f>
        <v>0</v>
      </c>
      <c r="K187" s="189" t="s">
        <v>198</v>
      </c>
      <c r="L187" s="39"/>
      <c r="M187" s="194" t="s">
        <v>1</v>
      </c>
      <c r="N187" s="195" t="s">
        <v>41</v>
      </c>
      <c r="O187" s="72"/>
      <c r="P187" s="196">
        <f>O187*H187</f>
        <v>0</v>
      </c>
      <c r="Q187" s="196">
        <v>0</v>
      </c>
      <c r="R187" s="196">
        <f>Q187*H187</f>
        <v>0</v>
      </c>
      <c r="S187" s="196">
        <v>0.06504</v>
      </c>
      <c r="T187" s="197">
        <f>S187*H187</f>
        <v>0.19512000000000002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8" t="s">
        <v>189</v>
      </c>
      <c r="AT187" s="198" t="s">
        <v>146</v>
      </c>
      <c r="AU187" s="198" t="s">
        <v>84</v>
      </c>
      <c r="AY187" s="17" t="s">
        <v>142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7" t="s">
        <v>150</v>
      </c>
      <c r="BK187" s="199">
        <f>ROUND(I187*H187,2)</f>
        <v>0</v>
      </c>
      <c r="BL187" s="17" t="s">
        <v>189</v>
      </c>
      <c r="BM187" s="198" t="s">
        <v>982</v>
      </c>
    </row>
    <row r="188" spans="2:51" s="14" customFormat="1" ht="11.25">
      <c r="B188" s="211"/>
      <c r="C188" s="212"/>
      <c r="D188" s="202" t="s">
        <v>176</v>
      </c>
      <c r="E188" s="213" t="s">
        <v>1</v>
      </c>
      <c r="F188" s="214" t="s">
        <v>983</v>
      </c>
      <c r="G188" s="212"/>
      <c r="H188" s="215">
        <v>3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176</v>
      </c>
      <c r="AU188" s="221" t="s">
        <v>84</v>
      </c>
      <c r="AV188" s="14" t="s">
        <v>84</v>
      </c>
      <c r="AW188" s="14" t="s">
        <v>31</v>
      </c>
      <c r="AX188" s="14" t="s">
        <v>82</v>
      </c>
      <c r="AY188" s="221" t="s">
        <v>142</v>
      </c>
    </row>
    <row r="189" spans="1:65" s="2" customFormat="1" ht="24.2" customHeight="1">
      <c r="A189" s="34"/>
      <c r="B189" s="35"/>
      <c r="C189" s="187" t="s">
        <v>474</v>
      </c>
      <c r="D189" s="187" t="s">
        <v>146</v>
      </c>
      <c r="E189" s="188" t="s">
        <v>915</v>
      </c>
      <c r="F189" s="189" t="s">
        <v>916</v>
      </c>
      <c r="G189" s="190" t="s">
        <v>149</v>
      </c>
      <c r="H189" s="191">
        <v>1.98</v>
      </c>
      <c r="I189" s="192"/>
      <c r="J189" s="193">
        <f>ROUND(I189*H189,2)</f>
        <v>0</v>
      </c>
      <c r="K189" s="189" t="s">
        <v>198</v>
      </c>
      <c r="L189" s="39"/>
      <c r="M189" s="194" t="s">
        <v>1</v>
      </c>
      <c r="N189" s="195" t="s">
        <v>41</v>
      </c>
      <c r="O189" s="72"/>
      <c r="P189" s="196">
        <f>O189*H189</f>
        <v>0</v>
      </c>
      <c r="Q189" s="196">
        <v>0.0028</v>
      </c>
      <c r="R189" s="196">
        <f>Q189*H189</f>
        <v>0.005544</v>
      </c>
      <c r="S189" s="196">
        <v>0</v>
      </c>
      <c r="T189" s="197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8" t="s">
        <v>189</v>
      </c>
      <c r="AT189" s="198" t="s">
        <v>146</v>
      </c>
      <c r="AU189" s="198" t="s">
        <v>84</v>
      </c>
      <c r="AY189" s="17" t="s">
        <v>142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7" t="s">
        <v>150</v>
      </c>
      <c r="BK189" s="199">
        <f>ROUND(I189*H189,2)</f>
        <v>0</v>
      </c>
      <c r="BL189" s="17" t="s">
        <v>189</v>
      </c>
      <c r="BM189" s="198" t="s">
        <v>984</v>
      </c>
    </row>
    <row r="190" spans="1:65" s="2" customFormat="1" ht="24.2" customHeight="1">
      <c r="A190" s="34"/>
      <c r="B190" s="35"/>
      <c r="C190" s="234" t="s">
        <v>478</v>
      </c>
      <c r="D190" s="234" t="s">
        <v>335</v>
      </c>
      <c r="E190" s="235" t="s">
        <v>918</v>
      </c>
      <c r="F190" s="236" t="s">
        <v>919</v>
      </c>
      <c r="G190" s="237" t="s">
        <v>251</v>
      </c>
      <c r="H190" s="238">
        <v>12.1</v>
      </c>
      <c r="I190" s="239"/>
      <c r="J190" s="240">
        <f>ROUND(I190*H190,2)</f>
        <v>0</v>
      </c>
      <c r="K190" s="236" t="s">
        <v>198</v>
      </c>
      <c r="L190" s="241"/>
      <c r="M190" s="242" t="s">
        <v>1</v>
      </c>
      <c r="N190" s="243" t="s">
        <v>41</v>
      </c>
      <c r="O190" s="72"/>
      <c r="P190" s="196">
        <f>O190*H190</f>
        <v>0</v>
      </c>
      <c r="Q190" s="196">
        <v>0.00388</v>
      </c>
      <c r="R190" s="196">
        <f>Q190*H190</f>
        <v>0.046948000000000004</v>
      </c>
      <c r="S190" s="196">
        <v>0</v>
      </c>
      <c r="T190" s="19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8" t="s">
        <v>338</v>
      </c>
      <c r="AT190" s="198" t="s">
        <v>335</v>
      </c>
      <c r="AU190" s="198" t="s">
        <v>84</v>
      </c>
      <c r="AY190" s="17" t="s">
        <v>142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7" t="s">
        <v>150</v>
      </c>
      <c r="BK190" s="199">
        <f>ROUND(I190*H190,2)</f>
        <v>0</v>
      </c>
      <c r="BL190" s="17" t="s">
        <v>189</v>
      </c>
      <c r="BM190" s="198" t="s">
        <v>985</v>
      </c>
    </row>
    <row r="191" spans="2:51" s="14" customFormat="1" ht="11.25">
      <c r="B191" s="211"/>
      <c r="C191" s="212"/>
      <c r="D191" s="202" t="s">
        <v>176</v>
      </c>
      <c r="E191" s="212"/>
      <c r="F191" s="214" t="s">
        <v>986</v>
      </c>
      <c r="G191" s="212"/>
      <c r="H191" s="215">
        <v>12.1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176</v>
      </c>
      <c r="AU191" s="221" t="s">
        <v>84</v>
      </c>
      <c r="AV191" s="14" t="s">
        <v>84</v>
      </c>
      <c r="AW191" s="14" t="s">
        <v>4</v>
      </c>
      <c r="AX191" s="14" t="s">
        <v>82</v>
      </c>
      <c r="AY191" s="221" t="s">
        <v>142</v>
      </c>
    </row>
    <row r="192" spans="2:63" s="12" customFormat="1" ht="22.9" customHeight="1">
      <c r="B192" s="171"/>
      <c r="C192" s="172"/>
      <c r="D192" s="173" t="s">
        <v>73</v>
      </c>
      <c r="E192" s="185" t="s">
        <v>440</v>
      </c>
      <c r="F192" s="185" t="s">
        <v>441</v>
      </c>
      <c r="G192" s="172"/>
      <c r="H192" s="172"/>
      <c r="I192" s="175"/>
      <c r="J192" s="186">
        <f>BK192</f>
        <v>0</v>
      </c>
      <c r="K192" s="172"/>
      <c r="L192" s="177"/>
      <c r="M192" s="178"/>
      <c r="N192" s="179"/>
      <c r="O192" s="179"/>
      <c r="P192" s="180">
        <f>SUM(P193:P198)</f>
        <v>0</v>
      </c>
      <c r="Q192" s="179"/>
      <c r="R192" s="180">
        <f>SUM(R193:R198)</f>
        <v>0.00037025999999999997</v>
      </c>
      <c r="S192" s="179"/>
      <c r="T192" s="181">
        <f>SUM(T193:T198)</f>
        <v>0</v>
      </c>
      <c r="AR192" s="182" t="s">
        <v>84</v>
      </c>
      <c r="AT192" s="183" t="s">
        <v>73</v>
      </c>
      <c r="AU192" s="183" t="s">
        <v>82</v>
      </c>
      <c r="AY192" s="182" t="s">
        <v>142</v>
      </c>
      <c r="BK192" s="184">
        <f>SUM(BK193:BK198)</f>
        <v>0</v>
      </c>
    </row>
    <row r="193" spans="1:65" s="2" customFormat="1" ht="24.2" customHeight="1">
      <c r="A193" s="34"/>
      <c r="B193" s="35"/>
      <c r="C193" s="187" t="s">
        <v>313</v>
      </c>
      <c r="D193" s="187" t="s">
        <v>146</v>
      </c>
      <c r="E193" s="188" t="s">
        <v>443</v>
      </c>
      <c r="F193" s="189" t="s">
        <v>444</v>
      </c>
      <c r="G193" s="190" t="s">
        <v>149</v>
      </c>
      <c r="H193" s="191">
        <v>0.726</v>
      </c>
      <c r="I193" s="192"/>
      <c r="J193" s="193">
        <f>ROUND(I193*H193,2)</f>
        <v>0</v>
      </c>
      <c r="K193" s="189" t="s">
        <v>1</v>
      </c>
      <c r="L193" s="39"/>
      <c r="M193" s="194" t="s">
        <v>1</v>
      </c>
      <c r="N193" s="195" t="s">
        <v>41</v>
      </c>
      <c r="O193" s="72"/>
      <c r="P193" s="196">
        <f>O193*H193</f>
        <v>0</v>
      </c>
      <c r="Q193" s="196">
        <v>8E-05</v>
      </c>
      <c r="R193" s="196">
        <f>Q193*H193</f>
        <v>5.8080000000000006E-05</v>
      </c>
      <c r="S193" s="196">
        <v>0</v>
      </c>
      <c r="T193" s="19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8" t="s">
        <v>189</v>
      </c>
      <c r="AT193" s="198" t="s">
        <v>146</v>
      </c>
      <c r="AU193" s="198" t="s">
        <v>84</v>
      </c>
      <c r="AY193" s="17" t="s">
        <v>142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7" t="s">
        <v>150</v>
      </c>
      <c r="BK193" s="199">
        <f>ROUND(I193*H193,2)</f>
        <v>0</v>
      </c>
      <c r="BL193" s="17" t="s">
        <v>189</v>
      </c>
      <c r="BM193" s="198" t="s">
        <v>987</v>
      </c>
    </row>
    <row r="194" spans="2:51" s="14" customFormat="1" ht="11.25">
      <c r="B194" s="211"/>
      <c r="C194" s="212"/>
      <c r="D194" s="202" t="s">
        <v>176</v>
      </c>
      <c r="E194" s="213" t="s">
        <v>1</v>
      </c>
      <c r="F194" s="214" t="s">
        <v>923</v>
      </c>
      <c r="G194" s="212"/>
      <c r="H194" s="215">
        <v>0.726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176</v>
      </c>
      <c r="AU194" s="221" t="s">
        <v>84</v>
      </c>
      <c r="AV194" s="14" t="s">
        <v>84</v>
      </c>
      <c r="AW194" s="14" t="s">
        <v>31</v>
      </c>
      <c r="AX194" s="14" t="s">
        <v>82</v>
      </c>
      <c r="AY194" s="221" t="s">
        <v>142</v>
      </c>
    </row>
    <row r="195" spans="1:65" s="2" customFormat="1" ht="16.5" customHeight="1">
      <c r="A195" s="34"/>
      <c r="B195" s="35"/>
      <c r="C195" s="187" t="s">
        <v>322</v>
      </c>
      <c r="D195" s="187" t="s">
        <v>146</v>
      </c>
      <c r="E195" s="188" t="s">
        <v>447</v>
      </c>
      <c r="F195" s="189" t="s">
        <v>448</v>
      </c>
      <c r="G195" s="190" t="s">
        <v>149</v>
      </c>
      <c r="H195" s="191">
        <v>0.726</v>
      </c>
      <c r="I195" s="192"/>
      <c r="J195" s="193">
        <f>ROUND(I195*H195,2)</f>
        <v>0</v>
      </c>
      <c r="K195" s="189" t="s">
        <v>1</v>
      </c>
      <c r="L195" s="39"/>
      <c r="M195" s="194" t="s">
        <v>1</v>
      </c>
      <c r="N195" s="195" t="s">
        <v>41</v>
      </c>
      <c r="O195" s="72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8" t="s">
        <v>189</v>
      </c>
      <c r="AT195" s="198" t="s">
        <v>146</v>
      </c>
      <c r="AU195" s="198" t="s">
        <v>84</v>
      </c>
      <c r="AY195" s="17" t="s">
        <v>142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7" t="s">
        <v>150</v>
      </c>
      <c r="BK195" s="199">
        <f>ROUND(I195*H195,2)</f>
        <v>0</v>
      </c>
      <c r="BL195" s="17" t="s">
        <v>189</v>
      </c>
      <c r="BM195" s="198" t="s">
        <v>988</v>
      </c>
    </row>
    <row r="196" spans="1:65" s="2" customFormat="1" ht="24.2" customHeight="1">
      <c r="A196" s="34"/>
      <c r="B196" s="35"/>
      <c r="C196" s="187" t="s">
        <v>318</v>
      </c>
      <c r="D196" s="187" t="s">
        <v>146</v>
      </c>
      <c r="E196" s="188" t="s">
        <v>451</v>
      </c>
      <c r="F196" s="189" t="s">
        <v>452</v>
      </c>
      <c r="G196" s="190" t="s">
        <v>149</v>
      </c>
      <c r="H196" s="191">
        <v>0.726</v>
      </c>
      <c r="I196" s="192"/>
      <c r="J196" s="193">
        <f>ROUND(I196*H196,2)</f>
        <v>0</v>
      </c>
      <c r="K196" s="189" t="s">
        <v>1</v>
      </c>
      <c r="L196" s="39"/>
      <c r="M196" s="194" t="s">
        <v>1</v>
      </c>
      <c r="N196" s="195" t="s">
        <v>41</v>
      </c>
      <c r="O196" s="72"/>
      <c r="P196" s="196">
        <f>O196*H196</f>
        <v>0</v>
      </c>
      <c r="Q196" s="196">
        <v>0.00014</v>
      </c>
      <c r="R196" s="196">
        <f>Q196*H196</f>
        <v>0.00010163999999999998</v>
      </c>
      <c r="S196" s="196">
        <v>0</v>
      </c>
      <c r="T196" s="19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8" t="s">
        <v>189</v>
      </c>
      <c r="AT196" s="198" t="s">
        <v>146</v>
      </c>
      <c r="AU196" s="198" t="s">
        <v>84</v>
      </c>
      <c r="AY196" s="17" t="s">
        <v>142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7" t="s">
        <v>150</v>
      </c>
      <c r="BK196" s="199">
        <f>ROUND(I196*H196,2)</f>
        <v>0</v>
      </c>
      <c r="BL196" s="17" t="s">
        <v>189</v>
      </c>
      <c r="BM196" s="198" t="s">
        <v>989</v>
      </c>
    </row>
    <row r="197" spans="1:65" s="2" customFormat="1" ht="24.2" customHeight="1">
      <c r="A197" s="34"/>
      <c r="B197" s="35"/>
      <c r="C197" s="187" t="s">
        <v>373</v>
      </c>
      <c r="D197" s="187" t="s">
        <v>146</v>
      </c>
      <c r="E197" s="188" t="s">
        <v>455</v>
      </c>
      <c r="F197" s="189" t="s">
        <v>456</v>
      </c>
      <c r="G197" s="190" t="s">
        <v>149</v>
      </c>
      <c r="H197" s="191">
        <v>0.726</v>
      </c>
      <c r="I197" s="192"/>
      <c r="J197" s="193">
        <f>ROUND(I197*H197,2)</f>
        <v>0</v>
      </c>
      <c r="K197" s="189" t="s">
        <v>1</v>
      </c>
      <c r="L197" s="39"/>
      <c r="M197" s="194" t="s">
        <v>1</v>
      </c>
      <c r="N197" s="195" t="s">
        <v>41</v>
      </c>
      <c r="O197" s="72"/>
      <c r="P197" s="196">
        <f>O197*H197</f>
        <v>0</v>
      </c>
      <c r="Q197" s="196">
        <v>0.00017</v>
      </c>
      <c r="R197" s="196">
        <f>Q197*H197</f>
        <v>0.00012342</v>
      </c>
      <c r="S197" s="196">
        <v>0</v>
      </c>
      <c r="T197" s="197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8" t="s">
        <v>189</v>
      </c>
      <c r="AT197" s="198" t="s">
        <v>146</v>
      </c>
      <c r="AU197" s="198" t="s">
        <v>84</v>
      </c>
      <c r="AY197" s="17" t="s">
        <v>142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7" t="s">
        <v>150</v>
      </c>
      <c r="BK197" s="199">
        <f>ROUND(I197*H197,2)</f>
        <v>0</v>
      </c>
      <c r="BL197" s="17" t="s">
        <v>189</v>
      </c>
      <c r="BM197" s="198" t="s">
        <v>990</v>
      </c>
    </row>
    <row r="198" spans="1:65" s="2" customFormat="1" ht="24.2" customHeight="1">
      <c r="A198" s="34"/>
      <c r="B198" s="35"/>
      <c r="C198" s="187" t="s">
        <v>377</v>
      </c>
      <c r="D198" s="187" t="s">
        <v>146</v>
      </c>
      <c r="E198" s="188" t="s">
        <v>458</v>
      </c>
      <c r="F198" s="189" t="s">
        <v>459</v>
      </c>
      <c r="G198" s="190" t="s">
        <v>149</v>
      </c>
      <c r="H198" s="191">
        <v>0.726</v>
      </c>
      <c r="I198" s="192"/>
      <c r="J198" s="193">
        <f>ROUND(I198*H198,2)</f>
        <v>0</v>
      </c>
      <c r="K198" s="189" t="s">
        <v>1</v>
      </c>
      <c r="L198" s="39"/>
      <c r="M198" s="194" t="s">
        <v>1</v>
      </c>
      <c r="N198" s="195" t="s">
        <v>41</v>
      </c>
      <c r="O198" s="72"/>
      <c r="P198" s="196">
        <f>O198*H198</f>
        <v>0</v>
      </c>
      <c r="Q198" s="196">
        <v>0.00012</v>
      </c>
      <c r="R198" s="196">
        <f>Q198*H198</f>
        <v>8.712E-05</v>
      </c>
      <c r="S198" s="196">
        <v>0</v>
      </c>
      <c r="T198" s="197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189</v>
      </c>
      <c r="AT198" s="198" t="s">
        <v>146</v>
      </c>
      <c r="AU198" s="198" t="s">
        <v>84</v>
      </c>
      <c r="AY198" s="17" t="s">
        <v>142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7" t="s">
        <v>150</v>
      </c>
      <c r="BK198" s="199">
        <f>ROUND(I198*H198,2)</f>
        <v>0</v>
      </c>
      <c r="BL198" s="17" t="s">
        <v>189</v>
      </c>
      <c r="BM198" s="198" t="s">
        <v>991</v>
      </c>
    </row>
    <row r="199" spans="2:63" s="12" customFormat="1" ht="22.9" customHeight="1">
      <c r="B199" s="171"/>
      <c r="C199" s="172"/>
      <c r="D199" s="173" t="s">
        <v>73</v>
      </c>
      <c r="E199" s="185" t="s">
        <v>461</v>
      </c>
      <c r="F199" s="185" t="s">
        <v>462</v>
      </c>
      <c r="G199" s="172"/>
      <c r="H199" s="172"/>
      <c r="I199" s="175"/>
      <c r="J199" s="186">
        <f>BK199</f>
        <v>0</v>
      </c>
      <c r="K199" s="172"/>
      <c r="L199" s="177"/>
      <c r="M199" s="178"/>
      <c r="N199" s="179"/>
      <c r="O199" s="179"/>
      <c r="P199" s="180">
        <f>SUM(P200:P207)</f>
        <v>0</v>
      </c>
      <c r="Q199" s="179"/>
      <c r="R199" s="180">
        <f>SUM(R200:R207)</f>
        <v>0.07106258</v>
      </c>
      <c r="S199" s="179"/>
      <c r="T199" s="181">
        <f>SUM(T200:T207)</f>
        <v>0.01508863</v>
      </c>
      <c r="AR199" s="182" t="s">
        <v>84</v>
      </c>
      <c r="AT199" s="183" t="s">
        <v>73</v>
      </c>
      <c r="AU199" s="183" t="s">
        <v>82</v>
      </c>
      <c r="AY199" s="182" t="s">
        <v>142</v>
      </c>
      <c r="BK199" s="184">
        <f>SUM(BK200:BK207)</f>
        <v>0</v>
      </c>
    </row>
    <row r="200" spans="1:65" s="2" customFormat="1" ht="16.5" customHeight="1">
      <c r="A200" s="34"/>
      <c r="B200" s="35"/>
      <c r="C200" s="187" t="s">
        <v>385</v>
      </c>
      <c r="D200" s="187" t="s">
        <v>146</v>
      </c>
      <c r="E200" s="188" t="s">
        <v>464</v>
      </c>
      <c r="F200" s="189" t="s">
        <v>465</v>
      </c>
      <c r="G200" s="190" t="s">
        <v>149</v>
      </c>
      <c r="H200" s="191">
        <v>48.673</v>
      </c>
      <c r="I200" s="192"/>
      <c r="J200" s="193">
        <f>ROUND(I200*H200,2)</f>
        <v>0</v>
      </c>
      <c r="K200" s="189" t="s">
        <v>1</v>
      </c>
      <c r="L200" s="39"/>
      <c r="M200" s="194" t="s">
        <v>1</v>
      </c>
      <c r="N200" s="195" t="s">
        <v>41</v>
      </c>
      <c r="O200" s="72"/>
      <c r="P200" s="196">
        <f>O200*H200</f>
        <v>0</v>
      </c>
      <c r="Q200" s="196">
        <v>0.001</v>
      </c>
      <c r="R200" s="196">
        <f>Q200*H200</f>
        <v>0.048673</v>
      </c>
      <c r="S200" s="196">
        <v>0.00031</v>
      </c>
      <c r="T200" s="197">
        <f>S200*H200</f>
        <v>0.01508863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8" t="s">
        <v>189</v>
      </c>
      <c r="AT200" s="198" t="s">
        <v>146</v>
      </c>
      <c r="AU200" s="198" t="s">
        <v>84</v>
      </c>
      <c r="AY200" s="17" t="s">
        <v>142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7" t="s">
        <v>150</v>
      </c>
      <c r="BK200" s="199">
        <f>ROUND(I200*H200,2)</f>
        <v>0</v>
      </c>
      <c r="BL200" s="17" t="s">
        <v>189</v>
      </c>
      <c r="BM200" s="198" t="s">
        <v>992</v>
      </c>
    </row>
    <row r="201" spans="2:51" s="13" customFormat="1" ht="11.25">
      <c r="B201" s="200"/>
      <c r="C201" s="201"/>
      <c r="D201" s="202" t="s">
        <v>176</v>
      </c>
      <c r="E201" s="203" t="s">
        <v>1</v>
      </c>
      <c r="F201" s="204" t="s">
        <v>822</v>
      </c>
      <c r="G201" s="201"/>
      <c r="H201" s="203" t="s">
        <v>1</v>
      </c>
      <c r="I201" s="205"/>
      <c r="J201" s="201"/>
      <c r="K201" s="201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176</v>
      </c>
      <c r="AU201" s="210" t="s">
        <v>84</v>
      </c>
      <c r="AV201" s="13" t="s">
        <v>82</v>
      </c>
      <c r="AW201" s="13" t="s">
        <v>31</v>
      </c>
      <c r="AX201" s="13" t="s">
        <v>74</v>
      </c>
      <c r="AY201" s="210" t="s">
        <v>142</v>
      </c>
    </row>
    <row r="202" spans="2:51" s="14" customFormat="1" ht="11.25">
      <c r="B202" s="211"/>
      <c r="C202" s="212"/>
      <c r="D202" s="202" t="s">
        <v>176</v>
      </c>
      <c r="E202" s="213" t="s">
        <v>1</v>
      </c>
      <c r="F202" s="214" t="s">
        <v>993</v>
      </c>
      <c r="G202" s="212"/>
      <c r="H202" s="215">
        <v>9.5</v>
      </c>
      <c r="I202" s="216"/>
      <c r="J202" s="212"/>
      <c r="K202" s="212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176</v>
      </c>
      <c r="AU202" s="221" t="s">
        <v>84</v>
      </c>
      <c r="AV202" s="14" t="s">
        <v>84</v>
      </c>
      <c r="AW202" s="14" t="s">
        <v>31</v>
      </c>
      <c r="AX202" s="14" t="s">
        <v>74</v>
      </c>
      <c r="AY202" s="221" t="s">
        <v>142</v>
      </c>
    </row>
    <row r="203" spans="2:51" s="13" customFormat="1" ht="11.25">
      <c r="B203" s="200"/>
      <c r="C203" s="201"/>
      <c r="D203" s="202" t="s">
        <v>176</v>
      </c>
      <c r="E203" s="203" t="s">
        <v>1</v>
      </c>
      <c r="F203" s="204" t="s">
        <v>823</v>
      </c>
      <c r="G203" s="201"/>
      <c r="H203" s="203" t="s">
        <v>1</v>
      </c>
      <c r="I203" s="205"/>
      <c r="J203" s="201"/>
      <c r="K203" s="201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176</v>
      </c>
      <c r="AU203" s="210" t="s">
        <v>84</v>
      </c>
      <c r="AV203" s="13" t="s">
        <v>82</v>
      </c>
      <c r="AW203" s="13" t="s">
        <v>31</v>
      </c>
      <c r="AX203" s="13" t="s">
        <v>74</v>
      </c>
      <c r="AY203" s="210" t="s">
        <v>142</v>
      </c>
    </row>
    <row r="204" spans="2:51" s="14" customFormat="1" ht="11.25">
      <c r="B204" s="211"/>
      <c r="C204" s="212"/>
      <c r="D204" s="202" t="s">
        <v>176</v>
      </c>
      <c r="E204" s="213" t="s">
        <v>1</v>
      </c>
      <c r="F204" s="214" t="s">
        <v>994</v>
      </c>
      <c r="G204" s="212"/>
      <c r="H204" s="215">
        <v>39.173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176</v>
      </c>
      <c r="AU204" s="221" t="s">
        <v>84</v>
      </c>
      <c r="AV204" s="14" t="s">
        <v>84</v>
      </c>
      <c r="AW204" s="14" t="s">
        <v>31</v>
      </c>
      <c r="AX204" s="14" t="s">
        <v>74</v>
      </c>
      <c r="AY204" s="221" t="s">
        <v>142</v>
      </c>
    </row>
    <row r="205" spans="2:51" s="15" customFormat="1" ht="11.25">
      <c r="B205" s="222"/>
      <c r="C205" s="223"/>
      <c r="D205" s="202" t="s">
        <v>176</v>
      </c>
      <c r="E205" s="224" t="s">
        <v>1</v>
      </c>
      <c r="F205" s="225" t="s">
        <v>184</v>
      </c>
      <c r="G205" s="223"/>
      <c r="H205" s="226">
        <v>48.673</v>
      </c>
      <c r="I205" s="227"/>
      <c r="J205" s="223"/>
      <c r="K205" s="223"/>
      <c r="L205" s="228"/>
      <c r="M205" s="229"/>
      <c r="N205" s="230"/>
      <c r="O205" s="230"/>
      <c r="P205" s="230"/>
      <c r="Q205" s="230"/>
      <c r="R205" s="230"/>
      <c r="S205" s="230"/>
      <c r="T205" s="231"/>
      <c r="AT205" s="232" t="s">
        <v>176</v>
      </c>
      <c r="AU205" s="232" t="s">
        <v>84</v>
      </c>
      <c r="AV205" s="15" t="s">
        <v>150</v>
      </c>
      <c r="AW205" s="15" t="s">
        <v>31</v>
      </c>
      <c r="AX205" s="15" t="s">
        <v>82</v>
      </c>
      <c r="AY205" s="232" t="s">
        <v>142</v>
      </c>
    </row>
    <row r="206" spans="1:65" s="2" customFormat="1" ht="24.2" customHeight="1">
      <c r="A206" s="34"/>
      <c r="B206" s="35"/>
      <c r="C206" s="187" t="s">
        <v>411</v>
      </c>
      <c r="D206" s="187" t="s">
        <v>146</v>
      </c>
      <c r="E206" s="188" t="s">
        <v>468</v>
      </c>
      <c r="F206" s="189" t="s">
        <v>469</v>
      </c>
      <c r="G206" s="190" t="s">
        <v>149</v>
      </c>
      <c r="H206" s="191">
        <v>48.673</v>
      </c>
      <c r="I206" s="192"/>
      <c r="J206" s="193">
        <f>ROUND(I206*H206,2)</f>
        <v>0</v>
      </c>
      <c r="K206" s="189" t="s">
        <v>1</v>
      </c>
      <c r="L206" s="39"/>
      <c r="M206" s="194" t="s">
        <v>1</v>
      </c>
      <c r="N206" s="195" t="s">
        <v>41</v>
      </c>
      <c r="O206" s="72"/>
      <c r="P206" s="196">
        <f>O206*H206</f>
        <v>0</v>
      </c>
      <c r="Q206" s="196">
        <v>0.0002</v>
      </c>
      <c r="R206" s="196">
        <f>Q206*H206</f>
        <v>0.009734600000000001</v>
      </c>
      <c r="S206" s="196">
        <v>0</v>
      </c>
      <c r="T206" s="197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8" t="s">
        <v>189</v>
      </c>
      <c r="AT206" s="198" t="s">
        <v>146</v>
      </c>
      <c r="AU206" s="198" t="s">
        <v>84</v>
      </c>
      <c r="AY206" s="17" t="s">
        <v>142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7" t="s">
        <v>150</v>
      </c>
      <c r="BK206" s="199">
        <f>ROUND(I206*H206,2)</f>
        <v>0</v>
      </c>
      <c r="BL206" s="17" t="s">
        <v>189</v>
      </c>
      <c r="BM206" s="198" t="s">
        <v>995</v>
      </c>
    </row>
    <row r="207" spans="1:65" s="2" customFormat="1" ht="33" customHeight="1">
      <c r="A207" s="34"/>
      <c r="B207" s="35"/>
      <c r="C207" s="187" t="s">
        <v>427</v>
      </c>
      <c r="D207" s="187" t="s">
        <v>146</v>
      </c>
      <c r="E207" s="188" t="s">
        <v>475</v>
      </c>
      <c r="F207" s="189" t="s">
        <v>476</v>
      </c>
      <c r="G207" s="190" t="s">
        <v>149</v>
      </c>
      <c r="H207" s="191">
        <v>48.673</v>
      </c>
      <c r="I207" s="192"/>
      <c r="J207" s="193">
        <f>ROUND(I207*H207,2)</f>
        <v>0</v>
      </c>
      <c r="K207" s="189" t="s">
        <v>1</v>
      </c>
      <c r="L207" s="39"/>
      <c r="M207" s="244" t="s">
        <v>1</v>
      </c>
      <c r="N207" s="245" t="s">
        <v>41</v>
      </c>
      <c r="O207" s="246"/>
      <c r="P207" s="247">
        <f>O207*H207</f>
        <v>0</v>
      </c>
      <c r="Q207" s="247">
        <v>0.00026</v>
      </c>
      <c r="R207" s="247">
        <f>Q207*H207</f>
        <v>0.01265498</v>
      </c>
      <c r="S207" s="247">
        <v>0</v>
      </c>
      <c r="T207" s="24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8" t="s">
        <v>189</v>
      </c>
      <c r="AT207" s="198" t="s">
        <v>146</v>
      </c>
      <c r="AU207" s="198" t="s">
        <v>84</v>
      </c>
      <c r="AY207" s="17" t="s">
        <v>142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7" t="s">
        <v>150</v>
      </c>
      <c r="BK207" s="199">
        <f>ROUND(I207*H207,2)</f>
        <v>0</v>
      </c>
      <c r="BL207" s="17" t="s">
        <v>189</v>
      </c>
      <c r="BM207" s="198" t="s">
        <v>996</v>
      </c>
    </row>
    <row r="208" spans="1:31" s="2" customFormat="1" ht="6.95" customHeight="1">
      <c r="A208" s="34"/>
      <c r="B208" s="55"/>
      <c r="C208" s="56"/>
      <c r="D208" s="56"/>
      <c r="E208" s="56"/>
      <c r="F208" s="56"/>
      <c r="G208" s="56"/>
      <c r="H208" s="56"/>
      <c r="I208" s="56"/>
      <c r="J208" s="56"/>
      <c r="K208" s="56"/>
      <c r="L208" s="39"/>
      <c r="M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</row>
  </sheetData>
  <sheetProtection algorithmName="SHA-512" hashValue="18UajM5KKN2xcLuOij2N4I+rCm2eTH7JWfasDnceNUqTv8AkoWUurSnM+2DBq30l/GSVgDVOJhgatBA6NE27AQ==" saltValue="h77vZImvYbXcX0oBGvbXnzNrtAUydyK/UpjKw6tIYMlCgYAyafJphi0XI+hTDZqs93A/CoNbkb8LApGXQa65wg==" spinCount="100000" sheet="1" objects="1" scenarios="1" formatColumns="0" formatRows="0" autoFilter="0"/>
  <autoFilter ref="C129:K207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2"/>
  <sheetViews>
    <sheetView showGridLines="0" tabSelected="1" workbookViewId="0" topLeftCell="A15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102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84</v>
      </c>
    </row>
    <row r="4" spans="2:46" s="1" customFormat="1" ht="24.95" customHeight="1">
      <c r="B4" s="20"/>
      <c r="D4" s="111" t="s">
        <v>103</v>
      </c>
      <c r="L4" s="20"/>
      <c r="M4" s="112" t="s">
        <v>10</v>
      </c>
      <c r="AT4" s="17" t="s">
        <v>31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6.5" customHeight="1">
      <c r="B7" s="20"/>
      <c r="E7" s="290" t="str">
        <f>'Rekapitulace stavby'!K6</f>
        <v>Stavební úpravy chodeb v objektu MIS MUSIC</v>
      </c>
      <c r="F7" s="291"/>
      <c r="G7" s="291"/>
      <c r="H7" s="291"/>
      <c r="L7" s="20"/>
    </row>
    <row r="8" spans="1:31" s="2" customFormat="1" ht="12" customHeight="1">
      <c r="A8" s="34"/>
      <c r="B8" s="39"/>
      <c r="C8" s="34"/>
      <c r="D8" s="113" t="s">
        <v>104</v>
      </c>
      <c r="E8" s="34"/>
      <c r="F8" s="34"/>
      <c r="G8" s="34"/>
      <c r="H8" s="34"/>
      <c r="I8" s="34"/>
      <c r="J8" s="34"/>
      <c r="K8" s="34"/>
      <c r="L8" s="5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2" t="s">
        <v>997</v>
      </c>
      <c r="F9" s="293"/>
      <c r="G9" s="293"/>
      <c r="H9" s="293"/>
      <c r="I9" s="34"/>
      <c r="J9" s="34"/>
      <c r="K9" s="34"/>
      <c r="L9" s="5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1. 2. 2023</v>
      </c>
      <c r="K12" s="34"/>
      <c r="L12" s="5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4" t="str">
        <f>'Rekapitulace stavby'!E14</f>
        <v>Vyplň údaj</v>
      </c>
      <c r="F18" s="295"/>
      <c r="G18" s="295"/>
      <c r="H18" s="295"/>
      <c r="I18" s="113" t="s">
        <v>27</v>
      </c>
      <c r="J18" s="30" t="str">
        <f>'Rekapitulace stavby'!AN14</f>
        <v>Vyplň údaj</v>
      </c>
      <c r="K18" s="34"/>
      <c r="L18" s="5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21</v>
      </c>
      <c r="F21" s="34"/>
      <c r="G21" s="34"/>
      <c r="H21" s="34"/>
      <c r="I21" s="113" t="s">
        <v>27</v>
      </c>
      <c r="J21" s="114" t="s">
        <v>1</v>
      </c>
      <c r="K21" s="34"/>
      <c r="L21" s="5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32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21</v>
      </c>
      <c r="F24" s="34"/>
      <c r="G24" s="34"/>
      <c r="H24" s="34"/>
      <c r="I24" s="113" t="s">
        <v>27</v>
      </c>
      <c r="J24" s="114" t="s">
        <v>1</v>
      </c>
      <c r="K24" s="34"/>
      <c r="L24" s="5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33</v>
      </c>
      <c r="E26" s="34"/>
      <c r="F26" s="34"/>
      <c r="G26" s="34"/>
      <c r="H26" s="34"/>
      <c r="I26" s="34"/>
      <c r="J26" s="34"/>
      <c r="K26" s="34"/>
      <c r="L26" s="5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296" t="s">
        <v>1</v>
      </c>
      <c r="F27" s="296"/>
      <c r="G27" s="296"/>
      <c r="H27" s="29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34</v>
      </c>
      <c r="E30" s="34"/>
      <c r="F30" s="34"/>
      <c r="G30" s="34"/>
      <c r="H30" s="34"/>
      <c r="I30" s="34"/>
      <c r="J30" s="121">
        <f>ROUND(J127,2)</f>
        <v>0</v>
      </c>
      <c r="K30" s="34"/>
      <c r="L30" s="5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36</v>
      </c>
      <c r="G32" s="34"/>
      <c r="H32" s="34"/>
      <c r="I32" s="122" t="s">
        <v>35</v>
      </c>
      <c r="J32" s="122" t="s">
        <v>37</v>
      </c>
      <c r="K32" s="34"/>
      <c r="L32" s="5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3" t="s">
        <v>38</v>
      </c>
      <c r="E33" s="113" t="s">
        <v>39</v>
      </c>
      <c r="F33" s="124">
        <f>ROUND((SUM(BE127:BE201)),2)</f>
        <v>0</v>
      </c>
      <c r="G33" s="34"/>
      <c r="H33" s="34"/>
      <c r="I33" s="125">
        <v>0.21</v>
      </c>
      <c r="J33" s="124">
        <f>ROUND(((SUM(BE127:BE201))*I33),2)</f>
        <v>0</v>
      </c>
      <c r="K33" s="34"/>
      <c r="L33" s="5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3" t="s">
        <v>40</v>
      </c>
      <c r="F34" s="124">
        <f>ROUND((SUM(BF127:BF201)),2)</f>
        <v>0</v>
      </c>
      <c r="G34" s="34"/>
      <c r="H34" s="34"/>
      <c r="I34" s="125">
        <v>0.15</v>
      </c>
      <c r="J34" s="124">
        <f>ROUND(((SUM(BF127:BF201))*I34),2)</f>
        <v>0</v>
      </c>
      <c r="K34" s="34"/>
      <c r="L34" s="5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13" t="s">
        <v>38</v>
      </c>
      <c r="E35" s="113" t="s">
        <v>41</v>
      </c>
      <c r="F35" s="124">
        <f>ROUND((SUM(BG127:BG201)),2)</f>
        <v>0</v>
      </c>
      <c r="G35" s="34"/>
      <c r="H35" s="34"/>
      <c r="I35" s="125">
        <v>0.21</v>
      </c>
      <c r="J35" s="124">
        <f>0</f>
        <v>0</v>
      </c>
      <c r="K35" s="34"/>
      <c r="L35" s="5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3" t="s">
        <v>42</v>
      </c>
      <c r="F36" s="124">
        <f>ROUND((SUM(BH127:BH201)),2)</f>
        <v>0</v>
      </c>
      <c r="G36" s="34"/>
      <c r="H36" s="34"/>
      <c r="I36" s="125">
        <v>0.15</v>
      </c>
      <c r="J36" s="124">
        <f>0</f>
        <v>0</v>
      </c>
      <c r="K36" s="34"/>
      <c r="L36" s="5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43</v>
      </c>
      <c r="F37" s="124">
        <f>ROUND((SUM(BI127:BI201)),2)</f>
        <v>0</v>
      </c>
      <c r="G37" s="34"/>
      <c r="H37" s="34"/>
      <c r="I37" s="125">
        <v>0</v>
      </c>
      <c r="J37" s="124">
        <f>0</f>
        <v>0</v>
      </c>
      <c r="K37" s="34"/>
      <c r="L37" s="5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44</v>
      </c>
      <c r="E39" s="128"/>
      <c r="F39" s="128"/>
      <c r="G39" s="129" t="s">
        <v>45</v>
      </c>
      <c r="H39" s="130" t="s">
        <v>46</v>
      </c>
      <c r="I39" s="128"/>
      <c r="J39" s="131">
        <f>SUM(J30:J37)</f>
        <v>0</v>
      </c>
      <c r="K39" s="132"/>
      <c r="L39" s="5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33" t="s">
        <v>47</v>
      </c>
      <c r="E50" s="134"/>
      <c r="F50" s="134"/>
      <c r="G50" s="133" t="s">
        <v>48</v>
      </c>
      <c r="H50" s="134"/>
      <c r="I50" s="134"/>
      <c r="J50" s="134"/>
      <c r="K50" s="134"/>
      <c r="L50" s="5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49</v>
      </c>
      <c r="E61" s="136"/>
      <c r="F61" s="137" t="s">
        <v>50</v>
      </c>
      <c r="G61" s="135" t="s">
        <v>49</v>
      </c>
      <c r="H61" s="136"/>
      <c r="I61" s="136"/>
      <c r="J61" s="138" t="s">
        <v>50</v>
      </c>
      <c r="K61" s="136"/>
      <c r="L61" s="5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51</v>
      </c>
      <c r="E65" s="139"/>
      <c r="F65" s="139"/>
      <c r="G65" s="133" t="s">
        <v>52</v>
      </c>
      <c r="H65" s="139"/>
      <c r="I65" s="139"/>
      <c r="J65" s="139"/>
      <c r="K65" s="139"/>
      <c r="L65" s="5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49</v>
      </c>
      <c r="E76" s="136"/>
      <c r="F76" s="137" t="s">
        <v>50</v>
      </c>
      <c r="G76" s="135" t="s">
        <v>49</v>
      </c>
      <c r="H76" s="136"/>
      <c r="I76" s="136"/>
      <c r="J76" s="138" t="s">
        <v>50</v>
      </c>
      <c r="K76" s="136"/>
      <c r="L76" s="5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7" t="str">
        <f>E7</f>
        <v>Stavební úpravy chodeb v objektu MIS MUSIC</v>
      </c>
      <c r="F85" s="298"/>
      <c r="G85" s="298"/>
      <c r="H85" s="298"/>
      <c r="I85" s="36"/>
      <c r="J85" s="36"/>
      <c r="K85" s="36"/>
      <c r="L85" s="5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2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49" t="str">
        <f>E9</f>
        <v>07 - Třída v 3.NP</v>
      </c>
      <c r="F87" s="299"/>
      <c r="G87" s="299"/>
      <c r="H87" s="299"/>
      <c r="I87" s="36"/>
      <c r="J87" s="36"/>
      <c r="K87" s="36"/>
      <c r="L87" s="5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7" t="str">
        <f>IF(J12="","",J12)</f>
        <v>1. 2. 2023</v>
      </c>
      <c r="K89" s="36"/>
      <c r="L89" s="5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Kořivnice</v>
      </c>
      <c r="G91" s="36"/>
      <c r="H91" s="36"/>
      <c r="I91" s="29" t="s">
        <v>30</v>
      </c>
      <c r="J91" s="32" t="str">
        <f>E21</f>
        <v xml:space="preserve"> </v>
      </c>
      <c r="K91" s="36"/>
      <c r="L91" s="5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107</v>
      </c>
      <c r="D94" s="145"/>
      <c r="E94" s="145"/>
      <c r="F94" s="145"/>
      <c r="G94" s="145"/>
      <c r="H94" s="145"/>
      <c r="I94" s="145"/>
      <c r="J94" s="146" t="s">
        <v>108</v>
      </c>
      <c r="K94" s="145"/>
      <c r="L94" s="5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109</v>
      </c>
      <c r="D96" s="36"/>
      <c r="E96" s="36"/>
      <c r="F96" s="36"/>
      <c r="G96" s="36"/>
      <c r="H96" s="36"/>
      <c r="I96" s="36"/>
      <c r="J96" s="85">
        <f>J127</f>
        <v>0</v>
      </c>
      <c r="K96" s="36"/>
      <c r="L96" s="5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8"/>
      <c r="C97" s="149"/>
      <c r="D97" s="150" t="s">
        <v>111</v>
      </c>
      <c r="E97" s="151"/>
      <c r="F97" s="151"/>
      <c r="G97" s="151"/>
      <c r="H97" s="151"/>
      <c r="I97" s="151"/>
      <c r="J97" s="152">
        <f>J128</f>
        <v>0</v>
      </c>
      <c r="K97" s="149"/>
      <c r="L97" s="153"/>
    </row>
    <row r="98" spans="2:12" s="10" customFormat="1" ht="19.9" customHeight="1">
      <c r="B98" s="154"/>
      <c r="C98" s="155"/>
      <c r="D98" s="156" t="s">
        <v>112</v>
      </c>
      <c r="E98" s="157"/>
      <c r="F98" s="157"/>
      <c r="G98" s="157"/>
      <c r="H98" s="157"/>
      <c r="I98" s="157"/>
      <c r="J98" s="158">
        <f>J129</f>
        <v>0</v>
      </c>
      <c r="K98" s="155"/>
      <c r="L98" s="159"/>
    </row>
    <row r="99" spans="2:12" s="10" customFormat="1" ht="19.9" customHeight="1">
      <c r="B99" s="154"/>
      <c r="C99" s="155"/>
      <c r="D99" s="156" t="s">
        <v>113</v>
      </c>
      <c r="E99" s="157"/>
      <c r="F99" s="157"/>
      <c r="G99" s="157"/>
      <c r="H99" s="157"/>
      <c r="I99" s="157"/>
      <c r="J99" s="158">
        <f>J145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114</v>
      </c>
      <c r="E100" s="157"/>
      <c r="F100" s="157"/>
      <c r="G100" s="157"/>
      <c r="H100" s="157"/>
      <c r="I100" s="157"/>
      <c r="J100" s="158">
        <f>J148</f>
        <v>0</v>
      </c>
      <c r="K100" s="155"/>
      <c r="L100" s="159"/>
    </row>
    <row r="101" spans="2:12" s="9" customFormat="1" ht="24.95" customHeight="1">
      <c r="B101" s="148"/>
      <c r="C101" s="149"/>
      <c r="D101" s="150" t="s">
        <v>115</v>
      </c>
      <c r="E101" s="151"/>
      <c r="F101" s="151"/>
      <c r="G101" s="151"/>
      <c r="H101" s="151"/>
      <c r="I101" s="151"/>
      <c r="J101" s="152">
        <f>J154</f>
        <v>0</v>
      </c>
      <c r="K101" s="149"/>
      <c r="L101" s="153"/>
    </row>
    <row r="102" spans="2:12" s="10" customFormat="1" ht="19.9" customHeight="1">
      <c r="B102" s="154"/>
      <c r="C102" s="155"/>
      <c r="D102" s="156" t="s">
        <v>119</v>
      </c>
      <c r="E102" s="157"/>
      <c r="F102" s="157"/>
      <c r="G102" s="157"/>
      <c r="H102" s="157"/>
      <c r="I102" s="157"/>
      <c r="J102" s="158">
        <f>J155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123</v>
      </c>
      <c r="E103" s="157"/>
      <c r="F103" s="157"/>
      <c r="G103" s="157"/>
      <c r="H103" s="157"/>
      <c r="I103" s="157"/>
      <c r="J103" s="158">
        <f>J158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124</v>
      </c>
      <c r="E104" s="157"/>
      <c r="F104" s="157"/>
      <c r="G104" s="157"/>
      <c r="H104" s="157"/>
      <c r="I104" s="157"/>
      <c r="J104" s="158">
        <f>J164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834</v>
      </c>
      <c r="E105" s="157"/>
      <c r="F105" s="157"/>
      <c r="G105" s="157"/>
      <c r="H105" s="157"/>
      <c r="I105" s="157"/>
      <c r="J105" s="158">
        <f>J172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125</v>
      </c>
      <c r="E106" s="157"/>
      <c r="F106" s="157"/>
      <c r="G106" s="157"/>
      <c r="H106" s="157"/>
      <c r="I106" s="157"/>
      <c r="J106" s="158">
        <f>J176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126</v>
      </c>
      <c r="E107" s="157"/>
      <c r="F107" s="157"/>
      <c r="G107" s="157"/>
      <c r="H107" s="157"/>
      <c r="I107" s="157"/>
      <c r="J107" s="158">
        <f>J187</f>
        <v>0</v>
      </c>
      <c r="K107" s="155"/>
      <c r="L107" s="159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2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23" t="s">
        <v>127</v>
      </c>
      <c r="D114" s="36"/>
      <c r="E114" s="36"/>
      <c r="F114" s="36"/>
      <c r="G114" s="36"/>
      <c r="H114" s="36"/>
      <c r="I114" s="36"/>
      <c r="J114" s="36"/>
      <c r="K114" s="36"/>
      <c r="L114" s="52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2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2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97" t="str">
        <f>E7</f>
        <v>Stavební úpravy chodeb v objektu MIS MUSIC</v>
      </c>
      <c r="F117" s="298"/>
      <c r="G117" s="298"/>
      <c r="H117" s="298"/>
      <c r="I117" s="36"/>
      <c r="J117" s="36"/>
      <c r="K117" s="36"/>
      <c r="L117" s="52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104</v>
      </c>
      <c r="D118" s="36"/>
      <c r="E118" s="36"/>
      <c r="F118" s="36"/>
      <c r="G118" s="36"/>
      <c r="H118" s="36"/>
      <c r="I118" s="36"/>
      <c r="J118" s="36"/>
      <c r="K118" s="36"/>
      <c r="L118" s="52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49" t="str">
        <f>E9</f>
        <v>07 - Třída v 3.NP</v>
      </c>
      <c r="F119" s="299"/>
      <c r="G119" s="299"/>
      <c r="H119" s="299"/>
      <c r="I119" s="36"/>
      <c r="J119" s="36"/>
      <c r="K119" s="36"/>
      <c r="L119" s="52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2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 xml:space="preserve"> </v>
      </c>
      <c r="G121" s="36"/>
      <c r="H121" s="36"/>
      <c r="I121" s="29" t="s">
        <v>22</v>
      </c>
      <c r="J121" s="67" t="str">
        <f>IF(J12="","",J12)</f>
        <v>1. 2. 2023</v>
      </c>
      <c r="K121" s="36"/>
      <c r="L121" s="52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2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24</v>
      </c>
      <c r="D123" s="36"/>
      <c r="E123" s="36"/>
      <c r="F123" s="27" t="str">
        <f>E15</f>
        <v>Město Kořivnice</v>
      </c>
      <c r="G123" s="36"/>
      <c r="H123" s="36"/>
      <c r="I123" s="29" t="s">
        <v>30</v>
      </c>
      <c r="J123" s="32" t="str">
        <f>E21</f>
        <v xml:space="preserve"> </v>
      </c>
      <c r="K123" s="36"/>
      <c r="L123" s="52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28</v>
      </c>
      <c r="D124" s="36"/>
      <c r="E124" s="36"/>
      <c r="F124" s="27" t="str">
        <f>IF(E18="","",E18)</f>
        <v>Vyplň údaj</v>
      </c>
      <c r="G124" s="36"/>
      <c r="H124" s="36"/>
      <c r="I124" s="29" t="s">
        <v>32</v>
      </c>
      <c r="J124" s="32" t="str">
        <f>E24</f>
        <v xml:space="preserve"> </v>
      </c>
      <c r="K124" s="36"/>
      <c r="L124" s="52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2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60"/>
      <c r="B126" s="161"/>
      <c r="C126" s="162" t="s">
        <v>128</v>
      </c>
      <c r="D126" s="163" t="s">
        <v>59</v>
      </c>
      <c r="E126" s="163" t="s">
        <v>55</v>
      </c>
      <c r="F126" s="163" t="s">
        <v>56</v>
      </c>
      <c r="G126" s="163" t="s">
        <v>129</v>
      </c>
      <c r="H126" s="163" t="s">
        <v>130</v>
      </c>
      <c r="I126" s="163" t="s">
        <v>131</v>
      </c>
      <c r="J126" s="163" t="s">
        <v>108</v>
      </c>
      <c r="K126" s="164" t="s">
        <v>132</v>
      </c>
      <c r="L126" s="165"/>
      <c r="M126" s="76" t="s">
        <v>1</v>
      </c>
      <c r="N126" s="77" t="s">
        <v>38</v>
      </c>
      <c r="O126" s="77" t="s">
        <v>133</v>
      </c>
      <c r="P126" s="77" t="s">
        <v>134</v>
      </c>
      <c r="Q126" s="77" t="s">
        <v>135</v>
      </c>
      <c r="R126" s="77" t="s">
        <v>136</v>
      </c>
      <c r="S126" s="77" t="s">
        <v>137</v>
      </c>
      <c r="T126" s="78" t="s">
        <v>138</v>
      </c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</row>
    <row r="127" spans="1:63" s="2" customFormat="1" ht="22.9" customHeight="1">
      <c r="A127" s="34"/>
      <c r="B127" s="35"/>
      <c r="C127" s="83" t="s">
        <v>139</v>
      </c>
      <c r="D127" s="36"/>
      <c r="E127" s="36"/>
      <c r="F127" s="36"/>
      <c r="G127" s="36"/>
      <c r="H127" s="36"/>
      <c r="I127" s="36"/>
      <c r="J127" s="166">
        <f>BK127</f>
        <v>0</v>
      </c>
      <c r="K127" s="36"/>
      <c r="L127" s="39"/>
      <c r="M127" s="79"/>
      <c r="N127" s="167"/>
      <c r="O127" s="80"/>
      <c r="P127" s="168">
        <f>P128+P154</f>
        <v>0</v>
      </c>
      <c r="Q127" s="80"/>
      <c r="R127" s="168">
        <f>R128+R154</f>
        <v>2.7417582000000005</v>
      </c>
      <c r="S127" s="80"/>
      <c r="T127" s="169">
        <f>T128+T154</f>
        <v>1.7682544100000002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73</v>
      </c>
      <c r="AU127" s="17" t="s">
        <v>110</v>
      </c>
      <c r="BK127" s="170">
        <f>BK128+BK154</f>
        <v>0</v>
      </c>
    </row>
    <row r="128" spans="2:63" s="12" customFormat="1" ht="25.9" customHeight="1">
      <c r="B128" s="171"/>
      <c r="C128" s="172"/>
      <c r="D128" s="173" t="s">
        <v>73</v>
      </c>
      <c r="E128" s="174" t="s">
        <v>140</v>
      </c>
      <c r="F128" s="174" t="s">
        <v>141</v>
      </c>
      <c r="G128" s="172"/>
      <c r="H128" s="172"/>
      <c r="I128" s="175"/>
      <c r="J128" s="176">
        <f>BK128</f>
        <v>0</v>
      </c>
      <c r="K128" s="172"/>
      <c r="L128" s="177"/>
      <c r="M128" s="178"/>
      <c r="N128" s="179"/>
      <c r="O128" s="179"/>
      <c r="P128" s="180">
        <f>P129+P145+P148</f>
        <v>0</v>
      </c>
      <c r="Q128" s="179"/>
      <c r="R128" s="180">
        <f>R129+R145+R148</f>
        <v>2.3044099800000004</v>
      </c>
      <c r="S128" s="179"/>
      <c r="T128" s="181">
        <f>T129+T145+T148</f>
        <v>0</v>
      </c>
      <c r="AR128" s="182" t="s">
        <v>82</v>
      </c>
      <c r="AT128" s="183" t="s">
        <v>73</v>
      </c>
      <c r="AU128" s="183" t="s">
        <v>74</v>
      </c>
      <c r="AY128" s="182" t="s">
        <v>142</v>
      </c>
      <c r="BK128" s="184">
        <f>BK129+BK145+BK148</f>
        <v>0</v>
      </c>
    </row>
    <row r="129" spans="2:63" s="12" customFormat="1" ht="22.9" customHeight="1">
      <c r="B129" s="171"/>
      <c r="C129" s="172"/>
      <c r="D129" s="173" t="s">
        <v>73</v>
      </c>
      <c r="E129" s="185" t="s">
        <v>143</v>
      </c>
      <c r="F129" s="185" t="s">
        <v>144</v>
      </c>
      <c r="G129" s="172"/>
      <c r="H129" s="172"/>
      <c r="I129" s="175"/>
      <c r="J129" s="186">
        <f>BK129</f>
        <v>0</v>
      </c>
      <c r="K129" s="172"/>
      <c r="L129" s="177"/>
      <c r="M129" s="178"/>
      <c r="N129" s="179"/>
      <c r="O129" s="179"/>
      <c r="P129" s="180">
        <f>SUM(P130:P144)</f>
        <v>0</v>
      </c>
      <c r="Q129" s="179"/>
      <c r="R129" s="180">
        <f>SUM(R130:R144)</f>
        <v>2.3000599800000003</v>
      </c>
      <c r="S129" s="179"/>
      <c r="T129" s="181">
        <f>SUM(T130:T144)</f>
        <v>0</v>
      </c>
      <c r="AR129" s="182" t="s">
        <v>82</v>
      </c>
      <c r="AT129" s="183" t="s">
        <v>73</v>
      </c>
      <c r="AU129" s="183" t="s">
        <v>82</v>
      </c>
      <c r="AY129" s="182" t="s">
        <v>142</v>
      </c>
      <c r="BK129" s="184">
        <f>SUM(BK130:BK144)</f>
        <v>0</v>
      </c>
    </row>
    <row r="130" spans="1:65" s="2" customFormat="1" ht="24.2" customHeight="1">
      <c r="A130" s="34"/>
      <c r="B130" s="35"/>
      <c r="C130" s="187" t="s">
        <v>82</v>
      </c>
      <c r="D130" s="187" t="s">
        <v>146</v>
      </c>
      <c r="E130" s="188" t="s">
        <v>147</v>
      </c>
      <c r="F130" s="189" t="s">
        <v>148</v>
      </c>
      <c r="G130" s="190" t="s">
        <v>149</v>
      </c>
      <c r="H130" s="191">
        <v>15</v>
      </c>
      <c r="I130" s="192"/>
      <c r="J130" s="193">
        <f>ROUND(I130*H130,2)</f>
        <v>0</v>
      </c>
      <c r="K130" s="189" t="s">
        <v>1</v>
      </c>
      <c r="L130" s="39"/>
      <c r="M130" s="194" t="s">
        <v>1</v>
      </c>
      <c r="N130" s="195" t="s">
        <v>41</v>
      </c>
      <c r="O130" s="72"/>
      <c r="P130" s="196">
        <f>O130*H130</f>
        <v>0</v>
      </c>
      <c r="Q130" s="196">
        <v>0.0167</v>
      </c>
      <c r="R130" s="196">
        <f>Q130*H130</f>
        <v>0.2505</v>
      </c>
      <c r="S130" s="196">
        <v>0</v>
      </c>
      <c r="T130" s="19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8" t="s">
        <v>150</v>
      </c>
      <c r="AT130" s="198" t="s">
        <v>146</v>
      </c>
      <c r="AU130" s="198" t="s">
        <v>84</v>
      </c>
      <c r="AY130" s="17" t="s">
        <v>142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7" t="s">
        <v>150</v>
      </c>
      <c r="BK130" s="199">
        <f>ROUND(I130*H130,2)</f>
        <v>0</v>
      </c>
      <c r="BL130" s="17" t="s">
        <v>150</v>
      </c>
      <c r="BM130" s="198" t="s">
        <v>998</v>
      </c>
    </row>
    <row r="131" spans="1:65" s="2" customFormat="1" ht="24.2" customHeight="1">
      <c r="A131" s="34"/>
      <c r="B131" s="35"/>
      <c r="C131" s="187" t="s">
        <v>84</v>
      </c>
      <c r="D131" s="187" t="s">
        <v>146</v>
      </c>
      <c r="E131" s="188" t="s">
        <v>153</v>
      </c>
      <c r="F131" s="189" t="s">
        <v>154</v>
      </c>
      <c r="G131" s="190" t="s">
        <v>149</v>
      </c>
      <c r="H131" s="191">
        <v>75</v>
      </c>
      <c r="I131" s="192"/>
      <c r="J131" s="193">
        <f>ROUND(I131*H131,2)</f>
        <v>0</v>
      </c>
      <c r="K131" s="189" t="s">
        <v>1</v>
      </c>
      <c r="L131" s="39"/>
      <c r="M131" s="194" t="s">
        <v>1</v>
      </c>
      <c r="N131" s="195" t="s">
        <v>41</v>
      </c>
      <c r="O131" s="72"/>
      <c r="P131" s="196">
        <f>O131*H131</f>
        <v>0</v>
      </c>
      <c r="Q131" s="196">
        <v>0.0021</v>
      </c>
      <c r="R131" s="196">
        <f>Q131*H131</f>
        <v>0.1575</v>
      </c>
      <c r="S131" s="196">
        <v>0</v>
      </c>
      <c r="T131" s="19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8" t="s">
        <v>150</v>
      </c>
      <c r="AT131" s="198" t="s">
        <v>146</v>
      </c>
      <c r="AU131" s="198" t="s">
        <v>84</v>
      </c>
      <c r="AY131" s="17" t="s">
        <v>142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7" t="s">
        <v>150</v>
      </c>
      <c r="BK131" s="199">
        <f>ROUND(I131*H131,2)</f>
        <v>0</v>
      </c>
      <c r="BL131" s="17" t="s">
        <v>150</v>
      </c>
      <c r="BM131" s="198" t="s">
        <v>999</v>
      </c>
    </row>
    <row r="132" spans="2:51" s="14" customFormat="1" ht="11.25">
      <c r="B132" s="211"/>
      <c r="C132" s="212"/>
      <c r="D132" s="202" t="s">
        <v>176</v>
      </c>
      <c r="E132" s="213" t="s">
        <v>1</v>
      </c>
      <c r="F132" s="214" t="s">
        <v>1000</v>
      </c>
      <c r="G132" s="212"/>
      <c r="H132" s="215">
        <v>75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176</v>
      </c>
      <c r="AU132" s="221" t="s">
        <v>84</v>
      </c>
      <c r="AV132" s="14" t="s">
        <v>84</v>
      </c>
      <c r="AW132" s="14" t="s">
        <v>31</v>
      </c>
      <c r="AX132" s="14" t="s">
        <v>82</v>
      </c>
      <c r="AY132" s="221" t="s">
        <v>142</v>
      </c>
    </row>
    <row r="133" spans="1:65" s="2" customFormat="1" ht="24.2" customHeight="1">
      <c r="A133" s="34"/>
      <c r="B133" s="35"/>
      <c r="C133" s="187" t="s">
        <v>432</v>
      </c>
      <c r="D133" s="187" t="s">
        <v>146</v>
      </c>
      <c r="E133" s="188" t="s">
        <v>157</v>
      </c>
      <c r="F133" s="189" t="s">
        <v>158</v>
      </c>
      <c r="G133" s="190" t="s">
        <v>149</v>
      </c>
      <c r="H133" s="191">
        <v>15</v>
      </c>
      <c r="I133" s="192"/>
      <c r="J133" s="193">
        <f>ROUND(I133*H133,2)</f>
        <v>0</v>
      </c>
      <c r="K133" s="189" t="s">
        <v>1</v>
      </c>
      <c r="L133" s="39"/>
      <c r="M133" s="194" t="s">
        <v>1</v>
      </c>
      <c r="N133" s="195" t="s">
        <v>41</v>
      </c>
      <c r="O133" s="72"/>
      <c r="P133" s="196">
        <f>O133*H133</f>
        <v>0</v>
      </c>
      <c r="Q133" s="196">
        <v>0.00438</v>
      </c>
      <c r="R133" s="196">
        <f>Q133*H133</f>
        <v>0.06570000000000001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150</v>
      </c>
      <c r="AT133" s="198" t="s">
        <v>146</v>
      </c>
      <c r="AU133" s="198" t="s">
        <v>84</v>
      </c>
      <c r="AY133" s="17" t="s">
        <v>142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7" t="s">
        <v>150</v>
      </c>
      <c r="BK133" s="199">
        <f>ROUND(I133*H133,2)</f>
        <v>0</v>
      </c>
      <c r="BL133" s="17" t="s">
        <v>150</v>
      </c>
      <c r="BM133" s="198" t="s">
        <v>1001</v>
      </c>
    </row>
    <row r="134" spans="1:65" s="2" customFormat="1" ht="24.2" customHeight="1">
      <c r="A134" s="34"/>
      <c r="B134" s="35"/>
      <c r="C134" s="187" t="s">
        <v>150</v>
      </c>
      <c r="D134" s="187" t="s">
        <v>146</v>
      </c>
      <c r="E134" s="188" t="s">
        <v>161</v>
      </c>
      <c r="F134" s="189" t="s">
        <v>162</v>
      </c>
      <c r="G134" s="190" t="s">
        <v>149</v>
      </c>
      <c r="H134" s="191">
        <v>15</v>
      </c>
      <c r="I134" s="192"/>
      <c r="J134" s="193">
        <f>ROUND(I134*H134,2)</f>
        <v>0</v>
      </c>
      <c r="K134" s="189" t="s">
        <v>1</v>
      </c>
      <c r="L134" s="39"/>
      <c r="M134" s="194" t="s">
        <v>1</v>
      </c>
      <c r="N134" s="195" t="s">
        <v>41</v>
      </c>
      <c r="O134" s="72"/>
      <c r="P134" s="196">
        <f>O134*H134</f>
        <v>0</v>
      </c>
      <c r="Q134" s="196">
        <v>0.004</v>
      </c>
      <c r="R134" s="196">
        <f>Q134*H134</f>
        <v>0.06</v>
      </c>
      <c r="S134" s="196">
        <v>0</v>
      </c>
      <c r="T134" s="19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8" t="s">
        <v>150</v>
      </c>
      <c r="AT134" s="198" t="s">
        <v>146</v>
      </c>
      <c r="AU134" s="198" t="s">
        <v>84</v>
      </c>
      <c r="AY134" s="17" t="s">
        <v>142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7" t="s">
        <v>150</v>
      </c>
      <c r="BK134" s="199">
        <f>ROUND(I134*H134,2)</f>
        <v>0</v>
      </c>
      <c r="BL134" s="17" t="s">
        <v>150</v>
      </c>
      <c r="BM134" s="198" t="s">
        <v>1002</v>
      </c>
    </row>
    <row r="135" spans="1:65" s="2" customFormat="1" ht="24.2" customHeight="1">
      <c r="A135" s="34"/>
      <c r="B135" s="35"/>
      <c r="C135" s="187" t="s">
        <v>463</v>
      </c>
      <c r="D135" s="187" t="s">
        <v>146</v>
      </c>
      <c r="E135" s="188" t="s">
        <v>165</v>
      </c>
      <c r="F135" s="189" t="s">
        <v>166</v>
      </c>
      <c r="G135" s="190" t="s">
        <v>149</v>
      </c>
      <c r="H135" s="191">
        <v>49.181</v>
      </c>
      <c r="I135" s="192"/>
      <c r="J135" s="193">
        <f>ROUND(I135*H135,2)</f>
        <v>0</v>
      </c>
      <c r="K135" s="189" t="s">
        <v>1</v>
      </c>
      <c r="L135" s="39"/>
      <c r="M135" s="194" t="s">
        <v>1</v>
      </c>
      <c r="N135" s="195" t="s">
        <v>41</v>
      </c>
      <c r="O135" s="72"/>
      <c r="P135" s="196">
        <f>O135*H135</f>
        <v>0</v>
      </c>
      <c r="Q135" s="196">
        <v>0.0167</v>
      </c>
      <c r="R135" s="196">
        <f>Q135*H135</f>
        <v>0.8213227</v>
      </c>
      <c r="S135" s="196">
        <v>0</v>
      </c>
      <c r="T135" s="19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150</v>
      </c>
      <c r="AT135" s="198" t="s">
        <v>146</v>
      </c>
      <c r="AU135" s="198" t="s">
        <v>84</v>
      </c>
      <c r="AY135" s="17" t="s">
        <v>142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7" t="s">
        <v>150</v>
      </c>
      <c r="BK135" s="199">
        <f>ROUND(I135*H135,2)</f>
        <v>0</v>
      </c>
      <c r="BL135" s="17" t="s">
        <v>150</v>
      </c>
      <c r="BM135" s="198" t="s">
        <v>1003</v>
      </c>
    </row>
    <row r="136" spans="2:51" s="14" customFormat="1" ht="11.25">
      <c r="B136" s="211"/>
      <c r="C136" s="212"/>
      <c r="D136" s="202" t="s">
        <v>176</v>
      </c>
      <c r="E136" s="213" t="s">
        <v>1</v>
      </c>
      <c r="F136" s="214" t="s">
        <v>1004</v>
      </c>
      <c r="G136" s="212"/>
      <c r="H136" s="215">
        <v>55.838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176</v>
      </c>
      <c r="AU136" s="221" t="s">
        <v>84</v>
      </c>
      <c r="AV136" s="14" t="s">
        <v>84</v>
      </c>
      <c r="AW136" s="14" t="s">
        <v>31</v>
      </c>
      <c r="AX136" s="14" t="s">
        <v>74</v>
      </c>
      <c r="AY136" s="221" t="s">
        <v>142</v>
      </c>
    </row>
    <row r="137" spans="2:51" s="14" customFormat="1" ht="11.25">
      <c r="B137" s="211"/>
      <c r="C137" s="212"/>
      <c r="D137" s="202" t="s">
        <v>176</v>
      </c>
      <c r="E137" s="213" t="s">
        <v>1</v>
      </c>
      <c r="F137" s="214" t="s">
        <v>1005</v>
      </c>
      <c r="G137" s="212"/>
      <c r="H137" s="215">
        <v>-1.576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176</v>
      </c>
      <c r="AU137" s="221" t="s">
        <v>84</v>
      </c>
      <c r="AV137" s="14" t="s">
        <v>84</v>
      </c>
      <c r="AW137" s="14" t="s">
        <v>31</v>
      </c>
      <c r="AX137" s="14" t="s">
        <v>74</v>
      </c>
      <c r="AY137" s="221" t="s">
        <v>142</v>
      </c>
    </row>
    <row r="138" spans="2:51" s="14" customFormat="1" ht="11.25">
      <c r="B138" s="211"/>
      <c r="C138" s="212"/>
      <c r="D138" s="202" t="s">
        <v>176</v>
      </c>
      <c r="E138" s="213" t="s">
        <v>1</v>
      </c>
      <c r="F138" s="214" t="s">
        <v>1006</v>
      </c>
      <c r="G138" s="212"/>
      <c r="H138" s="215">
        <v>-5.081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176</v>
      </c>
      <c r="AU138" s="221" t="s">
        <v>84</v>
      </c>
      <c r="AV138" s="14" t="s">
        <v>84</v>
      </c>
      <c r="AW138" s="14" t="s">
        <v>31</v>
      </c>
      <c r="AX138" s="14" t="s">
        <v>74</v>
      </c>
      <c r="AY138" s="221" t="s">
        <v>142</v>
      </c>
    </row>
    <row r="139" spans="2:51" s="15" customFormat="1" ht="11.25">
      <c r="B139" s="222"/>
      <c r="C139" s="223"/>
      <c r="D139" s="202" t="s">
        <v>176</v>
      </c>
      <c r="E139" s="224" t="s">
        <v>1</v>
      </c>
      <c r="F139" s="225" t="s">
        <v>184</v>
      </c>
      <c r="G139" s="223"/>
      <c r="H139" s="226">
        <v>49.181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176</v>
      </c>
      <c r="AU139" s="232" t="s">
        <v>84</v>
      </c>
      <c r="AV139" s="15" t="s">
        <v>150</v>
      </c>
      <c r="AW139" s="15" t="s">
        <v>31</v>
      </c>
      <c r="AX139" s="15" t="s">
        <v>82</v>
      </c>
      <c r="AY139" s="232" t="s">
        <v>142</v>
      </c>
    </row>
    <row r="140" spans="1:65" s="2" customFormat="1" ht="24.2" customHeight="1">
      <c r="A140" s="34"/>
      <c r="B140" s="35"/>
      <c r="C140" s="187" t="s">
        <v>143</v>
      </c>
      <c r="D140" s="187" t="s">
        <v>146</v>
      </c>
      <c r="E140" s="188" t="s">
        <v>169</v>
      </c>
      <c r="F140" s="189" t="s">
        <v>170</v>
      </c>
      <c r="G140" s="190" t="s">
        <v>149</v>
      </c>
      <c r="H140" s="191">
        <v>245.905</v>
      </c>
      <c r="I140" s="192"/>
      <c r="J140" s="193">
        <f>ROUND(I140*H140,2)</f>
        <v>0</v>
      </c>
      <c r="K140" s="189" t="s">
        <v>1</v>
      </c>
      <c r="L140" s="39"/>
      <c r="M140" s="194" t="s">
        <v>1</v>
      </c>
      <c r="N140" s="195" t="s">
        <v>41</v>
      </c>
      <c r="O140" s="72"/>
      <c r="P140" s="196">
        <f>O140*H140</f>
        <v>0</v>
      </c>
      <c r="Q140" s="196">
        <v>0.0021</v>
      </c>
      <c r="R140" s="196">
        <f>Q140*H140</f>
        <v>0.5164004999999999</v>
      </c>
      <c r="S140" s="196">
        <v>0</v>
      </c>
      <c r="T140" s="19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150</v>
      </c>
      <c r="AT140" s="198" t="s">
        <v>146</v>
      </c>
      <c r="AU140" s="198" t="s">
        <v>84</v>
      </c>
      <c r="AY140" s="17" t="s">
        <v>142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7" t="s">
        <v>150</v>
      </c>
      <c r="BK140" s="199">
        <f>ROUND(I140*H140,2)</f>
        <v>0</v>
      </c>
      <c r="BL140" s="17" t="s">
        <v>150</v>
      </c>
      <c r="BM140" s="198" t="s">
        <v>1007</v>
      </c>
    </row>
    <row r="141" spans="2:51" s="14" customFormat="1" ht="11.25">
      <c r="B141" s="211"/>
      <c r="C141" s="212"/>
      <c r="D141" s="202" t="s">
        <v>176</v>
      </c>
      <c r="E141" s="213" t="s">
        <v>1</v>
      </c>
      <c r="F141" s="214" t="s">
        <v>1008</v>
      </c>
      <c r="G141" s="212"/>
      <c r="H141" s="215">
        <v>245.905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176</v>
      </c>
      <c r="AU141" s="221" t="s">
        <v>84</v>
      </c>
      <c r="AV141" s="14" t="s">
        <v>84</v>
      </c>
      <c r="AW141" s="14" t="s">
        <v>31</v>
      </c>
      <c r="AX141" s="14" t="s">
        <v>82</v>
      </c>
      <c r="AY141" s="221" t="s">
        <v>142</v>
      </c>
    </row>
    <row r="142" spans="1:65" s="2" customFormat="1" ht="24.2" customHeight="1">
      <c r="A142" s="34"/>
      <c r="B142" s="35"/>
      <c r="C142" s="187" t="s">
        <v>145</v>
      </c>
      <c r="D142" s="187" t="s">
        <v>146</v>
      </c>
      <c r="E142" s="188" t="s">
        <v>173</v>
      </c>
      <c r="F142" s="189" t="s">
        <v>174</v>
      </c>
      <c r="G142" s="190" t="s">
        <v>149</v>
      </c>
      <c r="H142" s="191">
        <v>49.181</v>
      </c>
      <c r="I142" s="192"/>
      <c r="J142" s="193">
        <f>ROUND(I142*H142,2)</f>
        <v>0</v>
      </c>
      <c r="K142" s="189" t="s">
        <v>1</v>
      </c>
      <c r="L142" s="39"/>
      <c r="M142" s="194" t="s">
        <v>1</v>
      </c>
      <c r="N142" s="195" t="s">
        <v>41</v>
      </c>
      <c r="O142" s="72"/>
      <c r="P142" s="196">
        <f>O142*H142</f>
        <v>0</v>
      </c>
      <c r="Q142" s="196">
        <v>0.00438</v>
      </c>
      <c r="R142" s="196">
        <f>Q142*H142</f>
        <v>0.21541278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150</v>
      </c>
      <c r="AT142" s="198" t="s">
        <v>146</v>
      </c>
      <c r="AU142" s="198" t="s">
        <v>84</v>
      </c>
      <c r="AY142" s="17" t="s">
        <v>142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7" t="s">
        <v>150</v>
      </c>
      <c r="BK142" s="199">
        <f>ROUND(I142*H142,2)</f>
        <v>0</v>
      </c>
      <c r="BL142" s="17" t="s">
        <v>150</v>
      </c>
      <c r="BM142" s="198" t="s">
        <v>1009</v>
      </c>
    </row>
    <row r="143" spans="1:65" s="2" customFormat="1" ht="24.2" customHeight="1">
      <c r="A143" s="34"/>
      <c r="B143" s="35"/>
      <c r="C143" s="187" t="s">
        <v>152</v>
      </c>
      <c r="D143" s="187" t="s">
        <v>146</v>
      </c>
      <c r="E143" s="188" t="s">
        <v>186</v>
      </c>
      <c r="F143" s="189" t="s">
        <v>187</v>
      </c>
      <c r="G143" s="190" t="s">
        <v>149</v>
      </c>
      <c r="H143" s="191">
        <v>49.181</v>
      </c>
      <c r="I143" s="192"/>
      <c r="J143" s="193">
        <f>ROUND(I143*H143,2)</f>
        <v>0</v>
      </c>
      <c r="K143" s="189" t="s">
        <v>1</v>
      </c>
      <c r="L143" s="39"/>
      <c r="M143" s="194" t="s">
        <v>1</v>
      </c>
      <c r="N143" s="195" t="s">
        <v>41</v>
      </c>
      <c r="O143" s="72"/>
      <c r="P143" s="196">
        <f>O143*H143</f>
        <v>0</v>
      </c>
      <c r="Q143" s="196">
        <v>0.004</v>
      </c>
      <c r="R143" s="196">
        <f>Q143*H143</f>
        <v>0.19672399999999998</v>
      </c>
      <c r="S143" s="196">
        <v>0</v>
      </c>
      <c r="T143" s="19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150</v>
      </c>
      <c r="AT143" s="198" t="s">
        <v>146</v>
      </c>
      <c r="AU143" s="198" t="s">
        <v>84</v>
      </c>
      <c r="AY143" s="17" t="s">
        <v>142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7" t="s">
        <v>150</v>
      </c>
      <c r="BK143" s="199">
        <f>ROUND(I143*H143,2)</f>
        <v>0</v>
      </c>
      <c r="BL143" s="17" t="s">
        <v>150</v>
      </c>
      <c r="BM143" s="198" t="s">
        <v>1010</v>
      </c>
    </row>
    <row r="144" spans="1:65" s="2" customFormat="1" ht="24.2" customHeight="1">
      <c r="A144" s="34"/>
      <c r="B144" s="35"/>
      <c r="C144" s="187" t="s">
        <v>164</v>
      </c>
      <c r="D144" s="187" t="s">
        <v>146</v>
      </c>
      <c r="E144" s="188" t="s">
        <v>190</v>
      </c>
      <c r="F144" s="189" t="s">
        <v>191</v>
      </c>
      <c r="G144" s="190" t="s">
        <v>192</v>
      </c>
      <c r="H144" s="191">
        <v>11</v>
      </c>
      <c r="I144" s="192"/>
      <c r="J144" s="193">
        <f>ROUND(I144*H144,2)</f>
        <v>0</v>
      </c>
      <c r="K144" s="189" t="s">
        <v>1</v>
      </c>
      <c r="L144" s="39"/>
      <c r="M144" s="194" t="s">
        <v>1</v>
      </c>
      <c r="N144" s="195" t="s">
        <v>41</v>
      </c>
      <c r="O144" s="72"/>
      <c r="P144" s="196">
        <f>O144*H144</f>
        <v>0</v>
      </c>
      <c r="Q144" s="196">
        <v>0.0015</v>
      </c>
      <c r="R144" s="196">
        <f>Q144*H144</f>
        <v>0.0165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150</v>
      </c>
      <c r="AT144" s="198" t="s">
        <v>146</v>
      </c>
      <c r="AU144" s="198" t="s">
        <v>84</v>
      </c>
      <c r="AY144" s="17" t="s">
        <v>142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7" t="s">
        <v>150</v>
      </c>
      <c r="BK144" s="199">
        <f>ROUND(I144*H144,2)</f>
        <v>0</v>
      </c>
      <c r="BL144" s="17" t="s">
        <v>150</v>
      </c>
      <c r="BM144" s="198" t="s">
        <v>1011</v>
      </c>
    </row>
    <row r="145" spans="2:63" s="12" customFormat="1" ht="22.9" customHeight="1">
      <c r="B145" s="171"/>
      <c r="C145" s="172"/>
      <c r="D145" s="173" t="s">
        <v>73</v>
      </c>
      <c r="E145" s="185" t="s">
        <v>164</v>
      </c>
      <c r="F145" s="185" t="s">
        <v>194</v>
      </c>
      <c r="G145" s="172"/>
      <c r="H145" s="172"/>
      <c r="I145" s="175"/>
      <c r="J145" s="186">
        <f>BK145</f>
        <v>0</v>
      </c>
      <c r="K145" s="172"/>
      <c r="L145" s="177"/>
      <c r="M145" s="178"/>
      <c r="N145" s="179"/>
      <c r="O145" s="179"/>
      <c r="P145" s="180">
        <f>SUM(P146:P147)</f>
        <v>0</v>
      </c>
      <c r="Q145" s="179"/>
      <c r="R145" s="180">
        <f>SUM(R146:R147)</f>
        <v>0.00435</v>
      </c>
      <c r="S145" s="179"/>
      <c r="T145" s="181">
        <f>SUM(T146:T147)</f>
        <v>0</v>
      </c>
      <c r="AR145" s="182" t="s">
        <v>82</v>
      </c>
      <c r="AT145" s="183" t="s">
        <v>73</v>
      </c>
      <c r="AU145" s="183" t="s">
        <v>82</v>
      </c>
      <c r="AY145" s="182" t="s">
        <v>142</v>
      </c>
      <c r="BK145" s="184">
        <f>SUM(BK146:BK147)</f>
        <v>0</v>
      </c>
    </row>
    <row r="146" spans="1:65" s="2" customFormat="1" ht="33" customHeight="1">
      <c r="A146" s="34"/>
      <c r="B146" s="35"/>
      <c r="C146" s="187" t="s">
        <v>344</v>
      </c>
      <c r="D146" s="187" t="s">
        <v>146</v>
      </c>
      <c r="E146" s="188" t="s">
        <v>196</v>
      </c>
      <c r="F146" s="189" t="s">
        <v>197</v>
      </c>
      <c r="G146" s="190" t="s">
        <v>149</v>
      </c>
      <c r="H146" s="191">
        <v>15</v>
      </c>
      <c r="I146" s="192"/>
      <c r="J146" s="193">
        <f>ROUND(I146*H146,2)</f>
        <v>0</v>
      </c>
      <c r="K146" s="189" t="s">
        <v>198</v>
      </c>
      <c r="L146" s="39"/>
      <c r="M146" s="194" t="s">
        <v>1</v>
      </c>
      <c r="N146" s="195" t="s">
        <v>41</v>
      </c>
      <c r="O146" s="72"/>
      <c r="P146" s="196">
        <f>O146*H146</f>
        <v>0</v>
      </c>
      <c r="Q146" s="196">
        <v>0.00013</v>
      </c>
      <c r="R146" s="196">
        <f>Q146*H146</f>
        <v>0.00195</v>
      </c>
      <c r="S146" s="196">
        <v>0</v>
      </c>
      <c r="T146" s="19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150</v>
      </c>
      <c r="AT146" s="198" t="s">
        <v>146</v>
      </c>
      <c r="AU146" s="198" t="s">
        <v>84</v>
      </c>
      <c r="AY146" s="17" t="s">
        <v>142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7" t="s">
        <v>150</v>
      </c>
      <c r="BK146" s="199">
        <f>ROUND(I146*H146,2)</f>
        <v>0</v>
      </c>
      <c r="BL146" s="17" t="s">
        <v>150</v>
      </c>
      <c r="BM146" s="198" t="s">
        <v>1012</v>
      </c>
    </row>
    <row r="147" spans="1:65" s="2" customFormat="1" ht="24.2" customHeight="1">
      <c r="A147" s="34"/>
      <c r="B147" s="35"/>
      <c r="C147" s="187" t="s">
        <v>168</v>
      </c>
      <c r="D147" s="187" t="s">
        <v>146</v>
      </c>
      <c r="E147" s="188" t="s">
        <v>200</v>
      </c>
      <c r="F147" s="189" t="s">
        <v>201</v>
      </c>
      <c r="G147" s="190" t="s">
        <v>149</v>
      </c>
      <c r="H147" s="191">
        <v>60</v>
      </c>
      <c r="I147" s="192"/>
      <c r="J147" s="193">
        <f>ROUND(I147*H147,2)</f>
        <v>0</v>
      </c>
      <c r="K147" s="189" t="s">
        <v>1</v>
      </c>
      <c r="L147" s="39"/>
      <c r="M147" s="194" t="s">
        <v>1</v>
      </c>
      <c r="N147" s="195" t="s">
        <v>41</v>
      </c>
      <c r="O147" s="72"/>
      <c r="P147" s="196">
        <f>O147*H147</f>
        <v>0</v>
      </c>
      <c r="Q147" s="196">
        <v>4E-05</v>
      </c>
      <c r="R147" s="196">
        <f>Q147*H147</f>
        <v>0.0024000000000000002</v>
      </c>
      <c r="S147" s="196">
        <v>0</v>
      </c>
      <c r="T147" s="19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150</v>
      </c>
      <c r="AT147" s="198" t="s">
        <v>146</v>
      </c>
      <c r="AU147" s="198" t="s">
        <v>84</v>
      </c>
      <c r="AY147" s="17" t="s">
        <v>142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7" t="s">
        <v>150</v>
      </c>
      <c r="BK147" s="199">
        <f>ROUND(I147*H147,2)</f>
        <v>0</v>
      </c>
      <c r="BL147" s="17" t="s">
        <v>150</v>
      </c>
      <c r="BM147" s="198" t="s">
        <v>1013</v>
      </c>
    </row>
    <row r="148" spans="2:63" s="12" customFormat="1" ht="22.9" customHeight="1">
      <c r="B148" s="171"/>
      <c r="C148" s="172"/>
      <c r="D148" s="173" t="s">
        <v>73</v>
      </c>
      <c r="E148" s="185" t="s">
        <v>209</v>
      </c>
      <c r="F148" s="185" t="s">
        <v>210</v>
      </c>
      <c r="G148" s="172"/>
      <c r="H148" s="172"/>
      <c r="I148" s="175"/>
      <c r="J148" s="186">
        <f>BK148</f>
        <v>0</v>
      </c>
      <c r="K148" s="172"/>
      <c r="L148" s="177"/>
      <c r="M148" s="178"/>
      <c r="N148" s="179"/>
      <c r="O148" s="179"/>
      <c r="P148" s="180">
        <f>SUM(P149:P153)</f>
        <v>0</v>
      </c>
      <c r="Q148" s="179"/>
      <c r="R148" s="180">
        <f>SUM(R149:R153)</f>
        <v>0</v>
      </c>
      <c r="S148" s="179"/>
      <c r="T148" s="181">
        <f>SUM(T149:T153)</f>
        <v>0</v>
      </c>
      <c r="AR148" s="182" t="s">
        <v>82</v>
      </c>
      <c r="AT148" s="183" t="s">
        <v>73</v>
      </c>
      <c r="AU148" s="183" t="s">
        <v>82</v>
      </c>
      <c r="AY148" s="182" t="s">
        <v>142</v>
      </c>
      <c r="BK148" s="184">
        <f>SUM(BK149:BK153)</f>
        <v>0</v>
      </c>
    </row>
    <row r="149" spans="1:65" s="2" customFormat="1" ht="24.2" customHeight="1">
      <c r="A149" s="34"/>
      <c r="B149" s="35"/>
      <c r="C149" s="187" t="s">
        <v>156</v>
      </c>
      <c r="D149" s="187" t="s">
        <v>146</v>
      </c>
      <c r="E149" s="188" t="s">
        <v>212</v>
      </c>
      <c r="F149" s="189" t="s">
        <v>213</v>
      </c>
      <c r="G149" s="190" t="s">
        <v>214</v>
      </c>
      <c r="H149" s="191">
        <v>1.768</v>
      </c>
      <c r="I149" s="192"/>
      <c r="J149" s="193">
        <f>ROUND(I149*H149,2)</f>
        <v>0</v>
      </c>
      <c r="K149" s="189" t="s">
        <v>198</v>
      </c>
      <c r="L149" s="39"/>
      <c r="M149" s="194" t="s">
        <v>1</v>
      </c>
      <c r="N149" s="195" t="s">
        <v>41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150</v>
      </c>
      <c r="AT149" s="198" t="s">
        <v>146</v>
      </c>
      <c r="AU149" s="198" t="s">
        <v>84</v>
      </c>
      <c r="AY149" s="17" t="s">
        <v>142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7" t="s">
        <v>150</v>
      </c>
      <c r="BK149" s="199">
        <f>ROUND(I149*H149,2)</f>
        <v>0</v>
      </c>
      <c r="BL149" s="17" t="s">
        <v>150</v>
      </c>
      <c r="BM149" s="198" t="s">
        <v>1014</v>
      </c>
    </row>
    <row r="150" spans="1:65" s="2" customFormat="1" ht="24.2" customHeight="1">
      <c r="A150" s="34"/>
      <c r="B150" s="35"/>
      <c r="C150" s="187" t="s">
        <v>172</v>
      </c>
      <c r="D150" s="187" t="s">
        <v>146</v>
      </c>
      <c r="E150" s="188" t="s">
        <v>217</v>
      </c>
      <c r="F150" s="189" t="s">
        <v>218</v>
      </c>
      <c r="G150" s="190" t="s">
        <v>214</v>
      </c>
      <c r="H150" s="191">
        <v>1.768</v>
      </c>
      <c r="I150" s="192"/>
      <c r="J150" s="193">
        <f>ROUND(I150*H150,2)</f>
        <v>0</v>
      </c>
      <c r="K150" s="189" t="s">
        <v>198</v>
      </c>
      <c r="L150" s="39"/>
      <c r="M150" s="194" t="s">
        <v>1</v>
      </c>
      <c r="N150" s="195" t="s">
        <v>41</v>
      </c>
      <c r="O150" s="72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150</v>
      </c>
      <c r="AT150" s="198" t="s">
        <v>146</v>
      </c>
      <c r="AU150" s="198" t="s">
        <v>84</v>
      </c>
      <c r="AY150" s="17" t="s">
        <v>142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7" t="s">
        <v>150</v>
      </c>
      <c r="BK150" s="199">
        <f>ROUND(I150*H150,2)</f>
        <v>0</v>
      </c>
      <c r="BL150" s="17" t="s">
        <v>150</v>
      </c>
      <c r="BM150" s="198" t="s">
        <v>1015</v>
      </c>
    </row>
    <row r="151" spans="1:65" s="2" customFormat="1" ht="24.2" customHeight="1">
      <c r="A151" s="34"/>
      <c r="B151" s="35"/>
      <c r="C151" s="187" t="s">
        <v>160</v>
      </c>
      <c r="D151" s="187" t="s">
        <v>146</v>
      </c>
      <c r="E151" s="188" t="s">
        <v>221</v>
      </c>
      <c r="F151" s="189" t="s">
        <v>222</v>
      </c>
      <c r="G151" s="190" t="s">
        <v>214</v>
      </c>
      <c r="H151" s="191">
        <v>113.73</v>
      </c>
      <c r="I151" s="192"/>
      <c r="J151" s="193">
        <f>ROUND(I151*H151,2)</f>
        <v>0</v>
      </c>
      <c r="K151" s="189" t="s">
        <v>198</v>
      </c>
      <c r="L151" s="39"/>
      <c r="M151" s="194" t="s">
        <v>1</v>
      </c>
      <c r="N151" s="195" t="s">
        <v>41</v>
      </c>
      <c r="O151" s="72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150</v>
      </c>
      <c r="AT151" s="198" t="s">
        <v>146</v>
      </c>
      <c r="AU151" s="198" t="s">
        <v>84</v>
      </c>
      <c r="AY151" s="17" t="s">
        <v>142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7" t="s">
        <v>150</v>
      </c>
      <c r="BK151" s="199">
        <f>ROUND(I151*H151,2)</f>
        <v>0</v>
      </c>
      <c r="BL151" s="17" t="s">
        <v>150</v>
      </c>
      <c r="BM151" s="198" t="s">
        <v>1016</v>
      </c>
    </row>
    <row r="152" spans="2:51" s="14" customFormat="1" ht="11.25">
      <c r="B152" s="211"/>
      <c r="C152" s="212"/>
      <c r="D152" s="202" t="s">
        <v>176</v>
      </c>
      <c r="E152" s="213" t="s">
        <v>1</v>
      </c>
      <c r="F152" s="214" t="s">
        <v>224</v>
      </c>
      <c r="G152" s="212"/>
      <c r="H152" s="215">
        <v>113.73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176</v>
      </c>
      <c r="AU152" s="221" t="s">
        <v>84</v>
      </c>
      <c r="AV152" s="14" t="s">
        <v>84</v>
      </c>
      <c r="AW152" s="14" t="s">
        <v>31</v>
      </c>
      <c r="AX152" s="14" t="s">
        <v>82</v>
      </c>
      <c r="AY152" s="221" t="s">
        <v>142</v>
      </c>
    </row>
    <row r="153" spans="1:65" s="2" customFormat="1" ht="33" customHeight="1">
      <c r="A153" s="34"/>
      <c r="B153" s="35"/>
      <c r="C153" s="187" t="s">
        <v>185</v>
      </c>
      <c r="D153" s="187" t="s">
        <v>146</v>
      </c>
      <c r="E153" s="188" t="s">
        <v>226</v>
      </c>
      <c r="F153" s="189" t="s">
        <v>227</v>
      </c>
      <c r="G153" s="190" t="s">
        <v>214</v>
      </c>
      <c r="H153" s="191">
        <v>7.582</v>
      </c>
      <c r="I153" s="192"/>
      <c r="J153" s="193">
        <f>ROUND(I153*H153,2)</f>
        <v>0</v>
      </c>
      <c r="K153" s="189" t="s">
        <v>198</v>
      </c>
      <c r="L153" s="39"/>
      <c r="M153" s="194" t="s">
        <v>1</v>
      </c>
      <c r="N153" s="195" t="s">
        <v>41</v>
      </c>
      <c r="O153" s="72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150</v>
      </c>
      <c r="AT153" s="198" t="s">
        <v>146</v>
      </c>
      <c r="AU153" s="198" t="s">
        <v>84</v>
      </c>
      <c r="AY153" s="17" t="s">
        <v>142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" t="s">
        <v>150</v>
      </c>
      <c r="BK153" s="199">
        <f>ROUND(I153*H153,2)</f>
        <v>0</v>
      </c>
      <c r="BL153" s="17" t="s">
        <v>150</v>
      </c>
      <c r="BM153" s="198" t="s">
        <v>1017</v>
      </c>
    </row>
    <row r="154" spans="2:63" s="12" customFormat="1" ht="25.9" customHeight="1">
      <c r="B154" s="171"/>
      <c r="C154" s="172"/>
      <c r="D154" s="173" t="s">
        <v>73</v>
      </c>
      <c r="E154" s="174" t="s">
        <v>229</v>
      </c>
      <c r="F154" s="174" t="s">
        <v>230</v>
      </c>
      <c r="G154" s="172"/>
      <c r="H154" s="172"/>
      <c r="I154" s="175"/>
      <c r="J154" s="176">
        <f>BK154</f>
        <v>0</v>
      </c>
      <c r="K154" s="172"/>
      <c r="L154" s="177"/>
      <c r="M154" s="178"/>
      <c r="N154" s="179"/>
      <c r="O154" s="179"/>
      <c r="P154" s="180">
        <f>P155+P158+P164+P172+P176+P187</f>
        <v>0</v>
      </c>
      <c r="Q154" s="179"/>
      <c r="R154" s="180">
        <f>R155+R158+R164+R172+R176+R187</f>
        <v>0.43734822000000007</v>
      </c>
      <c r="S154" s="179"/>
      <c r="T154" s="181">
        <f>T155+T158+T164+T172+T176+T187</f>
        <v>1.7682544100000002</v>
      </c>
      <c r="AR154" s="182" t="s">
        <v>84</v>
      </c>
      <c r="AT154" s="183" t="s">
        <v>73</v>
      </c>
      <c r="AU154" s="183" t="s">
        <v>74</v>
      </c>
      <c r="AY154" s="182" t="s">
        <v>142</v>
      </c>
      <c r="BK154" s="184">
        <f>BK155+BK158+BK164+BK172+BK176+BK187</f>
        <v>0</v>
      </c>
    </row>
    <row r="155" spans="2:63" s="12" customFormat="1" ht="22.9" customHeight="1">
      <c r="B155" s="171"/>
      <c r="C155" s="172"/>
      <c r="D155" s="173" t="s">
        <v>73</v>
      </c>
      <c r="E155" s="185" t="s">
        <v>278</v>
      </c>
      <c r="F155" s="185" t="s">
        <v>279</v>
      </c>
      <c r="G155" s="172"/>
      <c r="H155" s="172"/>
      <c r="I155" s="175"/>
      <c r="J155" s="186">
        <f>BK155</f>
        <v>0</v>
      </c>
      <c r="K155" s="172"/>
      <c r="L155" s="177"/>
      <c r="M155" s="178"/>
      <c r="N155" s="179"/>
      <c r="O155" s="179"/>
      <c r="P155" s="180">
        <f>SUM(P156:P157)</f>
        <v>0</v>
      </c>
      <c r="Q155" s="179"/>
      <c r="R155" s="180">
        <f>SUM(R156:R157)</f>
        <v>0</v>
      </c>
      <c r="S155" s="179"/>
      <c r="T155" s="181">
        <f>SUM(T156:T157)</f>
        <v>0</v>
      </c>
      <c r="AR155" s="182" t="s">
        <v>84</v>
      </c>
      <c r="AT155" s="183" t="s">
        <v>73</v>
      </c>
      <c r="AU155" s="183" t="s">
        <v>82</v>
      </c>
      <c r="AY155" s="182" t="s">
        <v>142</v>
      </c>
      <c r="BK155" s="184">
        <f>SUM(BK156:BK157)</f>
        <v>0</v>
      </c>
    </row>
    <row r="156" spans="1:65" s="2" customFormat="1" ht="24.2" customHeight="1">
      <c r="A156" s="34"/>
      <c r="B156" s="35"/>
      <c r="C156" s="187" t="s">
        <v>547</v>
      </c>
      <c r="D156" s="187" t="s">
        <v>146</v>
      </c>
      <c r="E156" s="188" t="s">
        <v>281</v>
      </c>
      <c r="F156" s="189" t="s">
        <v>282</v>
      </c>
      <c r="G156" s="190" t="s">
        <v>251</v>
      </c>
      <c r="H156" s="191">
        <v>2</v>
      </c>
      <c r="I156" s="192"/>
      <c r="J156" s="193">
        <f>ROUND(I156*H156,2)</f>
        <v>0</v>
      </c>
      <c r="K156" s="189" t="s">
        <v>1</v>
      </c>
      <c r="L156" s="39"/>
      <c r="M156" s="194" t="s">
        <v>1</v>
      </c>
      <c r="N156" s="195" t="s">
        <v>41</v>
      </c>
      <c r="O156" s="72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189</v>
      </c>
      <c r="AT156" s="198" t="s">
        <v>146</v>
      </c>
      <c r="AU156" s="198" t="s">
        <v>84</v>
      </c>
      <c r="AY156" s="17" t="s">
        <v>142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7" t="s">
        <v>150</v>
      </c>
      <c r="BK156" s="199">
        <f>ROUND(I156*H156,2)</f>
        <v>0</v>
      </c>
      <c r="BL156" s="17" t="s">
        <v>189</v>
      </c>
      <c r="BM156" s="198" t="s">
        <v>1018</v>
      </c>
    </row>
    <row r="157" spans="1:65" s="2" customFormat="1" ht="37.9" customHeight="1">
      <c r="A157" s="34"/>
      <c r="B157" s="35"/>
      <c r="C157" s="187" t="s">
        <v>329</v>
      </c>
      <c r="D157" s="187" t="s">
        <v>146</v>
      </c>
      <c r="E157" s="188" t="s">
        <v>289</v>
      </c>
      <c r="F157" s="189" t="s">
        <v>290</v>
      </c>
      <c r="G157" s="190" t="s">
        <v>251</v>
      </c>
      <c r="H157" s="191">
        <v>2</v>
      </c>
      <c r="I157" s="192"/>
      <c r="J157" s="193">
        <f>ROUND(I157*H157,2)</f>
        <v>0</v>
      </c>
      <c r="K157" s="189" t="s">
        <v>1</v>
      </c>
      <c r="L157" s="39"/>
      <c r="M157" s="194" t="s">
        <v>1</v>
      </c>
      <c r="N157" s="195" t="s">
        <v>41</v>
      </c>
      <c r="O157" s="72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189</v>
      </c>
      <c r="AT157" s="198" t="s">
        <v>146</v>
      </c>
      <c r="AU157" s="198" t="s">
        <v>84</v>
      </c>
      <c r="AY157" s="17" t="s">
        <v>142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7" t="s">
        <v>150</v>
      </c>
      <c r="BK157" s="199">
        <f>ROUND(I157*H157,2)</f>
        <v>0</v>
      </c>
      <c r="BL157" s="17" t="s">
        <v>189</v>
      </c>
      <c r="BM157" s="198" t="s">
        <v>1019</v>
      </c>
    </row>
    <row r="158" spans="2:63" s="12" customFormat="1" ht="22.9" customHeight="1">
      <c r="B158" s="171"/>
      <c r="C158" s="172"/>
      <c r="D158" s="173" t="s">
        <v>73</v>
      </c>
      <c r="E158" s="185" t="s">
        <v>352</v>
      </c>
      <c r="F158" s="185" t="s">
        <v>353</v>
      </c>
      <c r="G158" s="172"/>
      <c r="H158" s="172"/>
      <c r="I158" s="175"/>
      <c r="J158" s="186">
        <f>BK158</f>
        <v>0</v>
      </c>
      <c r="K158" s="172"/>
      <c r="L158" s="177"/>
      <c r="M158" s="178"/>
      <c r="N158" s="179"/>
      <c r="O158" s="179"/>
      <c r="P158" s="180">
        <f>SUM(P159:P163)</f>
        <v>0</v>
      </c>
      <c r="Q158" s="179"/>
      <c r="R158" s="180">
        <f>SUM(R159:R163)</f>
        <v>0.3249</v>
      </c>
      <c r="S158" s="179"/>
      <c r="T158" s="181">
        <f>SUM(T159:T163)</f>
        <v>0.5295</v>
      </c>
      <c r="AR158" s="182" t="s">
        <v>84</v>
      </c>
      <c r="AT158" s="183" t="s">
        <v>73</v>
      </c>
      <c r="AU158" s="183" t="s">
        <v>82</v>
      </c>
      <c r="AY158" s="182" t="s">
        <v>142</v>
      </c>
      <c r="BK158" s="184">
        <f>SUM(BK159:BK163)</f>
        <v>0</v>
      </c>
    </row>
    <row r="159" spans="1:65" s="2" customFormat="1" ht="16.5" customHeight="1">
      <c r="A159" s="34"/>
      <c r="B159" s="35"/>
      <c r="C159" s="187" t="s">
        <v>552</v>
      </c>
      <c r="D159" s="187" t="s">
        <v>146</v>
      </c>
      <c r="E159" s="188" t="s">
        <v>886</v>
      </c>
      <c r="F159" s="189" t="s">
        <v>887</v>
      </c>
      <c r="G159" s="190" t="s">
        <v>149</v>
      </c>
      <c r="H159" s="191">
        <v>15</v>
      </c>
      <c r="I159" s="192"/>
      <c r="J159" s="193">
        <f>ROUND(I159*H159,2)</f>
        <v>0</v>
      </c>
      <c r="K159" s="189" t="s">
        <v>198</v>
      </c>
      <c r="L159" s="39"/>
      <c r="M159" s="194" t="s">
        <v>1</v>
      </c>
      <c r="N159" s="195" t="s">
        <v>41</v>
      </c>
      <c r="O159" s="72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189</v>
      </c>
      <c r="AT159" s="198" t="s">
        <v>146</v>
      </c>
      <c r="AU159" s="198" t="s">
        <v>84</v>
      </c>
      <c r="AY159" s="17" t="s">
        <v>142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7" t="s">
        <v>150</v>
      </c>
      <c r="BK159" s="199">
        <f>ROUND(I159*H159,2)</f>
        <v>0</v>
      </c>
      <c r="BL159" s="17" t="s">
        <v>189</v>
      </c>
      <c r="BM159" s="198" t="s">
        <v>1020</v>
      </c>
    </row>
    <row r="160" spans="1:65" s="2" customFormat="1" ht="16.5" customHeight="1">
      <c r="A160" s="34"/>
      <c r="B160" s="35"/>
      <c r="C160" s="187" t="s">
        <v>554</v>
      </c>
      <c r="D160" s="187" t="s">
        <v>146</v>
      </c>
      <c r="E160" s="188" t="s">
        <v>889</v>
      </c>
      <c r="F160" s="189" t="s">
        <v>890</v>
      </c>
      <c r="G160" s="190" t="s">
        <v>149</v>
      </c>
      <c r="H160" s="191">
        <v>15.4</v>
      </c>
      <c r="I160" s="192"/>
      <c r="J160" s="193">
        <f>ROUND(I160*H160,2)</f>
        <v>0</v>
      </c>
      <c r="K160" s="189" t="s">
        <v>198</v>
      </c>
      <c r="L160" s="39"/>
      <c r="M160" s="194" t="s">
        <v>1</v>
      </c>
      <c r="N160" s="195" t="s">
        <v>41</v>
      </c>
      <c r="O160" s="72"/>
      <c r="P160" s="196">
        <f>O160*H160</f>
        <v>0</v>
      </c>
      <c r="Q160" s="196">
        <v>0.0003</v>
      </c>
      <c r="R160" s="196">
        <f>Q160*H160</f>
        <v>0.00462</v>
      </c>
      <c r="S160" s="196">
        <v>0</v>
      </c>
      <c r="T160" s="19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189</v>
      </c>
      <c r="AT160" s="198" t="s">
        <v>146</v>
      </c>
      <c r="AU160" s="198" t="s">
        <v>84</v>
      </c>
      <c r="AY160" s="17" t="s">
        <v>142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7" t="s">
        <v>150</v>
      </c>
      <c r="BK160" s="199">
        <f>ROUND(I160*H160,2)</f>
        <v>0</v>
      </c>
      <c r="BL160" s="17" t="s">
        <v>189</v>
      </c>
      <c r="BM160" s="198" t="s">
        <v>1021</v>
      </c>
    </row>
    <row r="161" spans="1:65" s="2" customFormat="1" ht="24.2" customHeight="1">
      <c r="A161" s="34"/>
      <c r="B161" s="35"/>
      <c r="C161" s="187" t="s">
        <v>442</v>
      </c>
      <c r="D161" s="187" t="s">
        <v>146</v>
      </c>
      <c r="E161" s="188" t="s">
        <v>892</v>
      </c>
      <c r="F161" s="189" t="s">
        <v>893</v>
      </c>
      <c r="G161" s="190" t="s">
        <v>149</v>
      </c>
      <c r="H161" s="191">
        <v>15.7</v>
      </c>
      <c r="I161" s="192"/>
      <c r="J161" s="193">
        <f>ROUND(I161*H161,2)</f>
        <v>0</v>
      </c>
      <c r="K161" s="189" t="s">
        <v>198</v>
      </c>
      <c r="L161" s="39"/>
      <c r="M161" s="194" t="s">
        <v>1</v>
      </c>
      <c r="N161" s="195" t="s">
        <v>41</v>
      </c>
      <c r="O161" s="72"/>
      <c r="P161" s="196">
        <f>O161*H161</f>
        <v>0</v>
      </c>
      <c r="Q161" s="196">
        <v>0.0204</v>
      </c>
      <c r="R161" s="196">
        <f>Q161*H161</f>
        <v>0.32028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189</v>
      </c>
      <c r="AT161" s="198" t="s">
        <v>146</v>
      </c>
      <c r="AU161" s="198" t="s">
        <v>84</v>
      </c>
      <c r="AY161" s="17" t="s">
        <v>142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7" t="s">
        <v>150</v>
      </c>
      <c r="BK161" s="199">
        <f>ROUND(I161*H161,2)</f>
        <v>0</v>
      </c>
      <c r="BL161" s="17" t="s">
        <v>189</v>
      </c>
      <c r="BM161" s="198" t="s">
        <v>1022</v>
      </c>
    </row>
    <row r="162" spans="1:65" s="2" customFormat="1" ht="16.5" customHeight="1">
      <c r="A162" s="34"/>
      <c r="B162" s="35"/>
      <c r="C162" s="187" t="s">
        <v>446</v>
      </c>
      <c r="D162" s="187" t="s">
        <v>146</v>
      </c>
      <c r="E162" s="188" t="s">
        <v>895</v>
      </c>
      <c r="F162" s="189" t="s">
        <v>896</v>
      </c>
      <c r="G162" s="190" t="s">
        <v>149</v>
      </c>
      <c r="H162" s="191">
        <v>15</v>
      </c>
      <c r="I162" s="192"/>
      <c r="J162" s="193">
        <f>ROUND(I162*H162,2)</f>
        <v>0</v>
      </c>
      <c r="K162" s="189" t="s">
        <v>198</v>
      </c>
      <c r="L162" s="39"/>
      <c r="M162" s="194" t="s">
        <v>1</v>
      </c>
      <c r="N162" s="195" t="s">
        <v>41</v>
      </c>
      <c r="O162" s="72"/>
      <c r="P162" s="196">
        <f>O162*H162</f>
        <v>0</v>
      </c>
      <c r="Q162" s="196">
        <v>0</v>
      </c>
      <c r="R162" s="196">
        <f>Q162*H162</f>
        <v>0</v>
      </c>
      <c r="S162" s="196">
        <v>0.0353</v>
      </c>
      <c r="T162" s="197">
        <f>S162*H162</f>
        <v>0.5295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189</v>
      </c>
      <c r="AT162" s="198" t="s">
        <v>146</v>
      </c>
      <c r="AU162" s="198" t="s">
        <v>84</v>
      </c>
      <c r="AY162" s="17" t="s">
        <v>142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7" t="s">
        <v>150</v>
      </c>
      <c r="BK162" s="199">
        <f>ROUND(I162*H162,2)</f>
        <v>0</v>
      </c>
      <c r="BL162" s="17" t="s">
        <v>189</v>
      </c>
      <c r="BM162" s="198" t="s">
        <v>1023</v>
      </c>
    </row>
    <row r="163" spans="2:51" s="14" customFormat="1" ht="11.25">
      <c r="B163" s="211"/>
      <c r="C163" s="212"/>
      <c r="D163" s="202" t="s">
        <v>176</v>
      </c>
      <c r="E163" s="213" t="s">
        <v>1</v>
      </c>
      <c r="F163" s="214" t="s">
        <v>8</v>
      </c>
      <c r="G163" s="212"/>
      <c r="H163" s="215">
        <v>15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176</v>
      </c>
      <c r="AU163" s="221" t="s">
        <v>84</v>
      </c>
      <c r="AV163" s="14" t="s">
        <v>84</v>
      </c>
      <c r="AW163" s="14" t="s">
        <v>31</v>
      </c>
      <c r="AX163" s="14" t="s">
        <v>82</v>
      </c>
      <c r="AY163" s="221" t="s">
        <v>142</v>
      </c>
    </row>
    <row r="164" spans="2:63" s="12" customFormat="1" ht="22.9" customHeight="1">
      <c r="B164" s="171"/>
      <c r="C164" s="172"/>
      <c r="D164" s="173" t="s">
        <v>73</v>
      </c>
      <c r="E164" s="185" t="s">
        <v>367</v>
      </c>
      <c r="F164" s="185" t="s">
        <v>368</v>
      </c>
      <c r="G164" s="172"/>
      <c r="H164" s="172"/>
      <c r="I164" s="175"/>
      <c r="J164" s="186">
        <f>BK164</f>
        <v>0</v>
      </c>
      <c r="K164" s="172"/>
      <c r="L164" s="177"/>
      <c r="M164" s="178"/>
      <c r="N164" s="179"/>
      <c r="O164" s="179"/>
      <c r="P164" s="180">
        <f>SUM(P165:P171)</f>
        <v>0</v>
      </c>
      <c r="Q164" s="179"/>
      <c r="R164" s="180">
        <f>SUM(R165:R171)</f>
        <v>0.0211894</v>
      </c>
      <c r="S164" s="179"/>
      <c r="T164" s="181">
        <f>SUM(T165:T171)</f>
        <v>0.050931</v>
      </c>
      <c r="AR164" s="182" t="s">
        <v>84</v>
      </c>
      <c r="AT164" s="183" t="s">
        <v>73</v>
      </c>
      <c r="AU164" s="183" t="s">
        <v>82</v>
      </c>
      <c r="AY164" s="182" t="s">
        <v>142</v>
      </c>
      <c r="BK164" s="184">
        <f>SUM(BK165:BK171)</f>
        <v>0</v>
      </c>
    </row>
    <row r="165" spans="1:65" s="2" customFormat="1" ht="24.2" customHeight="1">
      <c r="A165" s="34"/>
      <c r="B165" s="35"/>
      <c r="C165" s="187" t="s">
        <v>436</v>
      </c>
      <c r="D165" s="187" t="s">
        <v>146</v>
      </c>
      <c r="E165" s="188" t="s">
        <v>399</v>
      </c>
      <c r="F165" s="189" t="s">
        <v>400</v>
      </c>
      <c r="G165" s="190" t="s">
        <v>149</v>
      </c>
      <c r="H165" s="191">
        <v>15</v>
      </c>
      <c r="I165" s="192"/>
      <c r="J165" s="193">
        <f>ROUND(I165*H165,2)</f>
        <v>0</v>
      </c>
      <c r="K165" s="189" t="s">
        <v>1</v>
      </c>
      <c r="L165" s="39"/>
      <c r="M165" s="194" t="s">
        <v>1</v>
      </c>
      <c r="N165" s="195" t="s">
        <v>41</v>
      </c>
      <c r="O165" s="72"/>
      <c r="P165" s="196">
        <f>O165*H165</f>
        <v>0</v>
      </c>
      <c r="Q165" s="196">
        <v>0</v>
      </c>
      <c r="R165" s="196">
        <f>Q165*H165</f>
        <v>0</v>
      </c>
      <c r="S165" s="196">
        <v>0.003</v>
      </c>
      <c r="T165" s="197">
        <f>S165*H165</f>
        <v>0.045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189</v>
      </c>
      <c r="AT165" s="198" t="s">
        <v>146</v>
      </c>
      <c r="AU165" s="198" t="s">
        <v>84</v>
      </c>
      <c r="AY165" s="17" t="s">
        <v>142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7" t="s">
        <v>150</v>
      </c>
      <c r="BK165" s="199">
        <f>ROUND(I165*H165,2)</f>
        <v>0</v>
      </c>
      <c r="BL165" s="17" t="s">
        <v>189</v>
      </c>
      <c r="BM165" s="198" t="s">
        <v>1024</v>
      </c>
    </row>
    <row r="166" spans="1:65" s="2" customFormat="1" ht="16.5" customHeight="1">
      <c r="A166" s="34"/>
      <c r="B166" s="35"/>
      <c r="C166" s="187" t="s">
        <v>363</v>
      </c>
      <c r="D166" s="187" t="s">
        <v>146</v>
      </c>
      <c r="E166" s="188" t="s">
        <v>404</v>
      </c>
      <c r="F166" s="189" t="s">
        <v>405</v>
      </c>
      <c r="G166" s="190" t="s">
        <v>149</v>
      </c>
      <c r="H166" s="191">
        <v>15</v>
      </c>
      <c r="I166" s="192"/>
      <c r="J166" s="193">
        <f>ROUND(I166*H166,2)</f>
        <v>0</v>
      </c>
      <c r="K166" s="189" t="s">
        <v>1</v>
      </c>
      <c r="L166" s="39"/>
      <c r="M166" s="194" t="s">
        <v>1</v>
      </c>
      <c r="N166" s="195" t="s">
        <v>41</v>
      </c>
      <c r="O166" s="72"/>
      <c r="P166" s="196">
        <f>O166*H166</f>
        <v>0</v>
      </c>
      <c r="Q166" s="196">
        <v>0.0005</v>
      </c>
      <c r="R166" s="196">
        <f>Q166*H166</f>
        <v>0.0075</v>
      </c>
      <c r="S166" s="196">
        <v>0</v>
      </c>
      <c r="T166" s="19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189</v>
      </c>
      <c r="AT166" s="198" t="s">
        <v>146</v>
      </c>
      <c r="AU166" s="198" t="s">
        <v>84</v>
      </c>
      <c r="AY166" s="17" t="s">
        <v>142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7" t="s">
        <v>150</v>
      </c>
      <c r="BK166" s="199">
        <f>ROUND(I166*H166,2)</f>
        <v>0</v>
      </c>
      <c r="BL166" s="17" t="s">
        <v>189</v>
      </c>
      <c r="BM166" s="198" t="s">
        <v>1025</v>
      </c>
    </row>
    <row r="167" spans="1:65" s="2" customFormat="1" ht="33" customHeight="1">
      <c r="A167" s="34"/>
      <c r="B167" s="35"/>
      <c r="C167" s="234" t="s">
        <v>369</v>
      </c>
      <c r="D167" s="234" t="s">
        <v>335</v>
      </c>
      <c r="E167" s="235" t="s">
        <v>408</v>
      </c>
      <c r="F167" s="236" t="s">
        <v>409</v>
      </c>
      <c r="G167" s="237" t="s">
        <v>149</v>
      </c>
      <c r="H167" s="238">
        <v>17.79</v>
      </c>
      <c r="I167" s="239"/>
      <c r="J167" s="240">
        <f>ROUND(I167*H167,2)</f>
        <v>0</v>
      </c>
      <c r="K167" s="236" t="s">
        <v>1</v>
      </c>
      <c r="L167" s="241"/>
      <c r="M167" s="242" t="s">
        <v>1</v>
      </c>
      <c r="N167" s="243" t="s">
        <v>41</v>
      </c>
      <c r="O167" s="72"/>
      <c r="P167" s="196">
        <f>O167*H167</f>
        <v>0</v>
      </c>
      <c r="Q167" s="196">
        <v>0.00076</v>
      </c>
      <c r="R167" s="196">
        <f>Q167*H167</f>
        <v>0.0135204</v>
      </c>
      <c r="S167" s="196">
        <v>0</v>
      </c>
      <c r="T167" s="19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338</v>
      </c>
      <c r="AT167" s="198" t="s">
        <v>335</v>
      </c>
      <c r="AU167" s="198" t="s">
        <v>84</v>
      </c>
      <c r="AY167" s="17" t="s">
        <v>142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7" t="s">
        <v>150</v>
      </c>
      <c r="BK167" s="199">
        <f>ROUND(I167*H167,2)</f>
        <v>0</v>
      </c>
      <c r="BL167" s="17" t="s">
        <v>189</v>
      </c>
      <c r="BM167" s="198" t="s">
        <v>1026</v>
      </c>
    </row>
    <row r="168" spans="1:65" s="2" customFormat="1" ht="16.5" customHeight="1">
      <c r="A168" s="34"/>
      <c r="B168" s="35"/>
      <c r="C168" s="187" t="s">
        <v>381</v>
      </c>
      <c r="D168" s="187" t="s">
        <v>146</v>
      </c>
      <c r="E168" s="188" t="s">
        <v>639</v>
      </c>
      <c r="F168" s="189" t="s">
        <v>1027</v>
      </c>
      <c r="G168" s="190" t="s">
        <v>192</v>
      </c>
      <c r="H168" s="191">
        <v>19.77</v>
      </c>
      <c r="I168" s="192"/>
      <c r="J168" s="193">
        <f>ROUND(I168*H168,2)</f>
        <v>0</v>
      </c>
      <c r="K168" s="189" t="s">
        <v>198</v>
      </c>
      <c r="L168" s="39"/>
      <c r="M168" s="194" t="s">
        <v>1</v>
      </c>
      <c r="N168" s="195" t="s">
        <v>41</v>
      </c>
      <c r="O168" s="72"/>
      <c r="P168" s="196">
        <f>O168*H168</f>
        <v>0</v>
      </c>
      <c r="Q168" s="196">
        <v>0</v>
      </c>
      <c r="R168" s="196">
        <f>Q168*H168</f>
        <v>0</v>
      </c>
      <c r="S168" s="196">
        <v>0.0003</v>
      </c>
      <c r="T168" s="197">
        <f>S168*H168</f>
        <v>0.005931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189</v>
      </c>
      <c r="AT168" s="198" t="s">
        <v>146</v>
      </c>
      <c r="AU168" s="198" t="s">
        <v>84</v>
      </c>
      <c r="AY168" s="17" t="s">
        <v>142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7" t="s">
        <v>150</v>
      </c>
      <c r="BK168" s="199">
        <f>ROUND(I168*H168,2)</f>
        <v>0</v>
      </c>
      <c r="BL168" s="17" t="s">
        <v>189</v>
      </c>
      <c r="BM168" s="198" t="s">
        <v>1028</v>
      </c>
    </row>
    <row r="169" spans="2:51" s="14" customFormat="1" ht="11.25">
      <c r="B169" s="211"/>
      <c r="C169" s="212"/>
      <c r="D169" s="202" t="s">
        <v>176</v>
      </c>
      <c r="E169" s="213" t="s">
        <v>1</v>
      </c>
      <c r="F169" s="214" t="s">
        <v>1029</v>
      </c>
      <c r="G169" s="212"/>
      <c r="H169" s="215">
        <v>19.77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176</v>
      </c>
      <c r="AU169" s="221" t="s">
        <v>84</v>
      </c>
      <c r="AV169" s="14" t="s">
        <v>84</v>
      </c>
      <c r="AW169" s="14" t="s">
        <v>31</v>
      </c>
      <c r="AX169" s="14" t="s">
        <v>82</v>
      </c>
      <c r="AY169" s="221" t="s">
        <v>142</v>
      </c>
    </row>
    <row r="170" spans="1:65" s="2" customFormat="1" ht="16.5" customHeight="1">
      <c r="A170" s="34"/>
      <c r="B170" s="35"/>
      <c r="C170" s="187" t="s">
        <v>348</v>
      </c>
      <c r="D170" s="187" t="s">
        <v>146</v>
      </c>
      <c r="E170" s="188" t="s">
        <v>642</v>
      </c>
      <c r="F170" s="189" t="s">
        <v>643</v>
      </c>
      <c r="G170" s="190" t="s">
        <v>192</v>
      </c>
      <c r="H170" s="191">
        <v>16.9</v>
      </c>
      <c r="I170" s="192"/>
      <c r="J170" s="193">
        <f>ROUND(I170*H170,2)</f>
        <v>0</v>
      </c>
      <c r="K170" s="189" t="s">
        <v>198</v>
      </c>
      <c r="L170" s="39"/>
      <c r="M170" s="194" t="s">
        <v>1</v>
      </c>
      <c r="N170" s="195" t="s">
        <v>41</v>
      </c>
      <c r="O170" s="72"/>
      <c r="P170" s="196">
        <f>O170*H170</f>
        <v>0</v>
      </c>
      <c r="Q170" s="196">
        <v>1E-05</v>
      </c>
      <c r="R170" s="196">
        <f>Q170*H170</f>
        <v>0.000169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189</v>
      </c>
      <c r="AT170" s="198" t="s">
        <v>146</v>
      </c>
      <c r="AU170" s="198" t="s">
        <v>84</v>
      </c>
      <c r="AY170" s="17" t="s">
        <v>142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150</v>
      </c>
      <c r="BK170" s="199">
        <f>ROUND(I170*H170,2)</f>
        <v>0</v>
      </c>
      <c r="BL170" s="17" t="s">
        <v>189</v>
      </c>
      <c r="BM170" s="198" t="s">
        <v>1030</v>
      </c>
    </row>
    <row r="171" spans="1:65" s="2" customFormat="1" ht="16.5" customHeight="1">
      <c r="A171" s="34"/>
      <c r="B171" s="35"/>
      <c r="C171" s="187" t="s">
        <v>330</v>
      </c>
      <c r="D171" s="187" t="s">
        <v>146</v>
      </c>
      <c r="E171" s="188" t="s">
        <v>817</v>
      </c>
      <c r="F171" s="189" t="s">
        <v>818</v>
      </c>
      <c r="G171" s="190" t="s">
        <v>192</v>
      </c>
      <c r="H171" s="191">
        <v>16.9</v>
      </c>
      <c r="I171" s="192"/>
      <c r="J171" s="193">
        <f>ROUND(I171*H171,2)</f>
        <v>0</v>
      </c>
      <c r="K171" s="189" t="s">
        <v>198</v>
      </c>
      <c r="L171" s="39"/>
      <c r="M171" s="194" t="s">
        <v>1</v>
      </c>
      <c r="N171" s="195" t="s">
        <v>41</v>
      </c>
      <c r="O171" s="72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189</v>
      </c>
      <c r="AT171" s="198" t="s">
        <v>146</v>
      </c>
      <c r="AU171" s="198" t="s">
        <v>84</v>
      </c>
      <c r="AY171" s="17" t="s">
        <v>142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7" t="s">
        <v>150</v>
      </c>
      <c r="BK171" s="199">
        <f>ROUND(I171*H171,2)</f>
        <v>0</v>
      </c>
      <c r="BL171" s="17" t="s">
        <v>189</v>
      </c>
      <c r="BM171" s="198" t="s">
        <v>1031</v>
      </c>
    </row>
    <row r="172" spans="2:63" s="12" customFormat="1" ht="22.9" customHeight="1">
      <c r="B172" s="171"/>
      <c r="C172" s="172"/>
      <c r="D172" s="173" t="s">
        <v>73</v>
      </c>
      <c r="E172" s="185" t="s">
        <v>905</v>
      </c>
      <c r="F172" s="185" t="s">
        <v>906</v>
      </c>
      <c r="G172" s="172"/>
      <c r="H172" s="172"/>
      <c r="I172" s="175"/>
      <c r="J172" s="186">
        <f>BK172</f>
        <v>0</v>
      </c>
      <c r="K172" s="172"/>
      <c r="L172" s="177"/>
      <c r="M172" s="178"/>
      <c r="N172" s="179"/>
      <c r="O172" s="179"/>
      <c r="P172" s="180">
        <f>SUM(P173:P175)</f>
        <v>0</v>
      </c>
      <c r="Q172" s="179"/>
      <c r="R172" s="180">
        <f>SUM(R173:R175)</f>
        <v>0.014754299999999998</v>
      </c>
      <c r="S172" s="179"/>
      <c r="T172" s="181">
        <f>SUM(T173:T175)</f>
        <v>1.1736468000000002</v>
      </c>
      <c r="AR172" s="182" t="s">
        <v>84</v>
      </c>
      <c r="AT172" s="183" t="s">
        <v>73</v>
      </c>
      <c r="AU172" s="183" t="s">
        <v>82</v>
      </c>
      <c r="AY172" s="182" t="s">
        <v>142</v>
      </c>
      <c r="BK172" s="184">
        <f>SUM(BK173:BK175)</f>
        <v>0</v>
      </c>
    </row>
    <row r="173" spans="1:65" s="2" customFormat="1" ht="16.5" customHeight="1">
      <c r="A173" s="34"/>
      <c r="B173" s="35"/>
      <c r="C173" s="187" t="s">
        <v>338</v>
      </c>
      <c r="D173" s="187" t="s">
        <v>146</v>
      </c>
      <c r="E173" s="188" t="s">
        <v>907</v>
      </c>
      <c r="F173" s="189" t="s">
        <v>908</v>
      </c>
      <c r="G173" s="190" t="s">
        <v>149</v>
      </c>
      <c r="H173" s="191">
        <v>49.181</v>
      </c>
      <c r="I173" s="192"/>
      <c r="J173" s="193">
        <f>ROUND(I173*H173,2)</f>
        <v>0</v>
      </c>
      <c r="K173" s="189" t="s">
        <v>198</v>
      </c>
      <c r="L173" s="39"/>
      <c r="M173" s="194" t="s">
        <v>1</v>
      </c>
      <c r="N173" s="195" t="s">
        <v>41</v>
      </c>
      <c r="O173" s="72"/>
      <c r="P173" s="196">
        <f>O173*H173</f>
        <v>0</v>
      </c>
      <c r="Q173" s="196">
        <v>0.0003</v>
      </c>
      <c r="R173" s="196">
        <f>Q173*H173</f>
        <v>0.014754299999999998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189</v>
      </c>
      <c r="AT173" s="198" t="s">
        <v>146</v>
      </c>
      <c r="AU173" s="198" t="s">
        <v>84</v>
      </c>
      <c r="AY173" s="17" t="s">
        <v>142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7" t="s">
        <v>150</v>
      </c>
      <c r="BK173" s="199">
        <f>ROUND(I173*H173,2)</f>
        <v>0</v>
      </c>
      <c r="BL173" s="17" t="s">
        <v>189</v>
      </c>
      <c r="BM173" s="198" t="s">
        <v>1032</v>
      </c>
    </row>
    <row r="174" spans="1:65" s="2" customFormat="1" ht="16.5" customHeight="1">
      <c r="A174" s="34"/>
      <c r="B174" s="35"/>
      <c r="C174" s="187" t="s">
        <v>467</v>
      </c>
      <c r="D174" s="187" t="s">
        <v>146</v>
      </c>
      <c r="E174" s="188" t="s">
        <v>911</v>
      </c>
      <c r="F174" s="189" t="s">
        <v>912</v>
      </c>
      <c r="G174" s="190" t="s">
        <v>149</v>
      </c>
      <c r="H174" s="191">
        <v>18.045</v>
      </c>
      <c r="I174" s="192"/>
      <c r="J174" s="193">
        <f>ROUND(I174*H174,2)</f>
        <v>0</v>
      </c>
      <c r="K174" s="189" t="s">
        <v>198</v>
      </c>
      <c r="L174" s="39"/>
      <c r="M174" s="194" t="s">
        <v>1</v>
      </c>
      <c r="N174" s="195" t="s">
        <v>41</v>
      </c>
      <c r="O174" s="72"/>
      <c r="P174" s="196">
        <f>O174*H174</f>
        <v>0</v>
      </c>
      <c r="Q174" s="196">
        <v>0</v>
      </c>
      <c r="R174" s="196">
        <f>Q174*H174</f>
        <v>0</v>
      </c>
      <c r="S174" s="196">
        <v>0.06504</v>
      </c>
      <c r="T174" s="197">
        <f>S174*H174</f>
        <v>1.1736468000000002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189</v>
      </c>
      <c r="AT174" s="198" t="s">
        <v>146</v>
      </c>
      <c r="AU174" s="198" t="s">
        <v>84</v>
      </c>
      <c r="AY174" s="17" t="s">
        <v>142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7" t="s">
        <v>150</v>
      </c>
      <c r="BK174" s="199">
        <f>ROUND(I174*H174,2)</f>
        <v>0</v>
      </c>
      <c r="BL174" s="17" t="s">
        <v>189</v>
      </c>
      <c r="BM174" s="198" t="s">
        <v>1033</v>
      </c>
    </row>
    <row r="175" spans="2:51" s="14" customFormat="1" ht="11.25">
      <c r="B175" s="211"/>
      <c r="C175" s="212"/>
      <c r="D175" s="202" t="s">
        <v>176</v>
      </c>
      <c r="E175" s="213" t="s">
        <v>1</v>
      </c>
      <c r="F175" s="214" t="s">
        <v>1034</v>
      </c>
      <c r="G175" s="212"/>
      <c r="H175" s="215">
        <v>18.045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176</v>
      </c>
      <c r="AU175" s="221" t="s">
        <v>84</v>
      </c>
      <c r="AV175" s="14" t="s">
        <v>84</v>
      </c>
      <c r="AW175" s="14" t="s">
        <v>31</v>
      </c>
      <c r="AX175" s="14" t="s">
        <v>82</v>
      </c>
      <c r="AY175" s="221" t="s">
        <v>142</v>
      </c>
    </row>
    <row r="176" spans="2:63" s="12" customFormat="1" ht="22.9" customHeight="1">
      <c r="B176" s="171"/>
      <c r="C176" s="172"/>
      <c r="D176" s="173" t="s">
        <v>73</v>
      </c>
      <c r="E176" s="185" t="s">
        <v>440</v>
      </c>
      <c r="F176" s="185" t="s">
        <v>441</v>
      </c>
      <c r="G176" s="172"/>
      <c r="H176" s="172"/>
      <c r="I176" s="175"/>
      <c r="J176" s="186">
        <f>BK176</f>
        <v>0</v>
      </c>
      <c r="K176" s="172"/>
      <c r="L176" s="177"/>
      <c r="M176" s="178"/>
      <c r="N176" s="179"/>
      <c r="O176" s="179"/>
      <c r="P176" s="180">
        <f>SUM(P177:P186)</f>
        <v>0</v>
      </c>
      <c r="Q176" s="179"/>
      <c r="R176" s="180">
        <f>SUM(R177:R186)</f>
        <v>0.00125026</v>
      </c>
      <c r="S176" s="179"/>
      <c r="T176" s="181">
        <f>SUM(T177:T186)</f>
        <v>0</v>
      </c>
      <c r="AR176" s="182" t="s">
        <v>84</v>
      </c>
      <c r="AT176" s="183" t="s">
        <v>73</v>
      </c>
      <c r="AU176" s="183" t="s">
        <v>82</v>
      </c>
      <c r="AY176" s="182" t="s">
        <v>142</v>
      </c>
      <c r="BK176" s="184">
        <f>SUM(BK177:BK186)</f>
        <v>0</v>
      </c>
    </row>
    <row r="177" spans="1:65" s="2" customFormat="1" ht="24.2" customHeight="1">
      <c r="A177" s="34"/>
      <c r="B177" s="35"/>
      <c r="C177" s="187" t="s">
        <v>389</v>
      </c>
      <c r="D177" s="187" t="s">
        <v>146</v>
      </c>
      <c r="E177" s="188" t="s">
        <v>663</v>
      </c>
      <c r="F177" s="189" t="s">
        <v>664</v>
      </c>
      <c r="G177" s="190" t="s">
        <v>149</v>
      </c>
      <c r="H177" s="191">
        <v>2</v>
      </c>
      <c r="I177" s="192"/>
      <c r="J177" s="193">
        <f>ROUND(I177*H177,2)</f>
        <v>0</v>
      </c>
      <c r="K177" s="189" t="s">
        <v>1</v>
      </c>
      <c r="L177" s="39"/>
      <c r="M177" s="194" t="s">
        <v>1</v>
      </c>
      <c r="N177" s="195" t="s">
        <v>41</v>
      </c>
      <c r="O177" s="72"/>
      <c r="P177" s="196">
        <f>O177*H177</f>
        <v>0</v>
      </c>
      <c r="Q177" s="196">
        <v>2E-05</v>
      </c>
      <c r="R177" s="196">
        <f>Q177*H177</f>
        <v>4E-05</v>
      </c>
      <c r="S177" s="196">
        <v>0</v>
      </c>
      <c r="T177" s="19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189</v>
      </c>
      <c r="AT177" s="198" t="s">
        <v>146</v>
      </c>
      <c r="AU177" s="198" t="s">
        <v>84</v>
      </c>
      <c r="AY177" s="17" t="s">
        <v>142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7" t="s">
        <v>150</v>
      </c>
      <c r="BK177" s="199">
        <f>ROUND(I177*H177,2)</f>
        <v>0</v>
      </c>
      <c r="BL177" s="17" t="s">
        <v>189</v>
      </c>
      <c r="BM177" s="198" t="s">
        <v>1035</v>
      </c>
    </row>
    <row r="178" spans="1:65" s="2" customFormat="1" ht="24.2" customHeight="1">
      <c r="A178" s="34"/>
      <c r="B178" s="35"/>
      <c r="C178" s="187" t="s">
        <v>203</v>
      </c>
      <c r="D178" s="187" t="s">
        <v>146</v>
      </c>
      <c r="E178" s="188" t="s">
        <v>667</v>
      </c>
      <c r="F178" s="189" t="s">
        <v>668</v>
      </c>
      <c r="G178" s="190" t="s">
        <v>149</v>
      </c>
      <c r="H178" s="191">
        <v>2</v>
      </c>
      <c r="I178" s="192"/>
      <c r="J178" s="193">
        <f>ROUND(I178*H178,2)</f>
        <v>0</v>
      </c>
      <c r="K178" s="189" t="s">
        <v>1</v>
      </c>
      <c r="L178" s="39"/>
      <c r="M178" s="194" t="s">
        <v>1</v>
      </c>
      <c r="N178" s="195" t="s">
        <v>41</v>
      </c>
      <c r="O178" s="72"/>
      <c r="P178" s="196">
        <f>O178*H178</f>
        <v>0</v>
      </c>
      <c r="Q178" s="196">
        <v>0.00013</v>
      </c>
      <c r="R178" s="196">
        <f>Q178*H178</f>
        <v>0.00026</v>
      </c>
      <c r="S178" s="196">
        <v>0</v>
      </c>
      <c r="T178" s="19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189</v>
      </c>
      <c r="AT178" s="198" t="s">
        <v>146</v>
      </c>
      <c r="AU178" s="198" t="s">
        <v>84</v>
      </c>
      <c r="AY178" s="17" t="s">
        <v>142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7" t="s">
        <v>150</v>
      </c>
      <c r="BK178" s="199">
        <f>ROUND(I178*H178,2)</f>
        <v>0</v>
      </c>
      <c r="BL178" s="17" t="s">
        <v>189</v>
      </c>
      <c r="BM178" s="198" t="s">
        <v>1036</v>
      </c>
    </row>
    <row r="179" spans="1:65" s="2" customFormat="1" ht="24.2" customHeight="1">
      <c r="A179" s="34"/>
      <c r="B179" s="35"/>
      <c r="C179" s="187" t="s">
        <v>632</v>
      </c>
      <c r="D179" s="187" t="s">
        <v>146</v>
      </c>
      <c r="E179" s="188" t="s">
        <v>670</v>
      </c>
      <c r="F179" s="189" t="s">
        <v>671</v>
      </c>
      <c r="G179" s="190" t="s">
        <v>149</v>
      </c>
      <c r="H179" s="191">
        <v>2</v>
      </c>
      <c r="I179" s="192"/>
      <c r="J179" s="193">
        <f>ROUND(I179*H179,2)</f>
        <v>0</v>
      </c>
      <c r="K179" s="189" t="s">
        <v>1</v>
      </c>
      <c r="L179" s="39"/>
      <c r="M179" s="194" t="s">
        <v>1</v>
      </c>
      <c r="N179" s="195" t="s">
        <v>41</v>
      </c>
      <c r="O179" s="72"/>
      <c r="P179" s="196">
        <f>O179*H179</f>
        <v>0</v>
      </c>
      <c r="Q179" s="196">
        <v>0.00012</v>
      </c>
      <c r="R179" s="196">
        <f>Q179*H179</f>
        <v>0.00024</v>
      </c>
      <c r="S179" s="196">
        <v>0</v>
      </c>
      <c r="T179" s="19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189</v>
      </c>
      <c r="AT179" s="198" t="s">
        <v>146</v>
      </c>
      <c r="AU179" s="198" t="s">
        <v>84</v>
      </c>
      <c r="AY179" s="17" t="s">
        <v>142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7" t="s">
        <v>150</v>
      </c>
      <c r="BK179" s="199">
        <f>ROUND(I179*H179,2)</f>
        <v>0</v>
      </c>
      <c r="BL179" s="17" t="s">
        <v>189</v>
      </c>
      <c r="BM179" s="198" t="s">
        <v>1037</v>
      </c>
    </row>
    <row r="180" spans="1:65" s="2" customFormat="1" ht="24.2" customHeight="1">
      <c r="A180" s="34"/>
      <c r="B180" s="35"/>
      <c r="C180" s="187" t="s">
        <v>637</v>
      </c>
      <c r="D180" s="187" t="s">
        <v>146</v>
      </c>
      <c r="E180" s="188" t="s">
        <v>673</v>
      </c>
      <c r="F180" s="189" t="s">
        <v>674</v>
      </c>
      <c r="G180" s="190" t="s">
        <v>149</v>
      </c>
      <c r="H180" s="191">
        <v>2</v>
      </c>
      <c r="I180" s="192"/>
      <c r="J180" s="193">
        <f>ROUND(I180*H180,2)</f>
        <v>0</v>
      </c>
      <c r="K180" s="189" t="s">
        <v>1</v>
      </c>
      <c r="L180" s="39"/>
      <c r="M180" s="194" t="s">
        <v>1</v>
      </c>
      <c r="N180" s="195" t="s">
        <v>41</v>
      </c>
      <c r="O180" s="72"/>
      <c r="P180" s="196">
        <f>O180*H180</f>
        <v>0</v>
      </c>
      <c r="Q180" s="196">
        <v>0.00017</v>
      </c>
      <c r="R180" s="196">
        <f>Q180*H180</f>
        <v>0.00034</v>
      </c>
      <c r="S180" s="196">
        <v>0</v>
      </c>
      <c r="T180" s="19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8" t="s">
        <v>189</v>
      </c>
      <c r="AT180" s="198" t="s">
        <v>146</v>
      </c>
      <c r="AU180" s="198" t="s">
        <v>84</v>
      </c>
      <c r="AY180" s="17" t="s">
        <v>142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7" t="s">
        <v>150</v>
      </c>
      <c r="BK180" s="199">
        <f>ROUND(I180*H180,2)</f>
        <v>0</v>
      </c>
      <c r="BL180" s="17" t="s">
        <v>189</v>
      </c>
      <c r="BM180" s="198" t="s">
        <v>1038</v>
      </c>
    </row>
    <row r="181" spans="1:65" s="2" customFormat="1" ht="24.2" customHeight="1">
      <c r="A181" s="34"/>
      <c r="B181" s="35"/>
      <c r="C181" s="187" t="s">
        <v>313</v>
      </c>
      <c r="D181" s="187" t="s">
        <v>146</v>
      </c>
      <c r="E181" s="188" t="s">
        <v>443</v>
      </c>
      <c r="F181" s="189" t="s">
        <v>444</v>
      </c>
      <c r="G181" s="190" t="s">
        <v>149</v>
      </c>
      <c r="H181" s="191">
        <v>0.726</v>
      </c>
      <c r="I181" s="192"/>
      <c r="J181" s="193">
        <f>ROUND(I181*H181,2)</f>
        <v>0</v>
      </c>
      <c r="K181" s="189" t="s">
        <v>1</v>
      </c>
      <c r="L181" s="39"/>
      <c r="M181" s="194" t="s">
        <v>1</v>
      </c>
      <c r="N181" s="195" t="s">
        <v>41</v>
      </c>
      <c r="O181" s="72"/>
      <c r="P181" s="196">
        <f>O181*H181</f>
        <v>0</v>
      </c>
      <c r="Q181" s="196">
        <v>8E-05</v>
      </c>
      <c r="R181" s="196">
        <f>Q181*H181</f>
        <v>5.8080000000000006E-05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189</v>
      </c>
      <c r="AT181" s="198" t="s">
        <v>146</v>
      </c>
      <c r="AU181" s="198" t="s">
        <v>84</v>
      </c>
      <c r="AY181" s="17" t="s">
        <v>142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7" t="s">
        <v>150</v>
      </c>
      <c r="BK181" s="199">
        <f>ROUND(I181*H181,2)</f>
        <v>0</v>
      </c>
      <c r="BL181" s="17" t="s">
        <v>189</v>
      </c>
      <c r="BM181" s="198" t="s">
        <v>1039</v>
      </c>
    </row>
    <row r="182" spans="2:51" s="14" customFormat="1" ht="11.25">
      <c r="B182" s="211"/>
      <c r="C182" s="212"/>
      <c r="D182" s="202" t="s">
        <v>176</v>
      </c>
      <c r="E182" s="213" t="s">
        <v>1</v>
      </c>
      <c r="F182" s="214" t="s">
        <v>923</v>
      </c>
      <c r="G182" s="212"/>
      <c r="H182" s="215">
        <v>0.726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176</v>
      </c>
      <c r="AU182" s="221" t="s">
        <v>84</v>
      </c>
      <c r="AV182" s="14" t="s">
        <v>84</v>
      </c>
      <c r="AW182" s="14" t="s">
        <v>31</v>
      </c>
      <c r="AX182" s="14" t="s">
        <v>82</v>
      </c>
      <c r="AY182" s="221" t="s">
        <v>142</v>
      </c>
    </row>
    <row r="183" spans="1:65" s="2" customFormat="1" ht="16.5" customHeight="1">
      <c r="A183" s="34"/>
      <c r="B183" s="35"/>
      <c r="C183" s="187" t="s">
        <v>322</v>
      </c>
      <c r="D183" s="187" t="s">
        <v>146</v>
      </c>
      <c r="E183" s="188" t="s">
        <v>447</v>
      </c>
      <c r="F183" s="189" t="s">
        <v>448</v>
      </c>
      <c r="G183" s="190" t="s">
        <v>149</v>
      </c>
      <c r="H183" s="191">
        <v>0.726</v>
      </c>
      <c r="I183" s="192"/>
      <c r="J183" s="193">
        <f>ROUND(I183*H183,2)</f>
        <v>0</v>
      </c>
      <c r="K183" s="189" t="s">
        <v>1</v>
      </c>
      <c r="L183" s="39"/>
      <c r="M183" s="194" t="s">
        <v>1</v>
      </c>
      <c r="N183" s="195" t="s">
        <v>41</v>
      </c>
      <c r="O183" s="72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189</v>
      </c>
      <c r="AT183" s="198" t="s">
        <v>146</v>
      </c>
      <c r="AU183" s="198" t="s">
        <v>84</v>
      </c>
      <c r="AY183" s="17" t="s">
        <v>142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7" t="s">
        <v>150</v>
      </c>
      <c r="BK183" s="199">
        <f>ROUND(I183*H183,2)</f>
        <v>0</v>
      </c>
      <c r="BL183" s="17" t="s">
        <v>189</v>
      </c>
      <c r="BM183" s="198" t="s">
        <v>1040</v>
      </c>
    </row>
    <row r="184" spans="1:65" s="2" customFormat="1" ht="24.2" customHeight="1">
      <c r="A184" s="34"/>
      <c r="B184" s="35"/>
      <c r="C184" s="187" t="s">
        <v>318</v>
      </c>
      <c r="D184" s="187" t="s">
        <v>146</v>
      </c>
      <c r="E184" s="188" t="s">
        <v>451</v>
      </c>
      <c r="F184" s="189" t="s">
        <v>452</v>
      </c>
      <c r="G184" s="190" t="s">
        <v>149</v>
      </c>
      <c r="H184" s="191">
        <v>0.726</v>
      </c>
      <c r="I184" s="192"/>
      <c r="J184" s="193">
        <f>ROUND(I184*H184,2)</f>
        <v>0</v>
      </c>
      <c r="K184" s="189" t="s">
        <v>1</v>
      </c>
      <c r="L184" s="39"/>
      <c r="M184" s="194" t="s">
        <v>1</v>
      </c>
      <c r="N184" s="195" t="s">
        <v>41</v>
      </c>
      <c r="O184" s="72"/>
      <c r="P184" s="196">
        <f>O184*H184</f>
        <v>0</v>
      </c>
      <c r="Q184" s="196">
        <v>0.00014</v>
      </c>
      <c r="R184" s="196">
        <f>Q184*H184</f>
        <v>0.00010163999999999998</v>
      </c>
      <c r="S184" s="196">
        <v>0</v>
      </c>
      <c r="T184" s="19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8" t="s">
        <v>189</v>
      </c>
      <c r="AT184" s="198" t="s">
        <v>146</v>
      </c>
      <c r="AU184" s="198" t="s">
        <v>84</v>
      </c>
      <c r="AY184" s="17" t="s">
        <v>142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7" t="s">
        <v>150</v>
      </c>
      <c r="BK184" s="199">
        <f>ROUND(I184*H184,2)</f>
        <v>0</v>
      </c>
      <c r="BL184" s="17" t="s">
        <v>189</v>
      </c>
      <c r="BM184" s="198" t="s">
        <v>1041</v>
      </c>
    </row>
    <row r="185" spans="1:65" s="2" customFormat="1" ht="24.2" customHeight="1">
      <c r="A185" s="34"/>
      <c r="B185" s="35"/>
      <c r="C185" s="187" t="s">
        <v>373</v>
      </c>
      <c r="D185" s="187" t="s">
        <v>146</v>
      </c>
      <c r="E185" s="188" t="s">
        <v>455</v>
      </c>
      <c r="F185" s="189" t="s">
        <v>456</v>
      </c>
      <c r="G185" s="190" t="s">
        <v>149</v>
      </c>
      <c r="H185" s="191">
        <v>0.726</v>
      </c>
      <c r="I185" s="192"/>
      <c r="J185" s="193">
        <f>ROUND(I185*H185,2)</f>
        <v>0</v>
      </c>
      <c r="K185" s="189" t="s">
        <v>1</v>
      </c>
      <c r="L185" s="39"/>
      <c r="M185" s="194" t="s">
        <v>1</v>
      </c>
      <c r="N185" s="195" t="s">
        <v>41</v>
      </c>
      <c r="O185" s="72"/>
      <c r="P185" s="196">
        <f>O185*H185</f>
        <v>0</v>
      </c>
      <c r="Q185" s="196">
        <v>0.00017</v>
      </c>
      <c r="R185" s="196">
        <f>Q185*H185</f>
        <v>0.00012342</v>
      </c>
      <c r="S185" s="196">
        <v>0</v>
      </c>
      <c r="T185" s="19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8" t="s">
        <v>189</v>
      </c>
      <c r="AT185" s="198" t="s">
        <v>146</v>
      </c>
      <c r="AU185" s="198" t="s">
        <v>84</v>
      </c>
      <c r="AY185" s="17" t="s">
        <v>142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7" t="s">
        <v>150</v>
      </c>
      <c r="BK185" s="199">
        <f>ROUND(I185*H185,2)</f>
        <v>0</v>
      </c>
      <c r="BL185" s="17" t="s">
        <v>189</v>
      </c>
      <c r="BM185" s="198" t="s">
        <v>1042</v>
      </c>
    </row>
    <row r="186" spans="1:65" s="2" customFormat="1" ht="24.2" customHeight="1">
      <c r="A186" s="34"/>
      <c r="B186" s="35"/>
      <c r="C186" s="187" t="s">
        <v>377</v>
      </c>
      <c r="D186" s="187" t="s">
        <v>146</v>
      </c>
      <c r="E186" s="188" t="s">
        <v>458</v>
      </c>
      <c r="F186" s="189" t="s">
        <v>459</v>
      </c>
      <c r="G186" s="190" t="s">
        <v>149</v>
      </c>
      <c r="H186" s="191">
        <v>0.726</v>
      </c>
      <c r="I186" s="192"/>
      <c r="J186" s="193">
        <f>ROUND(I186*H186,2)</f>
        <v>0</v>
      </c>
      <c r="K186" s="189" t="s">
        <v>1</v>
      </c>
      <c r="L186" s="39"/>
      <c r="M186" s="194" t="s">
        <v>1</v>
      </c>
      <c r="N186" s="195" t="s">
        <v>41</v>
      </c>
      <c r="O186" s="72"/>
      <c r="P186" s="196">
        <f>O186*H186</f>
        <v>0</v>
      </c>
      <c r="Q186" s="196">
        <v>0.00012</v>
      </c>
      <c r="R186" s="196">
        <f>Q186*H186</f>
        <v>8.712E-05</v>
      </c>
      <c r="S186" s="196">
        <v>0</v>
      </c>
      <c r="T186" s="197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8" t="s">
        <v>189</v>
      </c>
      <c r="AT186" s="198" t="s">
        <v>146</v>
      </c>
      <c r="AU186" s="198" t="s">
        <v>84</v>
      </c>
      <c r="AY186" s="17" t="s">
        <v>142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7" t="s">
        <v>150</v>
      </c>
      <c r="BK186" s="199">
        <f>ROUND(I186*H186,2)</f>
        <v>0</v>
      </c>
      <c r="BL186" s="17" t="s">
        <v>189</v>
      </c>
      <c r="BM186" s="198" t="s">
        <v>1043</v>
      </c>
    </row>
    <row r="187" spans="2:63" s="12" customFormat="1" ht="22.9" customHeight="1">
      <c r="B187" s="171"/>
      <c r="C187" s="172"/>
      <c r="D187" s="173" t="s">
        <v>73</v>
      </c>
      <c r="E187" s="185" t="s">
        <v>461</v>
      </c>
      <c r="F187" s="185" t="s">
        <v>462</v>
      </c>
      <c r="G187" s="172"/>
      <c r="H187" s="172"/>
      <c r="I187" s="175"/>
      <c r="J187" s="186">
        <f>BK187</f>
        <v>0</v>
      </c>
      <c r="K187" s="172"/>
      <c r="L187" s="177"/>
      <c r="M187" s="178"/>
      <c r="N187" s="179"/>
      <c r="O187" s="179"/>
      <c r="P187" s="180">
        <f>SUM(P188:P201)</f>
        <v>0</v>
      </c>
      <c r="Q187" s="179"/>
      <c r="R187" s="180">
        <f>SUM(R188:R201)</f>
        <v>0.07525425999999999</v>
      </c>
      <c r="S187" s="179"/>
      <c r="T187" s="181">
        <f>SUM(T188:T201)</f>
        <v>0.014176610000000001</v>
      </c>
      <c r="AR187" s="182" t="s">
        <v>84</v>
      </c>
      <c r="AT187" s="183" t="s">
        <v>73</v>
      </c>
      <c r="AU187" s="183" t="s">
        <v>82</v>
      </c>
      <c r="AY187" s="182" t="s">
        <v>142</v>
      </c>
      <c r="BK187" s="184">
        <f>SUM(BK188:BK201)</f>
        <v>0</v>
      </c>
    </row>
    <row r="188" spans="1:65" s="2" customFormat="1" ht="16.5" customHeight="1">
      <c r="A188" s="34"/>
      <c r="B188" s="35"/>
      <c r="C188" s="187" t="s">
        <v>385</v>
      </c>
      <c r="D188" s="187" t="s">
        <v>146</v>
      </c>
      <c r="E188" s="188" t="s">
        <v>464</v>
      </c>
      <c r="F188" s="189" t="s">
        <v>465</v>
      </c>
      <c r="G188" s="190" t="s">
        <v>149</v>
      </c>
      <c r="H188" s="191">
        <v>45.731</v>
      </c>
      <c r="I188" s="192"/>
      <c r="J188" s="193">
        <f>ROUND(I188*H188,2)</f>
        <v>0</v>
      </c>
      <c r="K188" s="189" t="s">
        <v>1</v>
      </c>
      <c r="L188" s="39"/>
      <c r="M188" s="194" t="s">
        <v>1</v>
      </c>
      <c r="N188" s="195" t="s">
        <v>41</v>
      </c>
      <c r="O188" s="72"/>
      <c r="P188" s="196">
        <f>O188*H188</f>
        <v>0</v>
      </c>
      <c r="Q188" s="196">
        <v>0.001</v>
      </c>
      <c r="R188" s="196">
        <f>Q188*H188</f>
        <v>0.045731</v>
      </c>
      <c r="S188" s="196">
        <v>0.00031</v>
      </c>
      <c r="T188" s="197">
        <f>S188*H188</f>
        <v>0.014176610000000001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8" t="s">
        <v>189</v>
      </c>
      <c r="AT188" s="198" t="s">
        <v>146</v>
      </c>
      <c r="AU188" s="198" t="s">
        <v>84</v>
      </c>
      <c r="AY188" s="17" t="s">
        <v>142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7" t="s">
        <v>150</v>
      </c>
      <c r="BK188" s="199">
        <f>ROUND(I188*H188,2)</f>
        <v>0</v>
      </c>
      <c r="BL188" s="17" t="s">
        <v>189</v>
      </c>
      <c r="BM188" s="198" t="s">
        <v>1044</v>
      </c>
    </row>
    <row r="189" spans="2:51" s="13" customFormat="1" ht="11.25">
      <c r="B189" s="200"/>
      <c r="C189" s="201"/>
      <c r="D189" s="202" t="s">
        <v>176</v>
      </c>
      <c r="E189" s="203" t="s">
        <v>1</v>
      </c>
      <c r="F189" s="204" t="s">
        <v>822</v>
      </c>
      <c r="G189" s="201"/>
      <c r="H189" s="203" t="s">
        <v>1</v>
      </c>
      <c r="I189" s="205"/>
      <c r="J189" s="201"/>
      <c r="K189" s="201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176</v>
      </c>
      <c r="AU189" s="210" t="s">
        <v>84</v>
      </c>
      <c r="AV189" s="13" t="s">
        <v>82</v>
      </c>
      <c r="AW189" s="13" t="s">
        <v>31</v>
      </c>
      <c r="AX189" s="13" t="s">
        <v>74</v>
      </c>
      <c r="AY189" s="210" t="s">
        <v>142</v>
      </c>
    </row>
    <row r="190" spans="2:51" s="14" customFormat="1" ht="11.25">
      <c r="B190" s="211"/>
      <c r="C190" s="212"/>
      <c r="D190" s="202" t="s">
        <v>176</v>
      </c>
      <c r="E190" s="213" t="s">
        <v>1</v>
      </c>
      <c r="F190" s="214" t="s">
        <v>8</v>
      </c>
      <c r="G190" s="212"/>
      <c r="H190" s="215">
        <v>15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176</v>
      </c>
      <c r="AU190" s="221" t="s">
        <v>84</v>
      </c>
      <c r="AV190" s="14" t="s">
        <v>84</v>
      </c>
      <c r="AW190" s="14" t="s">
        <v>31</v>
      </c>
      <c r="AX190" s="14" t="s">
        <v>74</v>
      </c>
      <c r="AY190" s="221" t="s">
        <v>142</v>
      </c>
    </row>
    <row r="191" spans="2:51" s="13" customFormat="1" ht="11.25">
      <c r="B191" s="200"/>
      <c r="C191" s="201"/>
      <c r="D191" s="202" t="s">
        <v>176</v>
      </c>
      <c r="E191" s="203" t="s">
        <v>1</v>
      </c>
      <c r="F191" s="204" t="s">
        <v>823</v>
      </c>
      <c r="G191" s="201"/>
      <c r="H191" s="203" t="s">
        <v>1</v>
      </c>
      <c r="I191" s="205"/>
      <c r="J191" s="201"/>
      <c r="K191" s="201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176</v>
      </c>
      <c r="AU191" s="210" t="s">
        <v>84</v>
      </c>
      <c r="AV191" s="13" t="s">
        <v>82</v>
      </c>
      <c r="AW191" s="13" t="s">
        <v>31</v>
      </c>
      <c r="AX191" s="13" t="s">
        <v>74</v>
      </c>
      <c r="AY191" s="210" t="s">
        <v>142</v>
      </c>
    </row>
    <row r="192" spans="2:51" s="14" customFormat="1" ht="11.25">
      <c r="B192" s="211"/>
      <c r="C192" s="212"/>
      <c r="D192" s="202" t="s">
        <v>176</v>
      </c>
      <c r="E192" s="213" t="s">
        <v>1</v>
      </c>
      <c r="F192" s="214" t="s">
        <v>1045</v>
      </c>
      <c r="G192" s="212"/>
      <c r="H192" s="215">
        <v>49.181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176</v>
      </c>
      <c r="AU192" s="221" t="s">
        <v>84</v>
      </c>
      <c r="AV192" s="14" t="s">
        <v>84</v>
      </c>
      <c r="AW192" s="14" t="s">
        <v>31</v>
      </c>
      <c r="AX192" s="14" t="s">
        <v>74</v>
      </c>
      <c r="AY192" s="221" t="s">
        <v>142</v>
      </c>
    </row>
    <row r="193" spans="2:51" s="14" customFormat="1" ht="11.25">
      <c r="B193" s="211"/>
      <c r="C193" s="212"/>
      <c r="D193" s="202" t="s">
        <v>176</v>
      </c>
      <c r="E193" s="213" t="s">
        <v>1</v>
      </c>
      <c r="F193" s="214" t="s">
        <v>1046</v>
      </c>
      <c r="G193" s="212"/>
      <c r="H193" s="215">
        <v>-18.45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176</v>
      </c>
      <c r="AU193" s="221" t="s">
        <v>84</v>
      </c>
      <c r="AV193" s="14" t="s">
        <v>84</v>
      </c>
      <c r="AW193" s="14" t="s">
        <v>31</v>
      </c>
      <c r="AX193" s="14" t="s">
        <v>74</v>
      </c>
      <c r="AY193" s="221" t="s">
        <v>142</v>
      </c>
    </row>
    <row r="194" spans="2:51" s="15" customFormat="1" ht="11.25">
      <c r="B194" s="222"/>
      <c r="C194" s="223"/>
      <c r="D194" s="202" t="s">
        <v>176</v>
      </c>
      <c r="E194" s="224" t="s">
        <v>1</v>
      </c>
      <c r="F194" s="225" t="s">
        <v>184</v>
      </c>
      <c r="G194" s="223"/>
      <c r="H194" s="226">
        <v>45.730999999999995</v>
      </c>
      <c r="I194" s="227"/>
      <c r="J194" s="223"/>
      <c r="K194" s="223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176</v>
      </c>
      <c r="AU194" s="232" t="s">
        <v>84</v>
      </c>
      <c r="AV194" s="15" t="s">
        <v>150</v>
      </c>
      <c r="AW194" s="15" t="s">
        <v>31</v>
      </c>
      <c r="AX194" s="15" t="s">
        <v>82</v>
      </c>
      <c r="AY194" s="232" t="s">
        <v>142</v>
      </c>
    </row>
    <row r="195" spans="1:65" s="2" customFormat="1" ht="24.2" customHeight="1">
      <c r="A195" s="34"/>
      <c r="B195" s="35"/>
      <c r="C195" s="187" t="s">
        <v>411</v>
      </c>
      <c r="D195" s="187" t="s">
        <v>146</v>
      </c>
      <c r="E195" s="188" t="s">
        <v>468</v>
      </c>
      <c r="F195" s="189" t="s">
        <v>469</v>
      </c>
      <c r="G195" s="190" t="s">
        <v>149</v>
      </c>
      <c r="H195" s="191">
        <v>64.181</v>
      </c>
      <c r="I195" s="192"/>
      <c r="J195" s="193">
        <f>ROUND(I195*H195,2)</f>
        <v>0</v>
      </c>
      <c r="K195" s="189" t="s">
        <v>1</v>
      </c>
      <c r="L195" s="39"/>
      <c r="M195" s="194" t="s">
        <v>1</v>
      </c>
      <c r="N195" s="195" t="s">
        <v>41</v>
      </c>
      <c r="O195" s="72"/>
      <c r="P195" s="196">
        <f>O195*H195</f>
        <v>0</v>
      </c>
      <c r="Q195" s="196">
        <v>0.0002</v>
      </c>
      <c r="R195" s="196">
        <f>Q195*H195</f>
        <v>0.0128362</v>
      </c>
      <c r="S195" s="196">
        <v>0</v>
      </c>
      <c r="T195" s="197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8" t="s">
        <v>189</v>
      </c>
      <c r="AT195" s="198" t="s">
        <v>146</v>
      </c>
      <c r="AU195" s="198" t="s">
        <v>84</v>
      </c>
      <c r="AY195" s="17" t="s">
        <v>142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7" t="s">
        <v>150</v>
      </c>
      <c r="BK195" s="199">
        <f>ROUND(I195*H195,2)</f>
        <v>0</v>
      </c>
      <c r="BL195" s="17" t="s">
        <v>189</v>
      </c>
      <c r="BM195" s="198" t="s">
        <v>1047</v>
      </c>
    </row>
    <row r="196" spans="2:51" s="13" customFormat="1" ht="11.25">
      <c r="B196" s="200"/>
      <c r="C196" s="201"/>
      <c r="D196" s="202" t="s">
        <v>176</v>
      </c>
      <c r="E196" s="203" t="s">
        <v>1</v>
      </c>
      <c r="F196" s="204" t="s">
        <v>934</v>
      </c>
      <c r="G196" s="201"/>
      <c r="H196" s="203" t="s">
        <v>1</v>
      </c>
      <c r="I196" s="205"/>
      <c r="J196" s="201"/>
      <c r="K196" s="201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176</v>
      </c>
      <c r="AU196" s="210" t="s">
        <v>84</v>
      </c>
      <c r="AV196" s="13" t="s">
        <v>82</v>
      </c>
      <c r="AW196" s="13" t="s">
        <v>31</v>
      </c>
      <c r="AX196" s="13" t="s">
        <v>74</v>
      </c>
      <c r="AY196" s="210" t="s">
        <v>142</v>
      </c>
    </row>
    <row r="197" spans="2:51" s="14" customFormat="1" ht="11.25">
      <c r="B197" s="211"/>
      <c r="C197" s="212"/>
      <c r="D197" s="202" t="s">
        <v>176</v>
      </c>
      <c r="E197" s="213" t="s">
        <v>1</v>
      </c>
      <c r="F197" s="214" t="s">
        <v>8</v>
      </c>
      <c r="G197" s="212"/>
      <c r="H197" s="215">
        <v>15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176</v>
      </c>
      <c r="AU197" s="221" t="s">
        <v>84</v>
      </c>
      <c r="AV197" s="14" t="s">
        <v>84</v>
      </c>
      <c r="AW197" s="14" t="s">
        <v>31</v>
      </c>
      <c r="AX197" s="14" t="s">
        <v>74</v>
      </c>
      <c r="AY197" s="221" t="s">
        <v>142</v>
      </c>
    </row>
    <row r="198" spans="2:51" s="13" customFormat="1" ht="11.25">
      <c r="B198" s="200"/>
      <c r="C198" s="201"/>
      <c r="D198" s="202" t="s">
        <v>176</v>
      </c>
      <c r="E198" s="203" t="s">
        <v>1</v>
      </c>
      <c r="F198" s="204" t="s">
        <v>935</v>
      </c>
      <c r="G198" s="201"/>
      <c r="H198" s="203" t="s">
        <v>1</v>
      </c>
      <c r="I198" s="205"/>
      <c r="J198" s="201"/>
      <c r="K198" s="201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176</v>
      </c>
      <c r="AU198" s="210" t="s">
        <v>84</v>
      </c>
      <c r="AV198" s="13" t="s">
        <v>82</v>
      </c>
      <c r="AW198" s="13" t="s">
        <v>31</v>
      </c>
      <c r="AX198" s="13" t="s">
        <v>74</v>
      </c>
      <c r="AY198" s="210" t="s">
        <v>142</v>
      </c>
    </row>
    <row r="199" spans="2:51" s="14" customFormat="1" ht="11.25">
      <c r="B199" s="211"/>
      <c r="C199" s="212"/>
      <c r="D199" s="202" t="s">
        <v>176</v>
      </c>
      <c r="E199" s="213" t="s">
        <v>1</v>
      </c>
      <c r="F199" s="214" t="s">
        <v>1045</v>
      </c>
      <c r="G199" s="212"/>
      <c r="H199" s="215">
        <v>49.181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176</v>
      </c>
      <c r="AU199" s="221" t="s">
        <v>84</v>
      </c>
      <c r="AV199" s="14" t="s">
        <v>84</v>
      </c>
      <c r="AW199" s="14" t="s">
        <v>31</v>
      </c>
      <c r="AX199" s="14" t="s">
        <v>74</v>
      </c>
      <c r="AY199" s="221" t="s">
        <v>142</v>
      </c>
    </row>
    <row r="200" spans="2:51" s="15" customFormat="1" ht="11.25">
      <c r="B200" s="222"/>
      <c r="C200" s="223"/>
      <c r="D200" s="202" t="s">
        <v>176</v>
      </c>
      <c r="E200" s="224" t="s">
        <v>1</v>
      </c>
      <c r="F200" s="225" t="s">
        <v>184</v>
      </c>
      <c r="G200" s="223"/>
      <c r="H200" s="226">
        <v>64.181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176</v>
      </c>
      <c r="AU200" s="232" t="s">
        <v>84</v>
      </c>
      <c r="AV200" s="15" t="s">
        <v>150</v>
      </c>
      <c r="AW200" s="15" t="s">
        <v>31</v>
      </c>
      <c r="AX200" s="15" t="s">
        <v>82</v>
      </c>
      <c r="AY200" s="232" t="s">
        <v>142</v>
      </c>
    </row>
    <row r="201" spans="1:65" s="2" customFormat="1" ht="33" customHeight="1">
      <c r="A201" s="34"/>
      <c r="B201" s="35"/>
      <c r="C201" s="187" t="s">
        <v>427</v>
      </c>
      <c r="D201" s="187" t="s">
        <v>146</v>
      </c>
      <c r="E201" s="188" t="s">
        <v>475</v>
      </c>
      <c r="F201" s="189" t="s">
        <v>476</v>
      </c>
      <c r="G201" s="190" t="s">
        <v>149</v>
      </c>
      <c r="H201" s="191">
        <v>64.181</v>
      </c>
      <c r="I201" s="192"/>
      <c r="J201" s="193">
        <f>ROUND(I201*H201,2)</f>
        <v>0</v>
      </c>
      <c r="K201" s="189" t="s">
        <v>1</v>
      </c>
      <c r="L201" s="39"/>
      <c r="M201" s="244" t="s">
        <v>1</v>
      </c>
      <c r="N201" s="245" t="s">
        <v>41</v>
      </c>
      <c r="O201" s="246"/>
      <c r="P201" s="247">
        <f>O201*H201</f>
        <v>0</v>
      </c>
      <c r="Q201" s="247">
        <v>0.00026</v>
      </c>
      <c r="R201" s="247">
        <f>Q201*H201</f>
        <v>0.016687059999999997</v>
      </c>
      <c r="S201" s="247">
        <v>0</v>
      </c>
      <c r="T201" s="24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8" t="s">
        <v>189</v>
      </c>
      <c r="AT201" s="198" t="s">
        <v>146</v>
      </c>
      <c r="AU201" s="198" t="s">
        <v>84</v>
      </c>
      <c r="AY201" s="17" t="s">
        <v>142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7" t="s">
        <v>150</v>
      </c>
      <c r="BK201" s="199">
        <f>ROUND(I201*H201,2)</f>
        <v>0</v>
      </c>
      <c r="BL201" s="17" t="s">
        <v>189</v>
      </c>
      <c r="BM201" s="198" t="s">
        <v>1048</v>
      </c>
    </row>
    <row r="202" spans="1:31" s="2" customFormat="1" ht="6.95" customHeight="1">
      <c r="A202" s="34"/>
      <c r="B202" s="55"/>
      <c r="C202" s="56"/>
      <c r="D202" s="56"/>
      <c r="E202" s="56"/>
      <c r="F202" s="56"/>
      <c r="G202" s="56"/>
      <c r="H202" s="56"/>
      <c r="I202" s="56"/>
      <c r="J202" s="56"/>
      <c r="K202" s="56"/>
      <c r="L202" s="39"/>
      <c r="M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</row>
  </sheetData>
  <sheetProtection algorithmName="SHA-512" hashValue="psmRbM/eWF+Kg9Zpx5NgGlB8kEJNA2quAzE1bD+Ih51wMNGFih6AMxKbXa5DgLI57k+xZy34pkz5t9TLBJ9gTg==" saltValue="p4+/b5arSuYhA3WttgjQpzMXCo8gCOSyQMF/0d100s76oGfOeDXpXSAyTdULVMs5MEulgPlVq1LHY+G5w7oUkg==" spinCount="100000" sheet="1" objects="1" scenarios="1" formatColumns="0" formatRows="0" autoFilter="0"/>
  <autoFilter ref="C126:K201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Pokorný</dc:creator>
  <cp:keywords/>
  <dc:description/>
  <cp:lastModifiedBy>Michal Pokorny</cp:lastModifiedBy>
  <dcterms:created xsi:type="dcterms:W3CDTF">2023-04-03T08:16:38Z</dcterms:created>
  <dcterms:modified xsi:type="dcterms:W3CDTF">2023-04-03T08:21:48Z</dcterms:modified>
  <cp:category/>
  <cp:version/>
  <cp:contentType/>
  <cp:contentStatus/>
</cp:coreProperties>
</file>