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820" windowHeight="10680" activeTab="0"/>
  </bookViews>
  <sheets>
    <sheet name="Rekapitulace stavby" sheetId="1" r:id="rId1"/>
    <sheet name="D.1.1 - Architektonicko -..." sheetId="2" r:id="rId2"/>
  </sheets>
  <definedNames>
    <definedName name="_xlnm._FilterDatabase" localSheetId="1" hidden="1">'D.1.1 - Architektonicko -...'!$C$129:$K$426</definedName>
    <definedName name="_xlnm.Print_Area" localSheetId="1">'D.1.1 - Architektonicko -...'!$C$4:$J$76,'D.1.1 - Architektonicko -...'!$C$82:$J$111,'D.1.1 - Architektonicko -...'!$C$117:$K$426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'D.1.1 - Architektonicko -...'!$129:$129</definedName>
  </definedNames>
  <calcPr calcId="152511"/>
</workbook>
</file>

<file path=xl/sharedStrings.xml><?xml version="1.0" encoding="utf-8"?>
<sst xmlns="http://schemas.openxmlformats.org/spreadsheetml/2006/main" count="3377" uniqueCount="608">
  <si>
    <t>Export Komplet</t>
  </si>
  <si>
    <t/>
  </si>
  <si>
    <t>2.0</t>
  </si>
  <si>
    <t>ZAMOK</t>
  </si>
  <si>
    <t>False</t>
  </si>
  <si>
    <t>{fbc0276b-a6e3-4d2a-8f16-0703b56a784c}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</si>
  <si>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</si>
  <si>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</si>
  <si>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</si>
  <si>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</si>
  <si>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</si>
  <si>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</si>
  <si>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</si>
  <si>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</si>
  <si>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</si>
  <si>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</si>
  <si>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</si>
  <si>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střešního pláště Kulturního domu, Mniší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</si>
  <si>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</si>
  <si>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</si>
  <si>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</si>
  <si>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</si>
  <si>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</si>
  <si>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</si>
  <si>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</si>
  <si>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Kopřivnice, Štefánikova 1163/12, Kopřivnice</t>
  </si>
  <si>
    <t>DIČ:</t>
  </si>
  <si>
    <t>Uchazeč:</t>
  </si>
  <si>
    <t>Vyplň údaj</t>
  </si>
  <si>
    <t>Projektant:</t>
  </si>
  <si>
    <t>15502546</t>
  </si>
  <si>
    <t>ENERGO-STEEL spol. s r.o.</t>
  </si>
  <si>
    <t>True</t>
  </si>
  <si>
    <t>1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</si>
  <si>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</si>
  <si>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</si>
  <si>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</si>
  <si>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</si>
  <si>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</si>
  <si>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</si>
  <si>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</si>
  <si>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</si>
  <si>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</si>
  <si>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</si>
  <si>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</si>
  <si>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</si>
  <si>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</si>
  <si>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</si>
  <si>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</si>
  <si>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</si>
  <si>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</si>
  <si>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</si>
  <si>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</si>
  <si>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</si>
  <si>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</si>
  <si>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</si>
  <si>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</si>
  <si>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</si>
  <si>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</si>
  <si>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</si>
  <si>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</si>
  <si>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</si>
  <si>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</si>
  <si>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</si>
  <si>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</si>
  <si>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</si>
  <si>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</si>
  <si>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</si>
  <si>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</si>
  <si>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</si>
  <si>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</si>
  <si>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</si>
  <si>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</si>
  <si>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</si>
  <si>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</si>
  <si>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</si>
  <si>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</si>
  <si>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</si>
  <si>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</si>
  <si>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</si>
  <si>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</si>
  <si>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</si>
  <si>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Architektonicko - stavební řešení</t>
  </si>
  <si>
    <t>STA</t>
  </si>
  <si>
    <t>{2161d736-b1de-4fa3-a770-9980472f2051}</t>
  </si>
  <si>
    <t>2</t>
  </si>
  <si>
    <t>KRYCÍ LIST SOUPISU PRACÍ</t>
  </si>
  <si>
    <t>Objekt:</t>
  </si>
  <si>
    <t>D.1.1 - Architektonicko -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</si>
  <si>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</si>
  <si>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</si>
  <si>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</si>
  <si>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</si>
  <si>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</si>
  <si>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</si>
  <si>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</si>
  <si>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</si>
  <si>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</si>
  <si>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</si>
  <si>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</si>
  <si>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</si>
  <si>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</si>
  <si>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</si>
  <si>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</si>
  <si>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</si>
  <si>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</si>
  <si>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</si>
  <si>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</si>
  <si>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</si>
  <si>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</si>
  <si>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</si>
  <si>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</si>
  <si>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</si>
  <si>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</si>
  <si>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</si>
  <si>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</si>
  <si>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</si>
  <si>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</si>
  <si>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</si>
  <si>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</si>
  <si>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</si>
  <si>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</si>
  <si>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</si>
  <si>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</si>
  <si>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</si>
  <si>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</si>
  <si>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</si>
  <si>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622211011</t>
  </si>
  <si>
    <t>Montáž kontaktního zateplení vnějších stěn lepením a mechanickým kotvením polystyrénových desek tl do 80 mm</t>
  </si>
  <si>
    <t>m2</t>
  </si>
  <si>
    <t>4</t>
  </si>
  <si>
    <t>901176315</t>
  </si>
  <si>
    <t>VV</t>
  </si>
  <si>
    <t>S5</t>
  </si>
  <si>
    <t>16,67*0,3</t>
  </si>
  <si>
    <t>M</t>
  </si>
  <si>
    <t>28376440</t>
  </si>
  <si>
    <t>deska z polystyrénu XPS, hrana rovná a strukturovaný povrch 300kPa tl 50mm</t>
  </si>
  <si>
    <t>8</t>
  </si>
  <si>
    <t>-607145716</t>
  </si>
  <si>
    <t>5,001*1,05 'Přepočtené koeficientem množství</t>
  </si>
  <si>
    <t>3</t>
  </si>
  <si>
    <t>622221011</t>
  </si>
  <si>
    <t>Montáž kontaktního zateplení vnějších stěn lepením a mechanickým kotvením desek z minerální vlny s podélnou orientací vláken tl do 80 mm</t>
  </si>
  <si>
    <t>-678889203</t>
  </si>
  <si>
    <t>16,67*(0,26+0,6)/2</t>
  </si>
  <si>
    <t>63151519</t>
  </si>
  <si>
    <t>deska tepelně izolační minerální kontaktních fasád podélné vlákno λ=0,036 tl 50mm</t>
  </si>
  <si>
    <t>-473284853</t>
  </si>
  <si>
    <t>7,168*1,05 'Přepočtené koeficientem množství</t>
  </si>
  <si>
    <t>5</t>
  </si>
  <si>
    <t>622531021</t>
  </si>
  <si>
    <t>Tenkovrstvá silikonová zrnitá omítka tl. 2,0 mm včetně penetrace vnějších stěn</t>
  </si>
  <si>
    <t>482957504</t>
  </si>
  <si>
    <t>629995101</t>
  </si>
  <si>
    <t>Očištění vnějších ploch tlakovou vodou</t>
  </si>
  <si>
    <t>-263762977</t>
  </si>
  <si>
    <t>16,67*(0,56+0,9)/2</t>
  </si>
  <si>
    <t>997</t>
  </si>
  <si>
    <t>Přesun sutě</t>
  </si>
  <si>
    <t>7</t>
  </si>
  <si>
    <t>997013501</t>
  </si>
  <si>
    <t>Odvoz suti a vybouraných hmot na skládku nebo meziskládku do 1 km se složením</t>
  </si>
  <si>
    <t>t</t>
  </si>
  <si>
    <t>-1877789359</t>
  </si>
  <si>
    <t>997013509</t>
  </si>
  <si>
    <t>Příplatek k odvozu suti a vybouraných hmot na skládku ZKD 1 km přes 1 km</t>
  </si>
  <si>
    <t>-184478184</t>
  </si>
  <si>
    <t>2,477*10 'Přepočtené koeficientem množství</t>
  </si>
  <si>
    <t>9</t>
  </si>
  <si>
    <t>997013831</t>
  </si>
  <si>
    <t>Poplatek za uložení na skládce (skládkovné) stavebního odpadu směsného kód odpadu 170 904</t>
  </si>
  <si>
    <t>-569326066</t>
  </si>
  <si>
    <t>10</t>
  </si>
  <si>
    <t>997013121</t>
  </si>
  <si>
    <t>Vnitrostaveništní doprava suti a vybouraných hmot pro budovy v do 45 m s použitím mechanizace</t>
  </si>
  <si>
    <t>-1807036729</t>
  </si>
  <si>
    <t>PSV</t>
  </si>
  <si>
    <t>Práce a dodávky PSV</t>
  </si>
  <si>
    <t>712</t>
  </si>
  <si>
    <t>Povlakové krytiny</t>
  </si>
  <si>
    <t>11</t>
  </si>
  <si>
    <t>712300841</t>
  </si>
  <si>
    <t>Odstranění povlakové krytiny střech do 10° odškrabáním mechu s urovnáním povrchu a očištěním</t>
  </si>
  <si>
    <t>16</t>
  </si>
  <si>
    <t>-1205290385</t>
  </si>
  <si>
    <t>Plocha střech, vč. atik</t>
  </si>
  <si>
    <t>S1</t>
  </si>
  <si>
    <t>7,2*2,6</t>
  </si>
  <si>
    <t>S2</t>
  </si>
  <si>
    <t>3,45*3,39+1,05*0,3</t>
  </si>
  <si>
    <t>S3</t>
  </si>
  <si>
    <t>16,97*7,81-(1,54+1,05+1,18+0,83)*0,3</t>
  </si>
  <si>
    <t>S4</t>
  </si>
  <si>
    <t>18,52*5,72-(6*1,05+0,3)*0,3</t>
  </si>
  <si>
    <t>18,52*11,25-(5*1,05+3,0)*0,3</t>
  </si>
  <si>
    <t>3,0*3,81+7,55*4,66+13,55*7,42</t>
  </si>
  <si>
    <t>-1,76*1,3</t>
  </si>
  <si>
    <t>Součet</t>
  </si>
  <si>
    <t>12</t>
  </si>
  <si>
    <t>712300845</t>
  </si>
  <si>
    <t>Demontáž ventilační hlavice na ploché střeše sklonu do 10°</t>
  </si>
  <si>
    <t>kus</t>
  </si>
  <si>
    <t>1811977862</t>
  </si>
  <si>
    <t>D4</t>
  </si>
  <si>
    <t>13</t>
  </si>
  <si>
    <t>712300929</t>
  </si>
  <si>
    <t>Oprava poruch stáv. krytiny, oprava boulí prořezáním přetavením asf. pásem, rozsah do 20% plochy</t>
  </si>
  <si>
    <t>-1555187847</t>
  </si>
  <si>
    <t>14</t>
  </si>
  <si>
    <t>712363090</t>
  </si>
  <si>
    <t>Provedení povlakové krytiny střech do 10° fólií mPVC (bez dodání materiálu)</t>
  </si>
  <si>
    <t>-1650082649</t>
  </si>
  <si>
    <t>Plocha střechy vč. atik</t>
  </si>
  <si>
    <t>616,582</t>
  </si>
  <si>
    <t>pojistný pás š. 0,5m - kotvící profil</t>
  </si>
  <si>
    <t>48,9*0,5</t>
  </si>
  <si>
    <t>2834</t>
  </si>
  <si>
    <t>střešní fólie 1,6 mm</t>
  </si>
  <si>
    <t>32</t>
  </si>
  <si>
    <t>-1597666581</t>
  </si>
  <si>
    <t>616,582*1,15</t>
  </si>
  <si>
    <t>56280331</t>
  </si>
  <si>
    <t>teleskopická hmoždinka pro kotvení TI dl 250mm</t>
  </si>
  <si>
    <t>2060544910</t>
  </si>
  <si>
    <t>Plocha střechy - průměr 4 kotvy na m2</t>
  </si>
  <si>
    <t>18,72*4</t>
  </si>
  <si>
    <t>12,011*4</t>
  </si>
  <si>
    <t>454,695*4</t>
  </si>
  <si>
    <t>Mezisoučet</t>
  </si>
  <si>
    <t>dorovnání a rezerva</t>
  </si>
  <si>
    <t>1941,704*0,05</t>
  </si>
  <si>
    <t>1,211</t>
  </si>
  <si>
    <t>17</t>
  </si>
  <si>
    <t>712363206</t>
  </si>
  <si>
    <t>Provedení povlakové krytiny střech do 10° uchycení fólie kovovým profilem pro podtlakové kotvení vč. kotevních šroubů</t>
  </si>
  <si>
    <t>m</t>
  </si>
  <si>
    <t>901039155</t>
  </si>
  <si>
    <t>K/7</t>
  </si>
  <si>
    <t>48,9</t>
  </si>
  <si>
    <t>18</t>
  </si>
  <si>
    <t>28355</t>
  </si>
  <si>
    <t>kotvící profil dl. 3,0 m žárový pozink</t>
  </si>
  <si>
    <t>1159819181</t>
  </si>
  <si>
    <t>Délka 3m/kus, prořez 5%</t>
  </si>
  <si>
    <t>48,9*1,05</t>
  </si>
  <si>
    <t>dorovnání do celých kusů + rezerva</t>
  </si>
  <si>
    <t>2,655</t>
  </si>
  <si>
    <t>19</t>
  </si>
  <si>
    <t>28356</t>
  </si>
  <si>
    <t>těsnění pro podtlakový systém š 40 mm dl. 15 m</t>
  </si>
  <si>
    <t>bm</t>
  </si>
  <si>
    <t>586961402</t>
  </si>
  <si>
    <t>dorovnání do celých návinů</t>
  </si>
  <si>
    <t>8,655</t>
  </si>
  <si>
    <t>20</t>
  </si>
  <si>
    <t>712363300</t>
  </si>
  <si>
    <t>Montáž podtlakového ventilu vč. opracování tvarovkou</t>
  </si>
  <si>
    <t>-2081837952</t>
  </si>
  <si>
    <t>28354</t>
  </si>
  <si>
    <t>podtlakový ventil D150 mm výška 270 mm hliník</t>
  </si>
  <si>
    <t>190601603</t>
  </si>
  <si>
    <t>22</t>
  </si>
  <si>
    <t>28342</t>
  </si>
  <si>
    <t>tvarovka podtlakový ventil D152 mm 1,5 mm</t>
  </si>
  <si>
    <t>-1052728524</t>
  </si>
  <si>
    <t>23</t>
  </si>
  <si>
    <t>712363312</t>
  </si>
  <si>
    <t>Povlakové krytiny střech do 10° z tvarovaných poplastovaných lišt koutová lišta vnitřní rš 100 mm</t>
  </si>
  <si>
    <t>-2058069135</t>
  </si>
  <si>
    <t>2/K</t>
  </si>
  <si>
    <t>69,4</t>
  </si>
  <si>
    <t>69,4*0,05</t>
  </si>
  <si>
    <t>24</t>
  </si>
  <si>
    <t>712363313</t>
  </si>
  <si>
    <t>Povlakové krytiny střech do 10° z tvarovaných poplastovaných lišt koutová lišta vnější rš 100 mm</t>
  </si>
  <si>
    <t>-641506164</t>
  </si>
  <si>
    <t>3/K</t>
  </si>
  <si>
    <t>104,3*1,05</t>
  </si>
  <si>
    <t>25</t>
  </si>
  <si>
    <t>712363356</t>
  </si>
  <si>
    <t>Povlakové krytiny střech do 10° z tvarovaných poplastovaných lišt délky 2 m okapnice široká rš 200 mm</t>
  </si>
  <si>
    <t>112625572</t>
  </si>
  <si>
    <t>5/K</t>
  </si>
  <si>
    <t>5,4*1,05</t>
  </si>
  <si>
    <t>26</t>
  </si>
  <si>
    <t>712363358</t>
  </si>
  <si>
    <t>Povlakové krytiny střech do 10° z tvarovaných poplastovaných lišt délky 2 m závětrná lišta rš 250 mm</t>
  </si>
  <si>
    <t>-1166888495</t>
  </si>
  <si>
    <t>K/1</t>
  </si>
  <si>
    <t>135,8</t>
  </si>
  <si>
    <t>27</t>
  </si>
  <si>
    <t>712363359.R00</t>
  </si>
  <si>
    <t>Povlakové krytiny střech do 10° z tvarovaných poplastovaných lišt délky 2 m oplechování pod závětrnou lištou rš 250 mm</t>
  </si>
  <si>
    <t>-758446715</t>
  </si>
  <si>
    <t>K/1 - krytí zvýšení atiky</t>
  </si>
  <si>
    <t>28</t>
  </si>
  <si>
    <t>712363361</t>
  </si>
  <si>
    <t>Povlakové krytiny střech do 10° z tvarovaných poplastovaných lišt délky 2 m tmelící lišta rš 70 mm</t>
  </si>
  <si>
    <t>-624696665</t>
  </si>
  <si>
    <t>4/K</t>
  </si>
  <si>
    <t>34,9</t>
  </si>
  <si>
    <t>34,9*0,05</t>
  </si>
  <si>
    <t>29</t>
  </si>
  <si>
    <t>712363363</t>
  </si>
  <si>
    <t>Povlakové krytiny střech do 10° z tvarovaných poplastovaných lišt délky 2 m tmelící lišta pojistná rš 100 mm</t>
  </si>
  <si>
    <t>-1828067909</t>
  </si>
  <si>
    <t>30</t>
  </si>
  <si>
    <t>712391171</t>
  </si>
  <si>
    <t>Provedení povlakové krytiny střech do 10° podkladní textilní vrstvy</t>
  </si>
  <si>
    <t>-1581947082</t>
  </si>
  <si>
    <t>616,582+27,118</t>
  </si>
  <si>
    <t>odpočet S3 - MW</t>
  </si>
  <si>
    <t>-131,156</t>
  </si>
  <si>
    <t>31</t>
  </si>
  <si>
    <t>69311068</t>
  </si>
  <si>
    <t>geotextilie netkaná PP 300g/m2</t>
  </si>
  <si>
    <t>-2130822678</t>
  </si>
  <si>
    <t>512,544*1,15 'Přepočtené koeficientem množství</t>
  </si>
  <si>
    <t>712861705</t>
  </si>
  <si>
    <t>Provedení povlakové krytiny vytažením na konstrukce fólií lepenou se svařovanými spoji</t>
  </si>
  <si>
    <t>759721265</t>
  </si>
  <si>
    <t>vytažení na atiky</t>
  </si>
  <si>
    <t>104,3*0,26</t>
  </si>
  <si>
    <t>33</t>
  </si>
  <si>
    <t>1514877548</t>
  </si>
  <si>
    <t>27,118*1,2 'Přepočtené koeficientem množství</t>
  </si>
  <si>
    <t>34</t>
  </si>
  <si>
    <t>998712202</t>
  </si>
  <si>
    <t>Přesun hmot procentní pro krytiny povlakové v objektech v do 12 m</t>
  </si>
  <si>
    <t>%</t>
  </si>
  <si>
    <t>-883809911</t>
  </si>
  <si>
    <t>713</t>
  </si>
  <si>
    <t>Izolace tepelné</t>
  </si>
  <si>
    <t>35</t>
  </si>
  <si>
    <t>713141131</t>
  </si>
  <si>
    <t>Montáž izolace tepelné střech plochých lepené za studena 1 vrstva rohoží, pásů, dílců, desek</t>
  </si>
  <si>
    <t>-808976894</t>
  </si>
  <si>
    <t>7,2*2,4*2</t>
  </si>
  <si>
    <t>(3,4*3,45+1,05*0,3)*2</t>
  </si>
  <si>
    <t>16,25*6,9*2</t>
  </si>
  <si>
    <t>(18,52*5,72-(6*1,05+0,3)*0,3)*2</t>
  </si>
  <si>
    <t>(18,52*11,25-(5*1,05+3,0)*0,3)*2</t>
  </si>
  <si>
    <t>(3,0*3,81+7,55*4,66+13,55*7,42-1,76*1,3)*2</t>
  </si>
  <si>
    <t>36</t>
  </si>
  <si>
    <t>28372312</t>
  </si>
  <si>
    <t>deska EPS 100 do plochých střech a podlah λ=0,037 tl 120mm</t>
  </si>
  <si>
    <t>41229974</t>
  </si>
  <si>
    <t>odpočet MW pod podtl. ventily</t>
  </si>
  <si>
    <t>-10*1,0*1,0*2</t>
  </si>
  <si>
    <t>262,9*1,05 'Přepočtené koeficientem množství</t>
  </si>
  <si>
    <t>37</t>
  </si>
  <si>
    <t>63151472</t>
  </si>
  <si>
    <t>deska tepelně izolační minerální plochých střech spodní vrstva 50kPa λ=0,038-0,039 tl 120mm</t>
  </si>
  <si>
    <t>-735824762</t>
  </si>
  <si>
    <t>MW pod podtl. ventily</t>
  </si>
  <si>
    <t>10*1,0*1,0</t>
  </si>
  <si>
    <t>(18,52*5,72-(6*1,05+0,3)*0,3)</t>
  </si>
  <si>
    <t>(18,52*11,25-(5*1,05+3,0)*0,3)</t>
  </si>
  <si>
    <t>(3,0*3,81+7,55*4,66+13,55*7,42-1,76*1,3)</t>
  </si>
  <si>
    <t>464,695*1,05 'Přepočtené koeficientem množství</t>
  </si>
  <si>
    <t>38</t>
  </si>
  <si>
    <t>63151504</t>
  </si>
  <si>
    <t>deska tepelně izolační minerální plochých střech vrchní vrstva 70kPa λ=0,038-0,039 tl 120mm</t>
  </si>
  <si>
    <t>-2050268231</t>
  </si>
  <si>
    <t>464,695</t>
  </si>
  <si>
    <t>39</t>
  </si>
  <si>
    <t>713141358</t>
  </si>
  <si>
    <t>Montáž spádové izolace na zhlaví atiky šířky do 500 mm ukotvené šrouby</t>
  </si>
  <si>
    <t>537599660</t>
  </si>
  <si>
    <t>Atiky</t>
  </si>
  <si>
    <t>135,8*0,4</t>
  </si>
  <si>
    <t>40</t>
  </si>
  <si>
    <t>28376105</t>
  </si>
  <si>
    <t>klín izolační z XPS spádový</t>
  </si>
  <si>
    <t>m3</t>
  </si>
  <si>
    <t>-360359445</t>
  </si>
  <si>
    <t>54,32*0,1*1,1</t>
  </si>
  <si>
    <t>41</t>
  </si>
  <si>
    <t>998713202</t>
  </si>
  <si>
    <t>Přesun hmot procentní pro izolace tepelné v objektech v do 12 m</t>
  </si>
  <si>
    <t>478616635</t>
  </si>
  <si>
    <t>721</t>
  </si>
  <si>
    <t>Zdravotechnika - vnitřní kanalizace</t>
  </si>
  <si>
    <t>42</t>
  </si>
  <si>
    <t>721210823</t>
  </si>
  <si>
    <t>Demontáž vpustí střešních DN 125</t>
  </si>
  <si>
    <t>-380006400</t>
  </si>
  <si>
    <t>43</t>
  </si>
  <si>
    <t>721233113.R00</t>
  </si>
  <si>
    <t>Střešní vtok dvoustupňový pro ploché střechy svislý odtok DN 125, s manžetou a ochranným košem</t>
  </si>
  <si>
    <t>55142521</t>
  </si>
  <si>
    <t>1/P</t>
  </si>
  <si>
    <t>2/P</t>
  </si>
  <si>
    <t>44</t>
  </si>
  <si>
    <t>721273151</t>
  </si>
  <si>
    <t>Hlavice ventilační polypropylen PP DN 50</t>
  </si>
  <si>
    <t>-450423809</t>
  </si>
  <si>
    <t>3/P</t>
  </si>
  <si>
    <t>45</t>
  </si>
  <si>
    <t>998721202</t>
  </si>
  <si>
    <t>Přesun hmot procentní pro vnitřní kanalizace v objektech v do 12 m</t>
  </si>
  <si>
    <t>-1989734811</t>
  </si>
  <si>
    <t>741</t>
  </si>
  <si>
    <t>Elektroinstalace - silnoproud</t>
  </si>
  <si>
    <t>46</t>
  </si>
  <si>
    <t>741420001.R00</t>
  </si>
  <si>
    <t>Rekonstrukce hromosvodného vedení na střeše</t>
  </si>
  <si>
    <t>-1869125880</t>
  </si>
  <si>
    <t>7,2+2,2</t>
  </si>
  <si>
    <t>3,45+3,2</t>
  </si>
  <si>
    <t>(16,97+7,81)*2</t>
  </si>
  <si>
    <t>16,97*3+34,0*2</t>
  </si>
  <si>
    <t>742</t>
  </si>
  <si>
    <t>Elektroinstalace - slaboproud</t>
  </si>
  <si>
    <t>47</t>
  </si>
  <si>
    <t>742420821.R00</t>
  </si>
  <si>
    <t>Demontáž antény na střeše, včetně rozvodů, zpětná montáž, rozvody v chráničce pod izolací, zvýšení, nátěr, uzemnění</t>
  </si>
  <si>
    <t>soubor</t>
  </si>
  <si>
    <t>-1793574718</t>
  </si>
  <si>
    <t>762</t>
  </si>
  <si>
    <t>Konstrukce tesařské</t>
  </si>
  <si>
    <t>48</t>
  </si>
  <si>
    <t>762332531</t>
  </si>
  <si>
    <t>Montáž vázaných kcí krovů pravidelných z řeziva hoblovaného průřezové plochy do 120 cm2</t>
  </si>
  <si>
    <t>376098820</t>
  </si>
  <si>
    <t>Hranoly atiky</t>
  </si>
  <si>
    <t>hranoly ve druhé vrstvě</t>
  </si>
  <si>
    <t>3,0+7,2+7,61+4,0</t>
  </si>
  <si>
    <t>6,22+1,3+1,83</t>
  </si>
  <si>
    <t>18,47*2</t>
  </si>
  <si>
    <t>49</t>
  </si>
  <si>
    <t>61223264</t>
  </si>
  <si>
    <t>hranol konstrukční KVH lepený průřezu 100x100-280mm nepohledový</t>
  </si>
  <si>
    <t>6507292</t>
  </si>
  <si>
    <t>203,9*0,1*0,12</t>
  </si>
  <si>
    <t>2,447*1,05 'Přepočtené koeficientem množství</t>
  </si>
  <si>
    <t>50</t>
  </si>
  <si>
    <t>762341670</t>
  </si>
  <si>
    <t>Montáž bednění štítových okapových říms z dřevotřískových na sraz</t>
  </si>
  <si>
    <t>259446896</t>
  </si>
  <si>
    <t>1/K</t>
  </si>
  <si>
    <t>135,8*0,5</t>
  </si>
  <si>
    <t>51</t>
  </si>
  <si>
    <t>60621149</t>
  </si>
  <si>
    <t>překližka vodovzdorná hladká/hladká bříza tl 21mm</t>
  </si>
  <si>
    <t>-1173407978</t>
  </si>
  <si>
    <t>67,9*1,1 'Přepočtené koeficientem množství</t>
  </si>
  <si>
    <t>52</t>
  </si>
  <si>
    <t>762395000</t>
  </si>
  <si>
    <t>Spojovací prostředky krovů, bednění, laťování, nadstřešních konstrukcí</t>
  </si>
  <si>
    <t>-135857360</t>
  </si>
  <si>
    <t>2,447</t>
  </si>
  <si>
    <t>53</t>
  </si>
  <si>
    <t>998762202</t>
  </si>
  <si>
    <t>Přesun hmot procentní pro kce tesařské v objektech v do 12 m</t>
  </si>
  <si>
    <t>-171782694</t>
  </si>
  <si>
    <t>764</t>
  </si>
  <si>
    <t>Konstrukce klempířské</t>
  </si>
  <si>
    <t>54</t>
  </si>
  <si>
    <t>764002811</t>
  </si>
  <si>
    <t>Demontáž okapového plechu do suti v krytině povlakové</t>
  </si>
  <si>
    <t>-863197964</t>
  </si>
  <si>
    <t>atiky</t>
  </si>
  <si>
    <t>5,4</t>
  </si>
  <si>
    <t>55</t>
  </si>
  <si>
    <t>764002841</t>
  </si>
  <si>
    <t>Demontáž oplechování horních ploch zdí a nadezdívek do suti</t>
  </si>
  <si>
    <t>2132866726</t>
  </si>
  <si>
    <t>56</t>
  </si>
  <si>
    <t>764002871</t>
  </si>
  <si>
    <t>Demontáž lemování zdí do suti</t>
  </si>
  <si>
    <t>-1880823228</t>
  </si>
  <si>
    <t>vytažení na atiky a stěny</t>
  </si>
  <si>
    <t>57</t>
  </si>
  <si>
    <t>764004801</t>
  </si>
  <si>
    <t>Demontáž podokapního žlabu do suti</t>
  </si>
  <si>
    <t>638922726</t>
  </si>
  <si>
    <t>2,2</t>
  </si>
  <si>
    <t>3,2</t>
  </si>
  <si>
    <t>58</t>
  </si>
  <si>
    <t>764004861</t>
  </si>
  <si>
    <t>Demontáž svodu do suti</t>
  </si>
  <si>
    <t>211402560</t>
  </si>
  <si>
    <t>3,44</t>
  </si>
  <si>
    <t>59</t>
  </si>
  <si>
    <t>764511601</t>
  </si>
  <si>
    <t>Žlab podokapní půlkruhový z Pz s povrchovou úpravou rš 250 mm</t>
  </si>
  <si>
    <t>2011975513</t>
  </si>
  <si>
    <t>6/K</t>
  </si>
  <si>
    <t>60</t>
  </si>
  <si>
    <t>764511641</t>
  </si>
  <si>
    <t>Kotlík oválný (trychtýřový) pro podokapní žlaby z Pz s povrchovou úpravou do 250/90 mm</t>
  </si>
  <si>
    <t>1619655305</t>
  </si>
  <si>
    <t>61</t>
  </si>
  <si>
    <t>764518621</t>
  </si>
  <si>
    <t>Svody kruhové včetně objímek, kolen, odskoků z Pz s povrchovou úpravou průměru do 90 mm</t>
  </si>
  <si>
    <t>1473064050</t>
  </si>
  <si>
    <t>2*3,68</t>
  </si>
  <si>
    <t>62</t>
  </si>
  <si>
    <t>998764202</t>
  </si>
  <si>
    <t>Přesun hmot procentní pro konstrukce klempířské v objektech v do 12 m</t>
  </si>
  <si>
    <t>1607453486</t>
  </si>
  <si>
    <t>767</t>
  </si>
  <si>
    <t>Konstrukce zámečnické</t>
  </si>
  <si>
    <t>63</t>
  </si>
  <si>
    <t>767211312</t>
  </si>
  <si>
    <t>Montáž venkovního kovového schodiště rovného kotveného na ocelovou konstrukci</t>
  </si>
  <si>
    <t>965767185</t>
  </si>
  <si>
    <t>1/Z</t>
  </si>
  <si>
    <t>1,6</t>
  </si>
  <si>
    <t>64</t>
  </si>
  <si>
    <t>55342002</t>
  </si>
  <si>
    <t>rampa venkovní přímá, rošt pz, bez zábradlí, 1600 mm</t>
  </si>
  <si>
    <t>233103823</t>
  </si>
  <si>
    <t>65</t>
  </si>
  <si>
    <t>767220210</t>
  </si>
  <si>
    <t>Montáž zábradlí schodiště z trubek na ocelovou konstrukci hmotnosti do 15 kg</t>
  </si>
  <si>
    <t>-298371539</t>
  </si>
  <si>
    <t>1,6*2</t>
  </si>
  <si>
    <t>66</t>
  </si>
  <si>
    <t>5534221Z</t>
  </si>
  <si>
    <t>zábradlí s profilů pz</t>
  </si>
  <si>
    <t>-2059418360</t>
  </si>
  <si>
    <t>67</t>
  </si>
  <si>
    <t>767832101</t>
  </si>
  <si>
    <t>Montáž venkovních požárních žebříků do zdiva se suchovodem</t>
  </si>
  <si>
    <t>-235560258</t>
  </si>
  <si>
    <t>9,1</t>
  </si>
  <si>
    <t>68</t>
  </si>
  <si>
    <t>44983001</t>
  </si>
  <si>
    <t>žebřík venkovní se suchovodem v provedení žárový Zn</t>
  </si>
  <si>
    <t>676030398</t>
  </si>
  <si>
    <t>69</t>
  </si>
  <si>
    <t>767832102</t>
  </si>
  <si>
    <t>Montáž venkovních požárních žebříků do zdiva bez suchovodu</t>
  </si>
  <si>
    <t>-1532581850</t>
  </si>
  <si>
    <t>2/Z</t>
  </si>
  <si>
    <t>1,98</t>
  </si>
  <si>
    <t>70</t>
  </si>
  <si>
    <t>44983000</t>
  </si>
  <si>
    <t>žebřík venkovní bez suchovodu v provedení žárový Zn</t>
  </si>
  <si>
    <t>-1810431945</t>
  </si>
  <si>
    <t>71</t>
  </si>
  <si>
    <t>767832801</t>
  </si>
  <si>
    <t>Demontáž venkovních požárních žebříků se ochranným košem</t>
  </si>
  <si>
    <t>-1831479835</t>
  </si>
  <si>
    <t>72</t>
  </si>
  <si>
    <t>767832802</t>
  </si>
  <si>
    <t>Demontáž venkovních požárních žebříků bez ochranného koše</t>
  </si>
  <si>
    <t>528651125</t>
  </si>
  <si>
    <t>73</t>
  </si>
  <si>
    <t>767834111</t>
  </si>
  <si>
    <t>Příplatek k ceně za montáž ochranného koše šroubovaný</t>
  </si>
  <si>
    <t>-80883558</t>
  </si>
  <si>
    <t>6,6</t>
  </si>
  <si>
    <t>74</t>
  </si>
  <si>
    <t>767881110R01</t>
  </si>
  <si>
    <t>Záchytný systém, demontáž skladby, zpětná montáž, izolování asf. pásy 1,0x1,0m</t>
  </si>
  <si>
    <t>654281691</t>
  </si>
  <si>
    <t>U1</t>
  </si>
  <si>
    <t>U2</t>
  </si>
  <si>
    <t>U3</t>
  </si>
  <si>
    <t>75</t>
  </si>
  <si>
    <t>767881112</t>
  </si>
  <si>
    <t>Montáž bodů záchytného systému do žb chemickou kotvou</t>
  </si>
  <si>
    <t>1743343147</t>
  </si>
  <si>
    <t>76</t>
  </si>
  <si>
    <t>709213U2</t>
  </si>
  <si>
    <t>kotvicí bod pro betonové konstrukce pomocí rozpěrné kotvy nebo chemické kotvy dl 900mm</t>
  </si>
  <si>
    <t>1529017128</t>
  </si>
  <si>
    <t>77</t>
  </si>
  <si>
    <t>767881128</t>
  </si>
  <si>
    <t>Montáž bodů záchytného systému do dřevěných trámových konstrukcí sevřením, kotvením</t>
  </si>
  <si>
    <t>1958042570</t>
  </si>
  <si>
    <t>78</t>
  </si>
  <si>
    <t>709213U1</t>
  </si>
  <si>
    <t>kotvicí bod pro dřevěné konstrukce do předvrtaného otvoru sevřením pomocí speciální základny a kontramatky dl 600mm</t>
  </si>
  <si>
    <t>1721590907</t>
  </si>
  <si>
    <t>79</t>
  </si>
  <si>
    <t>767881141</t>
  </si>
  <si>
    <t>Montáž bodů záchytného systému do železobetonu mechanickými kotvami</t>
  </si>
  <si>
    <t>1239149440</t>
  </si>
  <si>
    <t>80</t>
  </si>
  <si>
    <t>709213U3</t>
  </si>
  <si>
    <t>kotvicí bod pro betonové konstrukce pomocí rozpěrné kotvy nebo chemické kotvy dl 600mm</t>
  </si>
  <si>
    <t>1499606866</t>
  </si>
  <si>
    <t>81</t>
  </si>
  <si>
    <t>3145220L</t>
  </si>
  <si>
    <t>montážní lano určené pro systémy s požadavkem na dočasné kotvicí vedení, tl. 14 mm, dl. 30 m</t>
  </si>
  <si>
    <t>1576170799</t>
  </si>
  <si>
    <t>82</t>
  </si>
  <si>
    <t>998767202</t>
  </si>
  <si>
    <t>Přesun hmot procentní pro zámečnické konstrukce v objektech v do 12 m</t>
  </si>
  <si>
    <t>-381560936</t>
  </si>
  <si>
    <t>VRN</t>
  </si>
  <si>
    <t>Vedlejší rozpočtové náklady</t>
  </si>
  <si>
    <t>83</t>
  </si>
  <si>
    <t>091104000</t>
  </si>
  <si>
    <t>Stroje a zařízení nevyžadující montáž - provoz jeřábu pro návoz materiálu a lešení na střechu</t>
  </si>
  <si>
    <t>kpl</t>
  </si>
  <si>
    <t>611039250</t>
  </si>
  <si>
    <t>VRN3</t>
  </si>
  <si>
    <t>Zařízení staveniště</t>
  </si>
  <si>
    <t>84</t>
  </si>
  <si>
    <t>030001000</t>
  </si>
  <si>
    <t>1024</t>
  </si>
  <si>
    <t>982498079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</si>
</sst>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9" t="s">
        <v>14</v>
      </c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3"/>
      <c r="AQ5" s="23"/>
      <c r="AR5" s="21"/>
      <c r="BE5" s="27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1" t="s">
        <v>17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3"/>
      <c r="AQ6" s="23"/>
      <c r="AR6" s="21"/>
      <c r="BE6" s="27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7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28</v>
      </c>
      <c r="AO8" s="23"/>
      <c r="AP8" s="23"/>
      <c r="AQ8" s="23"/>
      <c r="AR8" s="21"/>
      <c r="BE8" s="27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7"/>
      <c r="BS9" s="18" t="s">
        <v>6</v>
      </c>
    </row>
    <row r="10" spans="2:71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277"/>
      <c r="BS10" s="18" t="s">
        <v>6</v>
      </c>
    </row>
    <row r="11" spans="2:71" s="1" customFormat="1" ht="18.4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7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7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277"/>
      <c r="BS13" s="18" t="s">
        <v>6</v>
      </c>
    </row>
    <row r="14" spans="2:71" ht="12.75">
      <c r="B14" s="22"/>
      <c r="C14" s="23"/>
      <c r="D14" s="23"/>
      <c r="E14" s="282" t="s">
        <v>28</v>
      </c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7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7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30</v>
      </c>
      <c r="AO16" s="23"/>
      <c r="AP16" s="23"/>
      <c r="AQ16" s="23"/>
      <c r="AR16" s="21"/>
      <c r="BE16" s="277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77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7"/>
      <c r="BS18" s="18" t="s">
        <v>33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277"/>
      <c r="BS19" s="18" t="s">
        <v>33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77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7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7"/>
    </row>
    <row r="23" spans="2:57" s="1" customFormat="1" ht="16.5" customHeight="1">
      <c r="B23" s="22"/>
      <c r="C23" s="23"/>
      <c r="D23" s="23"/>
      <c r="E23" s="284" t="s">
        <v>1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3"/>
      <c r="AP23" s="23"/>
      <c r="AQ23" s="23"/>
      <c r="AR23" s="21"/>
      <c r="BE23" s="27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7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5">
        <f>ROUND(AG94,0)</f>
        <v>0</v>
      </c>
      <c r="AL26" s="286"/>
      <c r="AM26" s="286"/>
      <c r="AN26" s="286"/>
      <c r="AO26" s="286"/>
      <c r="AP26" s="37"/>
      <c r="AQ26" s="37"/>
      <c r="AR26" s="40"/>
      <c r="BE26" s="27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7" t="s">
        <v>37</v>
      </c>
      <c r="M28" s="287"/>
      <c r="N28" s="287"/>
      <c r="O28" s="287"/>
      <c r="P28" s="287"/>
      <c r="Q28" s="37"/>
      <c r="R28" s="37"/>
      <c r="S28" s="37"/>
      <c r="T28" s="37"/>
      <c r="U28" s="37"/>
      <c r="V28" s="37"/>
      <c r="W28" s="287" t="s">
        <v>38</v>
      </c>
      <c r="X28" s="287"/>
      <c r="Y28" s="287"/>
      <c r="Z28" s="287"/>
      <c r="AA28" s="287"/>
      <c r="AB28" s="287"/>
      <c r="AC28" s="287"/>
      <c r="AD28" s="287"/>
      <c r="AE28" s="287"/>
      <c r="AF28" s="37"/>
      <c r="AG28" s="37"/>
      <c r="AH28" s="37"/>
      <c r="AI28" s="37"/>
      <c r="AJ28" s="37"/>
      <c r="AK28" s="287" t="s">
        <v>39</v>
      </c>
      <c r="AL28" s="287"/>
      <c r="AM28" s="287"/>
      <c r="AN28" s="287"/>
      <c r="AO28" s="287"/>
      <c r="AP28" s="37"/>
      <c r="AQ28" s="37"/>
      <c r="AR28" s="40"/>
      <c r="BE28" s="277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90">
        <v>0.21</v>
      </c>
      <c r="M29" s="289"/>
      <c r="N29" s="289"/>
      <c r="O29" s="289"/>
      <c r="P29" s="289"/>
      <c r="Q29" s="42"/>
      <c r="R29" s="42"/>
      <c r="S29" s="42"/>
      <c r="T29" s="42"/>
      <c r="U29" s="42"/>
      <c r="V29" s="42"/>
      <c r="W29" s="288">
        <f>ROUND(AZ94,0)</f>
        <v>0</v>
      </c>
      <c r="X29" s="289"/>
      <c r="Y29" s="289"/>
      <c r="Z29" s="289"/>
      <c r="AA29" s="289"/>
      <c r="AB29" s="289"/>
      <c r="AC29" s="289"/>
      <c r="AD29" s="289"/>
      <c r="AE29" s="289"/>
      <c r="AF29" s="42"/>
      <c r="AG29" s="42"/>
      <c r="AH29" s="42"/>
      <c r="AI29" s="42"/>
      <c r="AJ29" s="42"/>
      <c r="AK29" s="288">
        <f>ROUND(AV94,0)</f>
        <v>0</v>
      </c>
      <c r="AL29" s="289"/>
      <c r="AM29" s="289"/>
      <c r="AN29" s="289"/>
      <c r="AO29" s="289"/>
      <c r="AP29" s="42"/>
      <c r="AQ29" s="42"/>
      <c r="AR29" s="43"/>
      <c r="BE29" s="278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90">
        <v>0.15</v>
      </c>
      <c r="M30" s="289"/>
      <c r="N30" s="289"/>
      <c r="O30" s="289"/>
      <c r="P30" s="289"/>
      <c r="Q30" s="42"/>
      <c r="R30" s="42"/>
      <c r="S30" s="42"/>
      <c r="T30" s="42"/>
      <c r="U30" s="42"/>
      <c r="V30" s="42"/>
      <c r="W30" s="288">
        <f>ROUND(BA94,0)</f>
        <v>0</v>
      </c>
      <c r="X30" s="289"/>
      <c r="Y30" s="289"/>
      <c r="Z30" s="289"/>
      <c r="AA30" s="289"/>
      <c r="AB30" s="289"/>
      <c r="AC30" s="289"/>
      <c r="AD30" s="289"/>
      <c r="AE30" s="289"/>
      <c r="AF30" s="42"/>
      <c r="AG30" s="42"/>
      <c r="AH30" s="42"/>
      <c r="AI30" s="42"/>
      <c r="AJ30" s="42"/>
      <c r="AK30" s="288">
        <f>ROUND(AW94,0)</f>
        <v>0</v>
      </c>
      <c r="AL30" s="289"/>
      <c r="AM30" s="289"/>
      <c r="AN30" s="289"/>
      <c r="AO30" s="289"/>
      <c r="AP30" s="42"/>
      <c r="AQ30" s="42"/>
      <c r="AR30" s="43"/>
      <c r="BE30" s="278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90">
        <v>0.21</v>
      </c>
      <c r="M31" s="289"/>
      <c r="N31" s="289"/>
      <c r="O31" s="289"/>
      <c r="P31" s="289"/>
      <c r="Q31" s="42"/>
      <c r="R31" s="42"/>
      <c r="S31" s="42"/>
      <c r="T31" s="42"/>
      <c r="U31" s="42"/>
      <c r="V31" s="42"/>
      <c r="W31" s="288">
        <f>ROUND(BB94,0)</f>
        <v>0</v>
      </c>
      <c r="X31" s="289"/>
      <c r="Y31" s="289"/>
      <c r="Z31" s="289"/>
      <c r="AA31" s="289"/>
      <c r="AB31" s="289"/>
      <c r="AC31" s="289"/>
      <c r="AD31" s="289"/>
      <c r="AE31" s="289"/>
      <c r="AF31" s="42"/>
      <c r="AG31" s="42"/>
      <c r="AH31" s="42"/>
      <c r="AI31" s="42"/>
      <c r="AJ31" s="42"/>
      <c r="AK31" s="288">
        <v>0</v>
      </c>
      <c r="AL31" s="289"/>
      <c r="AM31" s="289"/>
      <c r="AN31" s="289"/>
      <c r="AO31" s="289"/>
      <c r="AP31" s="42"/>
      <c r="AQ31" s="42"/>
      <c r="AR31" s="43"/>
      <c r="BE31" s="278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90">
        <v>0.15</v>
      </c>
      <c r="M32" s="289"/>
      <c r="N32" s="289"/>
      <c r="O32" s="289"/>
      <c r="P32" s="289"/>
      <c r="Q32" s="42"/>
      <c r="R32" s="42"/>
      <c r="S32" s="42"/>
      <c r="T32" s="42"/>
      <c r="U32" s="42"/>
      <c r="V32" s="42"/>
      <c r="W32" s="288">
        <f>ROUND(BC94,0)</f>
        <v>0</v>
      </c>
      <c r="X32" s="289"/>
      <c r="Y32" s="289"/>
      <c r="Z32" s="289"/>
      <c r="AA32" s="289"/>
      <c r="AB32" s="289"/>
      <c r="AC32" s="289"/>
      <c r="AD32" s="289"/>
      <c r="AE32" s="289"/>
      <c r="AF32" s="42"/>
      <c r="AG32" s="42"/>
      <c r="AH32" s="42"/>
      <c r="AI32" s="42"/>
      <c r="AJ32" s="42"/>
      <c r="AK32" s="288">
        <v>0</v>
      </c>
      <c r="AL32" s="289"/>
      <c r="AM32" s="289"/>
      <c r="AN32" s="289"/>
      <c r="AO32" s="289"/>
      <c r="AP32" s="42"/>
      <c r="AQ32" s="42"/>
      <c r="AR32" s="43"/>
      <c r="BE32" s="278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90">
        <v>0</v>
      </c>
      <c r="M33" s="289"/>
      <c r="N33" s="289"/>
      <c r="O33" s="289"/>
      <c r="P33" s="289"/>
      <c r="Q33" s="42"/>
      <c r="R33" s="42"/>
      <c r="S33" s="42"/>
      <c r="T33" s="42"/>
      <c r="U33" s="42"/>
      <c r="V33" s="42"/>
      <c r="W33" s="288">
        <f>ROUND(BD94,0)</f>
        <v>0</v>
      </c>
      <c r="X33" s="289"/>
      <c r="Y33" s="289"/>
      <c r="Z33" s="289"/>
      <c r="AA33" s="289"/>
      <c r="AB33" s="289"/>
      <c r="AC33" s="289"/>
      <c r="AD33" s="289"/>
      <c r="AE33" s="289"/>
      <c r="AF33" s="42"/>
      <c r="AG33" s="42"/>
      <c r="AH33" s="42"/>
      <c r="AI33" s="42"/>
      <c r="AJ33" s="42"/>
      <c r="AK33" s="288">
        <v>0</v>
      </c>
      <c r="AL33" s="289"/>
      <c r="AM33" s="289"/>
      <c r="AN33" s="289"/>
      <c r="AO33" s="289"/>
      <c r="AP33" s="42"/>
      <c r="AQ33" s="42"/>
      <c r="AR33" s="43"/>
      <c r="BE33" s="27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7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91" t="s">
        <v>48</v>
      </c>
      <c r="Y35" s="292"/>
      <c r="Z35" s="292"/>
      <c r="AA35" s="292"/>
      <c r="AB35" s="292"/>
      <c r="AC35" s="46"/>
      <c r="AD35" s="46"/>
      <c r="AE35" s="46"/>
      <c r="AF35" s="46"/>
      <c r="AG35" s="46"/>
      <c r="AH35" s="46"/>
      <c r="AI35" s="46"/>
      <c r="AJ35" s="46"/>
      <c r="AK35" s="293">
        <f>SUM(AK26:AK33)</f>
        <v>0</v>
      </c>
      <c r="AL35" s="292"/>
      <c r="AM35" s="292"/>
      <c r="AN35" s="292"/>
      <c r="AO35" s="29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001/2021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5" t="str">
        <f>K6</f>
        <v>Rekonstrukce střešního pláště Kulturního domu, Mniší</v>
      </c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7" t="str">
        <f>IF(AN8="","",AN8)</f>
        <v>Vyplň údaj</v>
      </c>
      <c r="AN87" s="297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7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Kopřivnice, Štefánikova 1163/12, Kopřivnice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8" t="str">
        <f>IF(E17="","",E17)</f>
        <v>ENERGO-STEEL spol. s r.o.</v>
      </c>
      <c r="AN89" s="299"/>
      <c r="AO89" s="299"/>
      <c r="AP89" s="299"/>
      <c r="AQ89" s="37"/>
      <c r="AR89" s="40"/>
      <c r="AS89" s="300" t="s">
        <v>56</v>
      </c>
      <c r="AT89" s="30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98" t="str">
        <f>IF(E20="","",E20)</f>
        <v xml:space="preserve"> </v>
      </c>
      <c r="AN90" s="299"/>
      <c r="AO90" s="299"/>
      <c r="AP90" s="299"/>
      <c r="AQ90" s="37"/>
      <c r="AR90" s="40"/>
      <c r="AS90" s="302"/>
      <c r="AT90" s="30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4"/>
      <c r="AT91" s="30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6" t="s">
        <v>57</v>
      </c>
      <c r="D92" s="307"/>
      <c r="E92" s="307"/>
      <c r="F92" s="307"/>
      <c r="G92" s="307"/>
      <c r="H92" s="74"/>
      <c r="I92" s="308" t="s">
        <v>58</v>
      </c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9" t="s">
        <v>59</v>
      </c>
      <c r="AH92" s="307"/>
      <c r="AI92" s="307"/>
      <c r="AJ92" s="307"/>
      <c r="AK92" s="307"/>
      <c r="AL92" s="307"/>
      <c r="AM92" s="307"/>
      <c r="AN92" s="308" t="s">
        <v>60</v>
      </c>
      <c r="AO92" s="307"/>
      <c r="AP92" s="310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4">
        <f>ROUND(AG95,0)</f>
        <v>0</v>
      </c>
      <c r="AH94" s="314"/>
      <c r="AI94" s="314"/>
      <c r="AJ94" s="314"/>
      <c r="AK94" s="314"/>
      <c r="AL94" s="314"/>
      <c r="AM94" s="314"/>
      <c r="AN94" s="315">
        <f>SUM(AG94,AT94)</f>
        <v>0</v>
      </c>
      <c r="AO94" s="315"/>
      <c r="AP94" s="315"/>
      <c r="AQ94" s="86" t="s">
        <v>1</v>
      </c>
      <c r="AR94" s="87"/>
      <c r="AS94" s="88">
        <f>ROUND(AS95,0)</f>
        <v>0</v>
      </c>
      <c r="AT94" s="89">
        <f>ROUND(SUM(AV94:AW94),0)</f>
        <v>0</v>
      </c>
      <c r="AU94" s="90">
        <f>ROUND(AU95,5)</f>
        <v>0</v>
      </c>
      <c r="AV94" s="89">
        <f>ROUND(AZ94*L29,0)</f>
        <v>0</v>
      </c>
      <c r="AW94" s="89">
        <f>ROUND(BA94*L30,0)</f>
        <v>0</v>
      </c>
      <c r="AX94" s="89">
        <f>ROUND(BB94*L29,0)</f>
        <v>0</v>
      </c>
      <c r="AY94" s="89">
        <f>ROUND(BC94*L30,0)</f>
        <v>0</v>
      </c>
      <c r="AZ94" s="89">
        <f>ROUND(AZ95,0)</f>
        <v>0</v>
      </c>
      <c r="BA94" s="89">
        <f>ROUND(BA95,0)</f>
        <v>0</v>
      </c>
      <c r="BB94" s="89">
        <f>ROUND(BB95,0)</f>
        <v>0</v>
      </c>
      <c r="BC94" s="89">
        <f>ROUND(BC95,0)</f>
        <v>0</v>
      </c>
      <c r="BD94" s="91">
        <f>ROUND(BD95,0)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313" t="s">
        <v>81</v>
      </c>
      <c r="E95" s="313"/>
      <c r="F95" s="313"/>
      <c r="G95" s="313"/>
      <c r="H95" s="313"/>
      <c r="I95" s="97"/>
      <c r="J95" s="313" t="s">
        <v>82</v>
      </c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1">
        <f>'D.1.1 - Architektonicko -...'!J30</f>
        <v>0</v>
      </c>
      <c r="AH95" s="312"/>
      <c r="AI95" s="312"/>
      <c r="AJ95" s="312"/>
      <c r="AK95" s="312"/>
      <c r="AL95" s="312"/>
      <c r="AM95" s="312"/>
      <c r="AN95" s="311">
        <f>SUM(AG95,AT95)</f>
        <v>0</v>
      </c>
      <c r="AO95" s="312"/>
      <c r="AP95" s="312"/>
      <c r="AQ95" s="98" t="s">
        <v>83</v>
      </c>
      <c r="AR95" s="99"/>
      <c r="AS95" s="100">
        <v>0</v>
      </c>
      <c r="AT95" s="101">
        <f>ROUND(SUM(AV95:AW95),0)</f>
        <v>0</v>
      </c>
      <c r="AU95" s="102">
        <f>'D.1.1 - Architektonicko -...'!P130</f>
        <v>0</v>
      </c>
      <c r="AV95" s="101">
        <f>'D.1.1 - Architektonicko -...'!J33</f>
        <v>0</v>
      </c>
      <c r="AW95" s="101">
        <f>'D.1.1 - Architektonicko -...'!J34</f>
        <v>0</v>
      </c>
      <c r="AX95" s="101">
        <f>'D.1.1 - Architektonicko -...'!J35</f>
        <v>0</v>
      </c>
      <c r="AY95" s="101">
        <f>'D.1.1 - Architektonicko -...'!J36</f>
        <v>0</v>
      </c>
      <c r="AZ95" s="101">
        <f>'D.1.1 - Architektonicko -...'!F33</f>
        <v>0</v>
      </c>
      <c r="BA95" s="101">
        <f>'D.1.1 - Architektonicko -...'!F34</f>
        <v>0</v>
      </c>
      <c r="BB95" s="101">
        <f>'D.1.1 - Architektonicko -...'!F35</f>
        <v>0</v>
      </c>
      <c r="BC95" s="101">
        <f>'D.1.1 - Architektonicko -...'!F36</f>
        <v>0</v>
      </c>
      <c r="BD95" s="103">
        <f>'D.1.1 - Architektonicko -...'!F37</f>
        <v>0</v>
      </c>
      <c r="BT95" s="104" t="s">
        <v>33</v>
      </c>
      <c r="BV95" s="104" t="s">
        <v>78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7LbxVpNW2k4aeadFxUzDD9gMrJ5BUuXDt/rR79uaLY4mGKUCLbCPG6i4YSqa6ME3sVZxSMSbJq4QLhkeL/dtLQ==" saltValue="YJViKslizHllQ21WyOIH9umgW483bfm4Ztx1d2gXU7HNGnvKYg3dxRNXfL33ZVDTcBvKCPUKBdvjZj34/s/Y+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.1.1 - Architektonicko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7"/>
  <sheetViews>
    <sheetView showGridLines="0" workbookViewId="0" topLeftCell="A1">
      <selection activeCell="J12" sqref="J1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AT2" s="18" t="s">
        <v>84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1"/>
      <c r="AT3" s="18" t="s">
        <v>85</v>
      </c>
    </row>
    <row r="4" spans="2:46" s="1" customFormat="1" ht="24.95" customHeight="1">
      <c r="B4" s="21"/>
      <c r="D4" s="109" t="s">
        <v>86</v>
      </c>
      <c r="I4" s="105"/>
      <c r="L4" s="21"/>
      <c r="M4" s="110" t="s">
        <v>10</v>
      </c>
      <c r="AT4" s="18" t="s">
        <v>4</v>
      </c>
    </row>
    <row r="5" spans="2:12" s="1" customFormat="1" ht="6.95" customHeight="1">
      <c r="B5" s="21"/>
      <c r="I5" s="105"/>
      <c r="L5" s="21"/>
    </row>
    <row r="6" spans="2:12" s="1" customFormat="1" ht="12" customHeight="1">
      <c r="B6" s="21"/>
      <c r="D6" s="111" t="s">
        <v>16</v>
      </c>
      <c r="I6" s="105"/>
      <c r="L6" s="21"/>
    </row>
    <row r="7" spans="2:12" s="1" customFormat="1" ht="16.5" customHeight="1">
      <c r="B7" s="21"/>
      <c r="E7" s="317" t="str">
        <f>'Rekapitulace stavby'!K6</f>
        <v>Rekonstrukce střešního pláště Kulturního domu, Mniší</v>
      </c>
      <c r="F7" s="318"/>
      <c r="G7" s="318"/>
      <c r="H7" s="318"/>
      <c r="I7" s="105"/>
      <c r="L7" s="21"/>
    </row>
    <row r="8" spans="1:31" s="2" customFormat="1" ht="12" customHeight="1">
      <c r="A8" s="35"/>
      <c r="B8" s="40"/>
      <c r="C8" s="35"/>
      <c r="D8" s="111" t="s">
        <v>87</v>
      </c>
      <c r="E8" s="35"/>
      <c r="F8" s="35"/>
      <c r="G8" s="35"/>
      <c r="H8" s="35"/>
      <c r="I8" s="112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9" t="s">
        <v>88</v>
      </c>
      <c r="F9" s="320"/>
      <c r="G9" s="320"/>
      <c r="H9" s="320"/>
      <c r="I9" s="112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12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1" t="s">
        <v>18</v>
      </c>
      <c r="E11" s="35"/>
      <c r="F11" s="113" t="s">
        <v>1</v>
      </c>
      <c r="G11" s="35"/>
      <c r="H11" s="35"/>
      <c r="I11" s="114" t="s">
        <v>19</v>
      </c>
      <c r="J11" s="113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1" t="s">
        <v>20</v>
      </c>
      <c r="E12" s="35"/>
      <c r="F12" s="113" t="s">
        <v>21</v>
      </c>
      <c r="G12" s="35"/>
      <c r="H12" s="35"/>
      <c r="I12" s="114" t="s">
        <v>22</v>
      </c>
      <c r="J12" s="115" t="str">
        <f>'Rekapitulace stavby'!AN8</f>
        <v>Vyplň údaj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2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1" t="s">
        <v>23</v>
      </c>
      <c r="E14" s="35"/>
      <c r="F14" s="35"/>
      <c r="G14" s="35"/>
      <c r="H14" s="35"/>
      <c r="I14" s="114" t="s">
        <v>24</v>
      </c>
      <c r="J14" s="113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3" t="s">
        <v>25</v>
      </c>
      <c r="F15" s="35"/>
      <c r="G15" s="35"/>
      <c r="H15" s="35"/>
      <c r="I15" s="114" t="s">
        <v>26</v>
      </c>
      <c r="J15" s="113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2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1" t="s">
        <v>27</v>
      </c>
      <c r="E17" s="35"/>
      <c r="F17" s="35"/>
      <c r="G17" s="35"/>
      <c r="H17" s="35"/>
      <c r="I17" s="114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1" t="str">
        <f>'Rekapitulace stavby'!E14</f>
        <v>Vyplň údaj</v>
      </c>
      <c r="F18" s="322"/>
      <c r="G18" s="322"/>
      <c r="H18" s="322"/>
      <c r="I18" s="11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2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1" t="s">
        <v>29</v>
      </c>
      <c r="E20" s="35"/>
      <c r="F20" s="35"/>
      <c r="G20" s="35"/>
      <c r="H20" s="35"/>
      <c r="I20" s="114" t="s">
        <v>24</v>
      </c>
      <c r="J20" s="113" t="s">
        <v>30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3" t="s">
        <v>31</v>
      </c>
      <c r="F21" s="35"/>
      <c r="G21" s="35"/>
      <c r="H21" s="35"/>
      <c r="I21" s="114" t="s">
        <v>26</v>
      </c>
      <c r="J21" s="113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2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1" t="s">
        <v>34</v>
      </c>
      <c r="E23" s="35"/>
      <c r="F23" s="35"/>
      <c r="G23" s="35"/>
      <c r="H23" s="35"/>
      <c r="I23" s="114" t="s">
        <v>24</v>
      </c>
      <c r="J23" s="113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3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3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2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1" t="s">
        <v>35</v>
      </c>
      <c r="E26" s="35"/>
      <c r="F26" s="35"/>
      <c r="G26" s="35"/>
      <c r="H26" s="35"/>
      <c r="I26" s="112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23" t="s">
        <v>1</v>
      </c>
      <c r="F27" s="323"/>
      <c r="G27" s="323"/>
      <c r="H27" s="32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2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1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2" t="s">
        <v>36</v>
      </c>
      <c r="E30" s="35"/>
      <c r="F30" s="35"/>
      <c r="G30" s="35"/>
      <c r="H30" s="35"/>
      <c r="I30" s="112"/>
      <c r="J30" s="123">
        <f>ROUND(J130,0)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1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4" t="s">
        <v>38</v>
      </c>
      <c r="G32" s="35"/>
      <c r="H32" s="35"/>
      <c r="I32" s="125" t="s">
        <v>37</v>
      </c>
      <c r="J32" s="124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6" t="s">
        <v>40</v>
      </c>
      <c r="E33" s="111" t="s">
        <v>41</v>
      </c>
      <c r="F33" s="127">
        <f>ROUND((SUM(BE130:BE426)),0)</f>
        <v>0</v>
      </c>
      <c r="G33" s="35"/>
      <c r="H33" s="35"/>
      <c r="I33" s="128">
        <v>0.21</v>
      </c>
      <c r="J33" s="127">
        <f>ROUND(((SUM(BE130:BE426))*I33),0)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1" t="s">
        <v>42</v>
      </c>
      <c r="F34" s="127">
        <f>ROUND((SUM(BF130:BF426)),0)</f>
        <v>0</v>
      </c>
      <c r="G34" s="35"/>
      <c r="H34" s="35"/>
      <c r="I34" s="128">
        <v>0.15</v>
      </c>
      <c r="J34" s="127">
        <f>ROUND(((SUM(BF130:BF426))*I34),0)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1" t="s">
        <v>43</v>
      </c>
      <c r="F35" s="127">
        <f>ROUND((SUM(BG130:BG426)),0)</f>
        <v>0</v>
      </c>
      <c r="G35" s="35"/>
      <c r="H35" s="35"/>
      <c r="I35" s="128">
        <v>0.21</v>
      </c>
      <c r="J35" s="12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1" t="s">
        <v>44</v>
      </c>
      <c r="F36" s="127">
        <f>ROUND((SUM(BH130:BH426)),0)</f>
        <v>0</v>
      </c>
      <c r="G36" s="35"/>
      <c r="H36" s="35"/>
      <c r="I36" s="128">
        <v>0.15</v>
      </c>
      <c r="J36" s="127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1" t="s">
        <v>45</v>
      </c>
      <c r="F37" s="127">
        <f>ROUND((SUM(BI130:BI426)),0)</f>
        <v>0</v>
      </c>
      <c r="G37" s="35"/>
      <c r="H37" s="35"/>
      <c r="I37" s="128">
        <v>0</v>
      </c>
      <c r="J37" s="12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2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2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5"/>
      <c r="L41" s="21"/>
    </row>
    <row r="42" spans="2:12" s="1" customFormat="1" ht="14.45" customHeight="1">
      <c r="B42" s="21"/>
      <c r="I42" s="105"/>
      <c r="L42" s="21"/>
    </row>
    <row r="43" spans="2:12" s="1" customFormat="1" ht="14.45" customHeight="1">
      <c r="B43" s="21"/>
      <c r="I43" s="105"/>
      <c r="L43" s="21"/>
    </row>
    <row r="44" spans="2:12" s="1" customFormat="1" ht="14.45" customHeight="1">
      <c r="B44" s="21"/>
      <c r="I44" s="105"/>
      <c r="L44" s="21"/>
    </row>
    <row r="45" spans="2:12" s="1" customFormat="1" ht="14.45" customHeight="1">
      <c r="B45" s="21"/>
      <c r="I45" s="105"/>
      <c r="L45" s="21"/>
    </row>
    <row r="46" spans="2:12" s="1" customFormat="1" ht="14.45" customHeight="1">
      <c r="B46" s="21"/>
      <c r="I46" s="105"/>
      <c r="L46" s="21"/>
    </row>
    <row r="47" spans="2:12" s="1" customFormat="1" ht="14.45" customHeight="1">
      <c r="B47" s="21"/>
      <c r="I47" s="105"/>
      <c r="L47" s="21"/>
    </row>
    <row r="48" spans="2:12" s="1" customFormat="1" ht="14.45" customHeight="1">
      <c r="B48" s="21"/>
      <c r="I48" s="105"/>
      <c r="L48" s="21"/>
    </row>
    <row r="49" spans="2:12" s="1" customFormat="1" ht="14.45" customHeight="1">
      <c r="B49" s="21"/>
      <c r="I49" s="105"/>
      <c r="L49" s="21"/>
    </row>
    <row r="50" spans="2:12" s="2" customFormat="1" ht="14.45" customHeight="1">
      <c r="B50" s="52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89</v>
      </c>
      <c r="D82" s="37"/>
      <c r="E82" s="37"/>
      <c r="F82" s="37"/>
      <c r="G82" s="37"/>
      <c r="H82" s="37"/>
      <c r="I82" s="112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2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2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4" t="str">
        <f>E7</f>
        <v>Rekonstrukce střešního pláště Kulturního domu, Mniší</v>
      </c>
      <c r="F85" s="325"/>
      <c r="G85" s="325"/>
      <c r="H85" s="325"/>
      <c r="I85" s="112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112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5" t="str">
        <f>E9</f>
        <v>D.1.1 - Architektonicko - stavební řešení</v>
      </c>
      <c r="F87" s="326"/>
      <c r="G87" s="326"/>
      <c r="H87" s="326"/>
      <c r="I87" s="112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2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4" t="s">
        <v>22</v>
      </c>
      <c r="J89" s="67" t="str">
        <f>IF(J12="","",J12)</f>
        <v>Vyplň údaj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2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Město Kopřivnice, Štefánikova 1163/12, Kopřivnice</v>
      </c>
      <c r="G91" s="37"/>
      <c r="H91" s="37"/>
      <c r="I91" s="114" t="s">
        <v>29</v>
      </c>
      <c r="J91" s="33" t="str">
        <f>E21</f>
        <v>ENERGO-STEEL spol. s 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4" t="s">
        <v>34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2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3" t="s">
        <v>90</v>
      </c>
      <c r="D94" s="154"/>
      <c r="E94" s="154"/>
      <c r="F94" s="154"/>
      <c r="G94" s="154"/>
      <c r="H94" s="154"/>
      <c r="I94" s="155"/>
      <c r="J94" s="156" t="s">
        <v>91</v>
      </c>
      <c r="K94" s="15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2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7" t="s">
        <v>92</v>
      </c>
      <c r="D96" s="37"/>
      <c r="E96" s="37"/>
      <c r="F96" s="37"/>
      <c r="G96" s="37"/>
      <c r="H96" s="37"/>
      <c r="I96" s="112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2:12" s="9" customFormat="1" ht="24.95" customHeight="1">
      <c r="B97" s="158"/>
      <c r="C97" s="159"/>
      <c r="D97" s="160" t="s">
        <v>94</v>
      </c>
      <c r="E97" s="161"/>
      <c r="F97" s="161"/>
      <c r="G97" s="161"/>
      <c r="H97" s="161"/>
      <c r="I97" s="162"/>
      <c r="J97" s="163">
        <f>J131</f>
        <v>0</v>
      </c>
      <c r="K97" s="159"/>
      <c r="L97" s="164"/>
    </row>
    <row r="98" spans="2:12" s="10" customFormat="1" ht="19.9" customHeight="1">
      <c r="B98" s="165"/>
      <c r="C98" s="166"/>
      <c r="D98" s="167" t="s">
        <v>95</v>
      </c>
      <c r="E98" s="168"/>
      <c r="F98" s="168"/>
      <c r="G98" s="168"/>
      <c r="H98" s="168"/>
      <c r="I98" s="169"/>
      <c r="J98" s="170">
        <f>J132</f>
        <v>0</v>
      </c>
      <c r="K98" s="166"/>
      <c r="L98" s="171"/>
    </row>
    <row r="99" spans="2:12" s="10" customFormat="1" ht="19.9" customHeight="1">
      <c r="B99" s="165"/>
      <c r="C99" s="166"/>
      <c r="D99" s="167" t="s">
        <v>96</v>
      </c>
      <c r="E99" s="168"/>
      <c r="F99" s="168"/>
      <c r="G99" s="168"/>
      <c r="H99" s="168"/>
      <c r="I99" s="169"/>
      <c r="J99" s="170">
        <f>J147</f>
        <v>0</v>
      </c>
      <c r="K99" s="166"/>
      <c r="L99" s="171"/>
    </row>
    <row r="100" spans="2:12" s="9" customFormat="1" ht="24.95" customHeight="1">
      <c r="B100" s="158"/>
      <c r="C100" s="159"/>
      <c r="D100" s="160" t="s">
        <v>97</v>
      </c>
      <c r="E100" s="161"/>
      <c r="F100" s="161"/>
      <c r="G100" s="161"/>
      <c r="H100" s="161"/>
      <c r="I100" s="162"/>
      <c r="J100" s="163">
        <f>J153</f>
        <v>0</v>
      </c>
      <c r="K100" s="159"/>
      <c r="L100" s="164"/>
    </row>
    <row r="101" spans="2:12" s="10" customFormat="1" ht="19.9" customHeight="1">
      <c r="B101" s="165"/>
      <c r="C101" s="166"/>
      <c r="D101" s="167" t="s">
        <v>98</v>
      </c>
      <c r="E101" s="168"/>
      <c r="F101" s="168"/>
      <c r="G101" s="168"/>
      <c r="H101" s="168"/>
      <c r="I101" s="169"/>
      <c r="J101" s="170">
        <f>J154</f>
        <v>0</v>
      </c>
      <c r="K101" s="166"/>
      <c r="L101" s="171"/>
    </row>
    <row r="102" spans="2:12" s="10" customFormat="1" ht="19.9" customHeight="1">
      <c r="B102" s="165"/>
      <c r="C102" s="166"/>
      <c r="D102" s="167" t="s">
        <v>99</v>
      </c>
      <c r="E102" s="168"/>
      <c r="F102" s="168"/>
      <c r="G102" s="168"/>
      <c r="H102" s="168"/>
      <c r="I102" s="169"/>
      <c r="J102" s="170">
        <f>J256</f>
        <v>0</v>
      </c>
      <c r="K102" s="166"/>
      <c r="L102" s="171"/>
    </row>
    <row r="103" spans="2:12" s="10" customFormat="1" ht="19.9" customHeight="1">
      <c r="B103" s="165"/>
      <c r="C103" s="166"/>
      <c r="D103" s="167" t="s">
        <v>100</v>
      </c>
      <c r="E103" s="168"/>
      <c r="F103" s="168"/>
      <c r="G103" s="168"/>
      <c r="H103" s="168"/>
      <c r="I103" s="169"/>
      <c r="J103" s="170">
        <f>J298</f>
        <v>0</v>
      </c>
      <c r="K103" s="166"/>
      <c r="L103" s="171"/>
    </row>
    <row r="104" spans="2:12" s="10" customFormat="1" ht="19.9" customHeight="1">
      <c r="B104" s="165"/>
      <c r="C104" s="166"/>
      <c r="D104" s="167" t="s">
        <v>101</v>
      </c>
      <c r="E104" s="168"/>
      <c r="F104" s="168"/>
      <c r="G104" s="168"/>
      <c r="H104" s="168"/>
      <c r="I104" s="169"/>
      <c r="J104" s="170">
        <f>J310</f>
        <v>0</v>
      </c>
      <c r="K104" s="166"/>
      <c r="L104" s="171"/>
    </row>
    <row r="105" spans="2:12" s="10" customFormat="1" ht="19.9" customHeight="1">
      <c r="B105" s="165"/>
      <c r="C105" s="166"/>
      <c r="D105" s="167" t="s">
        <v>102</v>
      </c>
      <c r="E105" s="168"/>
      <c r="F105" s="168"/>
      <c r="G105" s="168"/>
      <c r="H105" s="168"/>
      <c r="I105" s="169"/>
      <c r="J105" s="170">
        <f>J321</f>
        <v>0</v>
      </c>
      <c r="K105" s="166"/>
      <c r="L105" s="171"/>
    </row>
    <row r="106" spans="2:12" s="10" customFormat="1" ht="19.9" customHeight="1">
      <c r="B106" s="165"/>
      <c r="C106" s="166"/>
      <c r="D106" s="167" t="s">
        <v>103</v>
      </c>
      <c r="E106" s="168"/>
      <c r="F106" s="168"/>
      <c r="G106" s="168"/>
      <c r="H106" s="168"/>
      <c r="I106" s="169"/>
      <c r="J106" s="170">
        <f>J323</f>
        <v>0</v>
      </c>
      <c r="K106" s="166"/>
      <c r="L106" s="171"/>
    </row>
    <row r="107" spans="2:12" s="10" customFormat="1" ht="19.9" customHeight="1">
      <c r="B107" s="165"/>
      <c r="C107" s="166"/>
      <c r="D107" s="167" t="s">
        <v>104</v>
      </c>
      <c r="E107" s="168"/>
      <c r="F107" s="168"/>
      <c r="G107" s="168"/>
      <c r="H107" s="168"/>
      <c r="I107" s="169"/>
      <c r="J107" s="170">
        <f>J343</f>
        <v>0</v>
      </c>
      <c r="K107" s="166"/>
      <c r="L107" s="171"/>
    </row>
    <row r="108" spans="2:12" s="10" customFormat="1" ht="19.9" customHeight="1">
      <c r="B108" s="165"/>
      <c r="C108" s="166"/>
      <c r="D108" s="167" t="s">
        <v>105</v>
      </c>
      <c r="E108" s="168"/>
      <c r="F108" s="168"/>
      <c r="G108" s="168"/>
      <c r="H108" s="168"/>
      <c r="I108" s="169"/>
      <c r="J108" s="170">
        <f>J375</f>
        <v>0</v>
      </c>
      <c r="K108" s="166"/>
      <c r="L108" s="171"/>
    </row>
    <row r="109" spans="2:12" s="9" customFormat="1" ht="24.95" customHeight="1">
      <c r="B109" s="158"/>
      <c r="C109" s="159"/>
      <c r="D109" s="160" t="s">
        <v>106</v>
      </c>
      <c r="E109" s="161"/>
      <c r="F109" s="161"/>
      <c r="G109" s="161"/>
      <c r="H109" s="161"/>
      <c r="I109" s="162"/>
      <c r="J109" s="163">
        <f>J423</f>
        <v>0</v>
      </c>
      <c r="K109" s="159"/>
      <c r="L109" s="164"/>
    </row>
    <row r="110" spans="2:12" s="10" customFormat="1" ht="19.9" customHeight="1">
      <c r="B110" s="165"/>
      <c r="C110" s="166"/>
      <c r="D110" s="167" t="s">
        <v>107</v>
      </c>
      <c r="E110" s="168"/>
      <c r="F110" s="168"/>
      <c r="G110" s="168"/>
      <c r="H110" s="168"/>
      <c r="I110" s="169"/>
      <c r="J110" s="170">
        <f>J425</f>
        <v>0</v>
      </c>
      <c r="K110" s="166"/>
      <c r="L110" s="171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2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49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2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108</v>
      </c>
      <c r="D117" s="37"/>
      <c r="E117" s="37"/>
      <c r="F117" s="37"/>
      <c r="G117" s="37"/>
      <c r="H117" s="37"/>
      <c r="I117" s="112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2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2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4" t="str">
        <f>E7</f>
        <v>Rekonstrukce střešního pláště Kulturního domu, Mniší</v>
      </c>
      <c r="F120" s="325"/>
      <c r="G120" s="325"/>
      <c r="H120" s="325"/>
      <c r="I120" s="112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87</v>
      </c>
      <c r="D121" s="37"/>
      <c r="E121" s="37"/>
      <c r="F121" s="37"/>
      <c r="G121" s="37"/>
      <c r="H121" s="37"/>
      <c r="I121" s="112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95" t="str">
        <f>E9</f>
        <v>D.1.1 - Architektonicko - stavební řešení</v>
      </c>
      <c r="F122" s="326"/>
      <c r="G122" s="326"/>
      <c r="H122" s="326"/>
      <c r="I122" s="112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2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4" t="s">
        <v>22</v>
      </c>
      <c r="J124" s="67" t="str">
        <f>IF(J12="","",J12)</f>
        <v>Vyplň údaj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2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7" customHeight="1">
      <c r="A126" s="35"/>
      <c r="B126" s="36"/>
      <c r="C126" s="30" t="s">
        <v>23</v>
      </c>
      <c r="D126" s="37"/>
      <c r="E126" s="37"/>
      <c r="F126" s="28" t="str">
        <f>E15</f>
        <v>Město Kopřivnice, Štefánikova 1163/12, Kopřivnice</v>
      </c>
      <c r="G126" s="37"/>
      <c r="H126" s="37"/>
      <c r="I126" s="114" t="s">
        <v>29</v>
      </c>
      <c r="J126" s="33" t="str">
        <f>E21</f>
        <v>ENERGO-STEEL spol. s 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114" t="s">
        <v>34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2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2"/>
      <c r="B129" s="173"/>
      <c r="C129" s="174" t="s">
        <v>109</v>
      </c>
      <c r="D129" s="175" t="s">
        <v>61</v>
      </c>
      <c r="E129" s="175" t="s">
        <v>57</v>
      </c>
      <c r="F129" s="175" t="s">
        <v>58</v>
      </c>
      <c r="G129" s="175" t="s">
        <v>110</v>
      </c>
      <c r="H129" s="175" t="s">
        <v>111</v>
      </c>
      <c r="I129" s="176" t="s">
        <v>112</v>
      </c>
      <c r="J129" s="177" t="s">
        <v>91</v>
      </c>
      <c r="K129" s="178" t="s">
        <v>113</v>
      </c>
      <c r="L129" s="179"/>
      <c r="M129" s="76" t="s">
        <v>1</v>
      </c>
      <c r="N129" s="77" t="s">
        <v>40</v>
      </c>
      <c r="O129" s="77" t="s">
        <v>114</v>
      </c>
      <c r="P129" s="77" t="s">
        <v>115</v>
      </c>
      <c r="Q129" s="77" t="s">
        <v>116</v>
      </c>
      <c r="R129" s="77" t="s">
        <v>117</v>
      </c>
      <c r="S129" s="77" t="s">
        <v>118</v>
      </c>
      <c r="T129" s="78" t="s">
        <v>119</v>
      </c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</row>
    <row r="130" spans="1:63" s="2" customFormat="1" ht="22.9" customHeight="1">
      <c r="A130" s="35"/>
      <c r="B130" s="36"/>
      <c r="C130" s="83" t="s">
        <v>120</v>
      </c>
      <c r="D130" s="37"/>
      <c r="E130" s="37"/>
      <c r="F130" s="37"/>
      <c r="G130" s="37"/>
      <c r="H130" s="37"/>
      <c r="I130" s="112"/>
      <c r="J130" s="180">
        <f>BK130</f>
        <v>0</v>
      </c>
      <c r="K130" s="37"/>
      <c r="L130" s="40"/>
      <c r="M130" s="79"/>
      <c r="N130" s="181"/>
      <c r="O130" s="80"/>
      <c r="P130" s="182">
        <f>P131+P153+P423</f>
        <v>0</v>
      </c>
      <c r="Q130" s="80"/>
      <c r="R130" s="182">
        <f>R131+R153+R423</f>
        <v>29.050694977834997</v>
      </c>
      <c r="S130" s="80"/>
      <c r="T130" s="183">
        <f>T131+T153+T423</f>
        <v>2.4765222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93</v>
      </c>
      <c r="BK130" s="184">
        <f>BK131+BK153+BK423</f>
        <v>0</v>
      </c>
    </row>
    <row r="131" spans="2:63" s="12" customFormat="1" ht="25.9" customHeight="1">
      <c r="B131" s="185"/>
      <c r="C131" s="186"/>
      <c r="D131" s="187" t="s">
        <v>75</v>
      </c>
      <c r="E131" s="188" t="s">
        <v>121</v>
      </c>
      <c r="F131" s="188" t="s">
        <v>122</v>
      </c>
      <c r="G131" s="186"/>
      <c r="H131" s="186"/>
      <c r="I131" s="189"/>
      <c r="J131" s="190">
        <f>BK131</f>
        <v>0</v>
      </c>
      <c r="K131" s="186"/>
      <c r="L131" s="191"/>
      <c r="M131" s="192"/>
      <c r="N131" s="193"/>
      <c r="O131" s="193"/>
      <c r="P131" s="194">
        <f>P132+P147</f>
        <v>0</v>
      </c>
      <c r="Q131" s="193"/>
      <c r="R131" s="194">
        <f>R132+R147</f>
        <v>0.21544877</v>
      </c>
      <c r="S131" s="193"/>
      <c r="T131" s="195">
        <f>T132+T147</f>
        <v>0</v>
      </c>
      <c r="AR131" s="196" t="s">
        <v>33</v>
      </c>
      <c r="AT131" s="197" t="s">
        <v>75</v>
      </c>
      <c r="AU131" s="197" t="s">
        <v>76</v>
      </c>
      <c r="AY131" s="196" t="s">
        <v>123</v>
      </c>
      <c r="BK131" s="198">
        <f>BK132+BK147</f>
        <v>0</v>
      </c>
    </row>
    <row r="132" spans="2:63" s="12" customFormat="1" ht="22.9" customHeight="1">
      <c r="B132" s="185"/>
      <c r="C132" s="186"/>
      <c r="D132" s="187" t="s">
        <v>75</v>
      </c>
      <c r="E132" s="199" t="s">
        <v>124</v>
      </c>
      <c r="F132" s="199" t="s">
        <v>125</v>
      </c>
      <c r="G132" s="186"/>
      <c r="H132" s="186"/>
      <c r="I132" s="189"/>
      <c r="J132" s="200">
        <f>BK132</f>
        <v>0</v>
      </c>
      <c r="K132" s="186"/>
      <c r="L132" s="191"/>
      <c r="M132" s="192"/>
      <c r="N132" s="193"/>
      <c r="O132" s="193"/>
      <c r="P132" s="194">
        <f>SUM(P133:P146)</f>
        <v>0</v>
      </c>
      <c r="Q132" s="193"/>
      <c r="R132" s="194">
        <f>SUM(R133:R146)</f>
        <v>0.21544877</v>
      </c>
      <c r="S132" s="193"/>
      <c r="T132" s="195">
        <f>SUM(T133:T146)</f>
        <v>0</v>
      </c>
      <c r="AR132" s="196" t="s">
        <v>33</v>
      </c>
      <c r="AT132" s="197" t="s">
        <v>75</v>
      </c>
      <c r="AU132" s="197" t="s">
        <v>33</v>
      </c>
      <c r="AY132" s="196" t="s">
        <v>123</v>
      </c>
      <c r="BK132" s="198">
        <f>SUM(BK133:BK146)</f>
        <v>0</v>
      </c>
    </row>
    <row r="133" spans="1:65" s="2" customFormat="1" ht="33" customHeight="1">
      <c r="A133" s="35"/>
      <c r="B133" s="36"/>
      <c r="C133" s="201" t="s">
        <v>33</v>
      </c>
      <c r="D133" s="201" t="s">
        <v>126</v>
      </c>
      <c r="E133" s="202" t="s">
        <v>127</v>
      </c>
      <c r="F133" s="203" t="s">
        <v>128</v>
      </c>
      <c r="G133" s="204" t="s">
        <v>129</v>
      </c>
      <c r="H133" s="205">
        <v>5.001</v>
      </c>
      <c r="I133" s="206"/>
      <c r="J133" s="207">
        <f>ROUND(I133*H133,1)</f>
        <v>0</v>
      </c>
      <c r="K133" s="208"/>
      <c r="L133" s="40"/>
      <c r="M133" s="209" t="s">
        <v>1</v>
      </c>
      <c r="N133" s="210" t="s">
        <v>41</v>
      </c>
      <c r="O133" s="72"/>
      <c r="P133" s="211">
        <f>O133*H133</f>
        <v>0</v>
      </c>
      <c r="Q133" s="211">
        <v>0.00835</v>
      </c>
      <c r="R133" s="211">
        <f>Q133*H133</f>
        <v>0.04175835</v>
      </c>
      <c r="S133" s="211">
        <v>0</v>
      </c>
      <c r="T133" s="21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3" t="s">
        <v>130</v>
      </c>
      <c r="AT133" s="213" t="s">
        <v>126</v>
      </c>
      <c r="AU133" s="213" t="s">
        <v>85</v>
      </c>
      <c r="AY133" s="18" t="s">
        <v>123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8" t="s">
        <v>33</v>
      </c>
      <c r="BK133" s="214">
        <f>ROUND(I133*H133,1)</f>
        <v>0</v>
      </c>
      <c r="BL133" s="18" t="s">
        <v>130</v>
      </c>
      <c r="BM133" s="213" t="s">
        <v>131</v>
      </c>
    </row>
    <row r="134" spans="2:51" s="13" customFormat="1" ht="11.25">
      <c r="B134" s="215"/>
      <c r="C134" s="216"/>
      <c r="D134" s="217" t="s">
        <v>132</v>
      </c>
      <c r="E134" s="218" t="s">
        <v>1</v>
      </c>
      <c r="F134" s="219" t="s">
        <v>133</v>
      </c>
      <c r="G134" s="216"/>
      <c r="H134" s="218" t="s">
        <v>1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132</v>
      </c>
      <c r="AU134" s="225" t="s">
        <v>85</v>
      </c>
      <c r="AV134" s="13" t="s">
        <v>33</v>
      </c>
      <c r="AW134" s="13" t="s">
        <v>32</v>
      </c>
      <c r="AX134" s="13" t="s">
        <v>76</v>
      </c>
      <c r="AY134" s="225" t="s">
        <v>123</v>
      </c>
    </row>
    <row r="135" spans="2:51" s="14" customFormat="1" ht="11.25">
      <c r="B135" s="226"/>
      <c r="C135" s="227"/>
      <c r="D135" s="217" t="s">
        <v>132</v>
      </c>
      <c r="E135" s="228" t="s">
        <v>1</v>
      </c>
      <c r="F135" s="229" t="s">
        <v>134</v>
      </c>
      <c r="G135" s="227"/>
      <c r="H135" s="230">
        <v>5.001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132</v>
      </c>
      <c r="AU135" s="236" t="s">
        <v>85</v>
      </c>
      <c r="AV135" s="14" t="s">
        <v>85</v>
      </c>
      <c r="AW135" s="14" t="s">
        <v>32</v>
      </c>
      <c r="AX135" s="14" t="s">
        <v>33</v>
      </c>
      <c r="AY135" s="236" t="s">
        <v>123</v>
      </c>
    </row>
    <row r="136" spans="1:65" s="2" customFormat="1" ht="21.75" customHeight="1">
      <c r="A136" s="35"/>
      <c r="B136" s="36"/>
      <c r="C136" s="237" t="s">
        <v>85</v>
      </c>
      <c r="D136" s="237" t="s">
        <v>135</v>
      </c>
      <c r="E136" s="238" t="s">
        <v>136</v>
      </c>
      <c r="F136" s="239" t="s">
        <v>137</v>
      </c>
      <c r="G136" s="240" t="s">
        <v>129</v>
      </c>
      <c r="H136" s="241">
        <v>5.251</v>
      </c>
      <c r="I136" s="242"/>
      <c r="J136" s="243">
        <f>ROUND(I136*H136,1)</f>
        <v>0</v>
      </c>
      <c r="K136" s="244"/>
      <c r="L136" s="245"/>
      <c r="M136" s="246" t="s">
        <v>1</v>
      </c>
      <c r="N136" s="247" t="s">
        <v>41</v>
      </c>
      <c r="O136" s="72"/>
      <c r="P136" s="211">
        <f>O136*H136</f>
        <v>0</v>
      </c>
      <c r="Q136" s="211">
        <v>0.0015</v>
      </c>
      <c r="R136" s="211">
        <f>Q136*H136</f>
        <v>0.0078765</v>
      </c>
      <c r="S136" s="211">
        <v>0</v>
      </c>
      <c r="T136" s="21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3" t="s">
        <v>138</v>
      </c>
      <c r="AT136" s="213" t="s">
        <v>135</v>
      </c>
      <c r="AU136" s="213" t="s">
        <v>85</v>
      </c>
      <c r="AY136" s="18" t="s">
        <v>123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8" t="s">
        <v>33</v>
      </c>
      <c r="BK136" s="214">
        <f>ROUND(I136*H136,1)</f>
        <v>0</v>
      </c>
      <c r="BL136" s="18" t="s">
        <v>130</v>
      </c>
      <c r="BM136" s="213" t="s">
        <v>139</v>
      </c>
    </row>
    <row r="137" spans="2:51" s="14" customFormat="1" ht="11.25">
      <c r="B137" s="226"/>
      <c r="C137" s="227"/>
      <c r="D137" s="217" t="s">
        <v>132</v>
      </c>
      <c r="E137" s="227"/>
      <c r="F137" s="229" t="s">
        <v>140</v>
      </c>
      <c r="G137" s="227"/>
      <c r="H137" s="230">
        <v>5.251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132</v>
      </c>
      <c r="AU137" s="236" t="s">
        <v>85</v>
      </c>
      <c r="AV137" s="14" t="s">
        <v>85</v>
      </c>
      <c r="AW137" s="14" t="s">
        <v>4</v>
      </c>
      <c r="AX137" s="14" t="s">
        <v>33</v>
      </c>
      <c r="AY137" s="236" t="s">
        <v>123</v>
      </c>
    </row>
    <row r="138" spans="1:65" s="2" customFormat="1" ht="33" customHeight="1">
      <c r="A138" s="35"/>
      <c r="B138" s="36"/>
      <c r="C138" s="201" t="s">
        <v>141</v>
      </c>
      <c r="D138" s="201" t="s">
        <v>126</v>
      </c>
      <c r="E138" s="202" t="s">
        <v>142</v>
      </c>
      <c r="F138" s="203" t="s">
        <v>143</v>
      </c>
      <c r="G138" s="204" t="s">
        <v>129</v>
      </c>
      <c r="H138" s="205">
        <v>7.168</v>
      </c>
      <c r="I138" s="206"/>
      <c r="J138" s="207">
        <f>ROUND(I138*H138,1)</f>
        <v>0</v>
      </c>
      <c r="K138" s="208"/>
      <c r="L138" s="40"/>
      <c r="M138" s="209" t="s">
        <v>1</v>
      </c>
      <c r="N138" s="210" t="s">
        <v>41</v>
      </c>
      <c r="O138" s="72"/>
      <c r="P138" s="211">
        <f>O138*H138</f>
        <v>0</v>
      </c>
      <c r="Q138" s="211">
        <v>0.00935</v>
      </c>
      <c r="R138" s="211">
        <f>Q138*H138</f>
        <v>0.0670208</v>
      </c>
      <c r="S138" s="211">
        <v>0</v>
      </c>
      <c r="T138" s="21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3" t="s">
        <v>130</v>
      </c>
      <c r="AT138" s="213" t="s">
        <v>126</v>
      </c>
      <c r="AU138" s="213" t="s">
        <v>85</v>
      </c>
      <c r="AY138" s="18" t="s">
        <v>123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8" t="s">
        <v>33</v>
      </c>
      <c r="BK138" s="214">
        <f>ROUND(I138*H138,1)</f>
        <v>0</v>
      </c>
      <c r="BL138" s="18" t="s">
        <v>130</v>
      </c>
      <c r="BM138" s="213" t="s">
        <v>144</v>
      </c>
    </row>
    <row r="139" spans="2:51" s="13" customFormat="1" ht="11.25">
      <c r="B139" s="215"/>
      <c r="C139" s="216"/>
      <c r="D139" s="217" t="s">
        <v>132</v>
      </c>
      <c r="E139" s="218" t="s">
        <v>1</v>
      </c>
      <c r="F139" s="219" t="s">
        <v>133</v>
      </c>
      <c r="G139" s="216"/>
      <c r="H139" s="218" t="s">
        <v>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132</v>
      </c>
      <c r="AU139" s="225" t="s">
        <v>85</v>
      </c>
      <c r="AV139" s="13" t="s">
        <v>33</v>
      </c>
      <c r="AW139" s="13" t="s">
        <v>32</v>
      </c>
      <c r="AX139" s="13" t="s">
        <v>76</v>
      </c>
      <c r="AY139" s="225" t="s">
        <v>123</v>
      </c>
    </row>
    <row r="140" spans="2:51" s="14" customFormat="1" ht="11.25">
      <c r="B140" s="226"/>
      <c r="C140" s="227"/>
      <c r="D140" s="217" t="s">
        <v>132</v>
      </c>
      <c r="E140" s="228" t="s">
        <v>1</v>
      </c>
      <c r="F140" s="229" t="s">
        <v>145</v>
      </c>
      <c r="G140" s="227"/>
      <c r="H140" s="230">
        <v>7.168</v>
      </c>
      <c r="I140" s="231"/>
      <c r="J140" s="227"/>
      <c r="K140" s="227"/>
      <c r="L140" s="232"/>
      <c r="M140" s="233"/>
      <c r="N140" s="234"/>
      <c r="O140" s="234"/>
      <c r="P140" s="234"/>
      <c r="Q140" s="234"/>
      <c r="R140" s="234"/>
      <c r="S140" s="234"/>
      <c r="T140" s="235"/>
      <c r="AT140" s="236" t="s">
        <v>132</v>
      </c>
      <c r="AU140" s="236" t="s">
        <v>85</v>
      </c>
      <c r="AV140" s="14" t="s">
        <v>85</v>
      </c>
      <c r="AW140" s="14" t="s">
        <v>32</v>
      </c>
      <c r="AX140" s="14" t="s">
        <v>33</v>
      </c>
      <c r="AY140" s="236" t="s">
        <v>123</v>
      </c>
    </row>
    <row r="141" spans="1:65" s="2" customFormat="1" ht="21.75" customHeight="1">
      <c r="A141" s="35"/>
      <c r="B141" s="36"/>
      <c r="C141" s="237" t="s">
        <v>130</v>
      </c>
      <c r="D141" s="237" t="s">
        <v>135</v>
      </c>
      <c r="E141" s="238" t="s">
        <v>146</v>
      </c>
      <c r="F141" s="239" t="s">
        <v>147</v>
      </c>
      <c r="G141" s="240" t="s">
        <v>129</v>
      </c>
      <c r="H141" s="241">
        <v>7.526</v>
      </c>
      <c r="I141" s="242"/>
      <c r="J141" s="243">
        <f>ROUND(I141*H141,1)</f>
        <v>0</v>
      </c>
      <c r="K141" s="244"/>
      <c r="L141" s="245"/>
      <c r="M141" s="246" t="s">
        <v>1</v>
      </c>
      <c r="N141" s="247" t="s">
        <v>41</v>
      </c>
      <c r="O141" s="72"/>
      <c r="P141" s="211">
        <f>O141*H141</f>
        <v>0</v>
      </c>
      <c r="Q141" s="211">
        <v>0.0075</v>
      </c>
      <c r="R141" s="211">
        <f>Q141*H141</f>
        <v>0.056444999999999995</v>
      </c>
      <c r="S141" s="211">
        <v>0</v>
      </c>
      <c r="T141" s="21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3" t="s">
        <v>138</v>
      </c>
      <c r="AT141" s="213" t="s">
        <v>135</v>
      </c>
      <c r="AU141" s="213" t="s">
        <v>85</v>
      </c>
      <c r="AY141" s="18" t="s">
        <v>123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8" t="s">
        <v>33</v>
      </c>
      <c r="BK141" s="214">
        <f>ROUND(I141*H141,1)</f>
        <v>0</v>
      </c>
      <c r="BL141" s="18" t="s">
        <v>130</v>
      </c>
      <c r="BM141" s="213" t="s">
        <v>148</v>
      </c>
    </row>
    <row r="142" spans="2:51" s="14" customFormat="1" ht="11.25">
      <c r="B142" s="226"/>
      <c r="C142" s="227"/>
      <c r="D142" s="217" t="s">
        <v>132</v>
      </c>
      <c r="E142" s="227"/>
      <c r="F142" s="229" t="s">
        <v>149</v>
      </c>
      <c r="G142" s="227"/>
      <c r="H142" s="230">
        <v>7.526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132</v>
      </c>
      <c r="AU142" s="236" t="s">
        <v>85</v>
      </c>
      <c r="AV142" s="14" t="s">
        <v>85</v>
      </c>
      <c r="AW142" s="14" t="s">
        <v>4</v>
      </c>
      <c r="AX142" s="14" t="s">
        <v>33</v>
      </c>
      <c r="AY142" s="236" t="s">
        <v>123</v>
      </c>
    </row>
    <row r="143" spans="1:65" s="2" customFormat="1" ht="21.75" customHeight="1">
      <c r="A143" s="35"/>
      <c r="B143" s="36"/>
      <c r="C143" s="201" t="s">
        <v>150</v>
      </c>
      <c r="D143" s="201" t="s">
        <v>126</v>
      </c>
      <c r="E143" s="202" t="s">
        <v>151</v>
      </c>
      <c r="F143" s="203" t="s">
        <v>152</v>
      </c>
      <c r="G143" s="204" t="s">
        <v>129</v>
      </c>
      <c r="H143" s="205">
        <v>12.169</v>
      </c>
      <c r="I143" s="206"/>
      <c r="J143" s="207">
        <f>ROUND(I143*H143,1)</f>
        <v>0</v>
      </c>
      <c r="K143" s="208"/>
      <c r="L143" s="40"/>
      <c r="M143" s="209" t="s">
        <v>1</v>
      </c>
      <c r="N143" s="210" t="s">
        <v>41</v>
      </c>
      <c r="O143" s="72"/>
      <c r="P143" s="211">
        <f>O143*H143</f>
        <v>0</v>
      </c>
      <c r="Q143" s="211">
        <v>0.00348</v>
      </c>
      <c r="R143" s="211">
        <f>Q143*H143</f>
        <v>0.04234812</v>
      </c>
      <c r="S143" s="211">
        <v>0</v>
      </c>
      <c r="T143" s="21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3" t="s">
        <v>130</v>
      </c>
      <c r="AT143" s="213" t="s">
        <v>126</v>
      </c>
      <c r="AU143" s="213" t="s">
        <v>85</v>
      </c>
      <c r="AY143" s="18" t="s">
        <v>123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8" t="s">
        <v>33</v>
      </c>
      <c r="BK143" s="214">
        <f>ROUND(I143*H143,1)</f>
        <v>0</v>
      </c>
      <c r="BL143" s="18" t="s">
        <v>130</v>
      </c>
      <c r="BM143" s="213" t="s">
        <v>153</v>
      </c>
    </row>
    <row r="144" spans="1:65" s="2" customFormat="1" ht="16.5" customHeight="1">
      <c r="A144" s="35"/>
      <c r="B144" s="36"/>
      <c r="C144" s="201" t="s">
        <v>124</v>
      </c>
      <c r="D144" s="201" t="s">
        <v>126</v>
      </c>
      <c r="E144" s="202" t="s">
        <v>154</v>
      </c>
      <c r="F144" s="203" t="s">
        <v>155</v>
      </c>
      <c r="G144" s="204" t="s">
        <v>129</v>
      </c>
      <c r="H144" s="205">
        <v>12.169</v>
      </c>
      <c r="I144" s="206"/>
      <c r="J144" s="207">
        <f>ROUND(I144*H144,1)</f>
        <v>0</v>
      </c>
      <c r="K144" s="208"/>
      <c r="L144" s="40"/>
      <c r="M144" s="209" t="s">
        <v>1</v>
      </c>
      <c r="N144" s="210" t="s">
        <v>41</v>
      </c>
      <c r="O144" s="72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3" t="s">
        <v>130</v>
      </c>
      <c r="AT144" s="213" t="s">
        <v>126</v>
      </c>
      <c r="AU144" s="213" t="s">
        <v>85</v>
      </c>
      <c r="AY144" s="18" t="s">
        <v>123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8" t="s">
        <v>33</v>
      </c>
      <c r="BK144" s="214">
        <f>ROUND(I144*H144,1)</f>
        <v>0</v>
      </c>
      <c r="BL144" s="18" t="s">
        <v>130</v>
      </c>
      <c r="BM144" s="213" t="s">
        <v>156</v>
      </c>
    </row>
    <row r="145" spans="2:51" s="13" customFormat="1" ht="11.25">
      <c r="B145" s="215"/>
      <c r="C145" s="216"/>
      <c r="D145" s="217" t="s">
        <v>132</v>
      </c>
      <c r="E145" s="218" t="s">
        <v>1</v>
      </c>
      <c r="F145" s="219" t="s">
        <v>133</v>
      </c>
      <c r="G145" s="216"/>
      <c r="H145" s="218" t="s">
        <v>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132</v>
      </c>
      <c r="AU145" s="225" t="s">
        <v>85</v>
      </c>
      <c r="AV145" s="13" t="s">
        <v>33</v>
      </c>
      <c r="AW145" s="13" t="s">
        <v>32</v>
      </c>
      <c r="AX145" s="13" t="s">
        <v>76</v>
      </c>
      <c r="AY145" s="225" t="s">
        <v>123</v>
      </c>
    </row>
    <row r="146" spans="2:51" s="14" customFormat="1" ht="11.25">
      <c r="B146" s="226"/>
      <c r="C146" s="227"/>
      <c r="D146" s="217" t="s">
        <v>132</v>
      </c>
      <c r="E146" s="228" t="s">
        <v>1</v>
      </c>
      <c r="F146" s="229" t="s">
        <v>157</v>
      </c>
      <c r="G146" s="227"/>
      <c r="H146" s="230">
        <v>12.169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132</v>
      </c>
      <c r="AU146" s="236" t="s">
        <v>85</v>
      </c>
      <c r="AV146" s="14" t="s">
        <v>85</v>
      </c>
      <c r="AW146" s="14" t="s">
        <v>32</v>
      </c>
      <c r="AX146" s="14" t="s">
        <v>33</v>
      </c>
      <c r="AY146" s="236" t="s">
        <v>123</v>
      </c>
    </row>
    <row r="147" spans="2:63" s="12" customFormat="1" ht="22.9" customHeight="1">
      <c r="B147" s="185"/>
      <c r="C147" s="186"/>
      <c r="D147" s="187" t="s">
        <v>75</v>
      </c>
      <c r="E147" s="199" t="s">
        <v>158</v>
      </c>
      <c r="F147" s="199" t="s">
        <v>159</v>
      </c>
      <c r="G147" s="186"/>
      <c r="H147" s="186"/>
      <c r="I147" s="189"/>
      <c r="J147" s="200">
        <f>BK147</f>
        <v>0</v>
      </c>
      <c r="K147" s="186"/>
      <c r="L147" s="191"/>
      <c r="M147" s="192"/>
      <c r="N147" s="193"/>
      <c r="O147" s="193"/>
      <c r="P147" s="194">
        <f>SUM(P148:P152)</f>
        <v>0</v>
      </c>
      <c r="Q147" s="193"/>
      <c r="R147" s="194">
        <f>SUM(R148:R152)</f>
        <v>0</v>
      </c>
      <c r="S147" s="193"/>
      <c r="T147" s="195">
        <f>SUM(T148:T152)</f>
        <v>0</v>
      </c>
      <c r="AR147" s="196" t="s">
        <v>33</v>
      </c>
      <c r="AT147" s="197" t="s">
        <v>75</v>
      </c>
      <c r="AU147" s="197" t="s">
        <v>33</v>
      </c>
      <c r="AY147" s="196" t="s">
        <v>123</v>
      </c>
      <c r="BK147" s="198">
        <f>SUM(BK148:BK152)</f>
        <v>0</v>
      </c>
    </row>
    <row r="148" spans="1:65" s="2" customFormat="1" ht="21.75" customHeight="1">
      <c r="A148" s="35"/>
      <c r="B148" s="36"/>
      <c r="C148" s="201" t="s">
        <v>160</v>
      </c>
      <c r="D148" s="201" t="s">
        <v>126</v>
      </c>
      <c r="E148" s="202" t="s">
        <v>161</v>
      </c>
      <c r="F148" s="203" t="s">
        <v>162</v>
      </c>
      <c r="G148" s="204" t="s">
        <v>163</v>
      </c>
      <c r="H148" s="205">
        <v>2.477</v>
      </c>
      <c r="I148" s="206"/>
      <c r="J148" s="207">
        <f>ROUND(I148*H148,1)</f>
        <v>0</v>
      </c>
      <c r="K148" s="208"/>
      <c r="L148" s="40"/>
      <c r="M148" s="209" t="s">
        <v>1</v>
      </c>
      <c r="N148" s="210" t="s">
        <v>41</v>
      </c>
      <c r="O148" s="72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3" t="s">
        <v>130</v>
      </c>
      <c r="AT148" s="213" t="s">
        <v>126</v>
      </c>
      <c r="AU148" s="213" t="s">
        <v>85</v>
      </c>
      <c r="AY148" s="18" t="s">
        <v>123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8" t="s">
        <v>33</v>
      </c>
      <c r="BK148" s="214">
        <f>ROUND(I148*H148,1)</f>
        <v>0</v>
      </c>
      <c r="BL148" s="18" t="s">
        <v>130</v>
      </c>
      <c r="BM148" s="213" t="s">
        <v>164</v>
      </c>
    </row>
    <row r="149" spans="1:65" s="2" customFormat="1" ht="21.75" customHeight="1">
      <c r="A149" s="35"/>
      <c r="B149" s="36"/>
      <c r="C149" s="201" t="s">
        <v>138</v>
      </c>
      <c r="D149" s="201" t="s">
        <v>126</v>
      </c>
      <c r="E149" s="202" t="s">
        <v>165</v>
      </c>
      <c r="F149" s="203" t="s">
        <v>166</v>
      </c>
      <c r="G149" s="204" t="s">
        <v>163</v>
      </c>
      <c r="H149" s="205">
        <v>24.77</v>
      </c>
      <c r="I149" s="206"/>
      <c r="J149" s="207">
        <f>ROUND(I149*H149,1)</f>
        <v>0</v>
      </c>
      <c r="K149" s="208"/>
      <c r="L149" s="40"/>
      <c r="M149" s="209" t="s">
        <v>1</v>
      </c>
      <c r="N149" s="210" t="s">
        <v>41</v>
      </c>
      <c r="O149" s="72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3" t="s">
        <v>130</v>
      </c>
      <c r="AT149" s="213" t="s">
        <v>126</v>
      </c>
      <c r="AU149" s="213" t="s">
        <v>85</v>
      </c>
      <c r="AY149" s="18" t="s">
        <v>123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8" t="s">
        <v>33</v>
      </c>
      <c r="BK149" s="214">
        <f>ROUND(I149*H149,1)</f>
        <v>0</v>
      </c>
      <c r="BL149" s="18" t="s">
        <v>130</v>
      </c>
      <c r="BM149" s="213" t="s">
        <v>167</v>
      </c>
    </row>
    <row r="150" spans="2:51" s="14" customFormat="1" ht="11.25">
      <c r="B150" s="226"/>
      <c r="C150" s="227"/>
      <c r="D150" s="217" t="s">
        <v>132</v>
      </c>
      <c r="E150" s="227"/>
      <c r="F150" s="229" t="s">
        <v>168</v>
      </c>
      <c r="G150" s="227"/>
      <c r="H150" s="230">
        <v>24.77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132</v>
      </c>
      <c r="AU150" s="236" t="s">
        <v>85</v>
      </c>
      <c r="AV150" s="14" t="s">
        <v>85</v>
      </c>
      <c r="AW150" s="14" t="s">
        <v>4</v>
      </c>
      <c r="AX150" s="14" t="s">
        <v>33</v>
      </c>
      <c r="AY150" s="236" t="s">
        <v>123</v>
      </c>
    </row>
    <row r="151" spans="1:65" s="2" customFormat="1" ht="21.75" customHeight="1">
      <c r="A151" s="35"/>
      <c r="B151" s="36"/>
      <c r="C151" s="201" t="s">
        <v>169</v>
      </c>
      <c r="D151" s="201" t="s">
        <v>126</v>
      </c>
      <c r="E151" s="202" t="s">
        <v>170</v>
      </c>
      <c r="F151" s="203" t="s">
        <v>171</v>
      </c>
      <c r="G151" s="204" t="s">
        <v>163</v>
      </c>
      <c r="H151" s="205">
        <v>2.477</v>
      </c>
      <c r="I151" s="206"/>
      <c r="J151" s="207">
        <f>ROUND(I151*H151,1)</f>
        <v>0</v>
      </c>
      <c r="K151" s="208"/>
      <c r="L151" s="40"/>
      <c r="M151" s="209" t="s">
        <v>1</v>
      </c>
      <c r="N151" s="210" t="s">
        <v>41</v>
      </c>
      <c r="O151" s="72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3" t="s">
        <v>130</v>
      </c>
      <c r="AT151" s="213" t="s">
        <v>126</v>
      </c>
      <c r="AU151" s="213" t="s">
        <v>85</v>
      </c>
      <c r="AY151" s="18" t="s">
        <v>123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8" t="s">
        <v>33</v>
      </c>
      <c r="BK151" s="214">
        <f>ROUND(I151*H151,1)</f>
        <v>0</v>
      </c>
      <c r="BL151" s="18" t="s">
        <v>130</v>
      </c>
      <c r="BM151" s="213" t="s">
        <v>172</v>
      </c>
    </row>
    <row r="152" spans="1:65" s="2" customFormat="1" ht="21.75" customHeight="1">
      <c r="A152" s="35"/>
      <c r="B152" s="36"/>
      <c r="C152" s="201" t="s">
        <v>173</v>
      </c>
      <c r="D152" s="201" t="s">
        <v>126</v>
      </c>
      <c r="E152" s="202" t="s">
        <v>174</v>
      </c>
      <c r="F152" s="203" t="s">
        <v>175</v>
      </c>
      <c r="G152" s="204" t="s">
        <v>163</v>
      </c>
      <c r="H152" s="205">
        <v>2.477</v>
      </c>
      <c r="I152" s="206"/>
      <c r="J152" s="207">
        <f>ROUND(I152*H152,1)</f>
        <v>0</v>
      </c>
      <c r="K152" s="208"/>
      <c r="L152" s="40"/>
      <c r="M152" s="209" t="s">
        <v>1</v>
      </c>
      <c r="N152" s="210" t="s">
        <v>41</v>
      </c>
      <c r="O152" s="72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3" t="s">
        <v>130</v>
      </c>
      <c r="AT152" s="213" t="s">
        <v>126</v>
      </c>
      <c r="AU152" s="213" t="s">
        <v>85</v>
      </c>
      <c r="AY152" s="18" t="s">
        <v>123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8" t="s">
        <v>33</v>
      </c>
      <c r="BK152" s="214">
        <f>ROUND(I152*H152,1)</f>
        <v>0</v>
      </c>
      <c r="BL152" s="18" t="s">
        <v>130</v>
      </c>
      <c r="BM152" s="213" t="s">
        <v>176</v>
      </c>
    </row>
    <row r="153" spans="2:63" s="12" customFormat="1" ht="25.9" customHeight="1">
      <c r="B153" s="185"/>
      <c r="C153" s="186"/>
      <c r="D153" s="187" t="s">
        <v>75</v>
      </c>
      <c r="E153" s="188" t="s">
        <v>177</v>
      </c>
      <c r="F153" s="188" t="s">
        <v>178</v>
      </c>
      <c r="G153" s="186"/>
      <c r="H153" s="186"/>
      <c r="I153" s="189"/>
      <c r="J153" s="190">
        <f>BK153</f>
        <v>0</v>
      </c>
      <c r="K153" s="186"/>
      <c r="L153" s="191"/>
      <c r="M153" s="192"/>
      <c r="N153" s="193"/>
      <c r="O153" s="193"/>
      <c r="P153" s="194">
        <f>P154+P256+P298+P310+P321+P323+P343+P375</f>
        <v>0</v>
      </c>
      <c r="Q153" s="193"/>
      <c r="R153" s="194">
        <f>R154+R256+R298+R310+R321+R323+R343+R375</f>
        <v>28.835246207835</v>
      </c>
      <c r="S153" s="193"/>
      <c r="T153" s="195">
        <f>T154+T256+T298+T310+T321+T323+T343+T375</f>
        <v>2.4765222</v>
      </c>
      <c r="AR153" s="196" t="s">
        <v>85</v>
      </c>
      <c r="AT153" s="197" t="s">
        <v>75</v>
      </c>
      <c r="AU153" s="197" t="s">
        <v>76</v>
      </c>
      <c r="AY153" s="196" t="s">
        <v>123</v>
      </c>
      <c r="BK153" s="198">
        <f>BK154+BK256+BK298+BK310+BK321+BK323+BK343+BK375</f>
        <v>0</v>
      </c>
    </row>
    <row r="154" spans="2:63" s="12" customFormat="1" ht="22.9" customHeight="1">
      <c r="B154" s="185"/>
      <c r="C154" s="186"/>
      <c r="D154" s="187" t="s">
        <v>75</v>
      </c>
      <c r="E154" s="199" t="s">
        <v>179</v>
      </c>
      <c r="F154" s="199" t="s">
        <v>180</v>
      </c>
      <c r="G154" s="186"/>
      <c r="H154" s="186"/>
      <c r="I154" s="189"/>
      <c r="J154" s="200">
        <f>BK154</f>
        <v>0</v>
      </c>
      <c r="K154" s="186"/>
      <c r="L154" s="191"/>
      <c r="M154" s="192"/>
      <c r="N154" s="193"/>
      <c r="O154" s="193"/>
      <c r="P154" s="194">
        <f>SUM(P155:P255)</f>
        <v>0</v>
      </c>
      <c r="Q154" s="193"/>
      <c r="R154" s="194">
        <f>SUM(R155:R255)</f>
        <v>3.319929119999999</v>
      </c>
      <c r="S154" s="193"/>
      <c r="T154" s="195">
        <f>SUM(T155:T255)</f>
        <v>1.236764</v>
      </c>
      <c r="AR154" s="196" t="s">
        <v>85</v>
      </c>
      <c r="AT154" s="197" t="s">
        <v>75</v>
      </c>
      <c r="AU154" s="197" t="s">
        <v>33</v>
      </c>
      <c r="AY154" s="196" t="s">
        <v>123</v>
      </c>
      <c r="BK154" s="198">
        <f>SUM(BK155:BK255)</f>
        <v>0</v>
      </c>
    </row>
    <row r="155" spans="1:65" s="2" customFormat="1" ht="21.75" customHeight="1">
      <c r="A155" s="35"/>
      <c r="B155" s="36"/>
      <c r="C155" s="201" t="s">
        <v>181</v>
      </c>
      <c r="D155" s="201" t="s">
        <v>126</v>
      </c>
      <c r="E155" s="202" t="s">
        <v>182</v>
      </c>
      <c r="F155" s="203" t="s">
        <v>183</v>
      </c>
      <c r="G155" s="204" t="s">
        <v>129</v>
      </c>
      <c r="H155" s="205">
        <v>616.582</v>
      </c>
      <c r="I155" s="206"/>
      <c r="J155" s="207">
        <f>ROUND(I155*H155,1)</f>
        <v>0</v>
      </c>
      <c r="K155" s="208"/>
      <c r="L155" s="40"/>
      <c r="M155" s="209" t="s">
        <v>1</v>
      </c>
      <c r="N155" s="210" t="s">
        <v>41</v>
      </c>
      <c r="O155" s="72"/>
      <c r="P155" s="211">
        <f>O155*H155</f>
        <v>0</v>
      </c>
      <c r="Q155" s="211">
        <v>0</v>
      </c>
      <c r="R155" s="211">
        <f>Q155*H155</f>
        <v>0</v>
      </c>
      <c r="S155" s="211">
        <v>0.002</v>
      </c>
      <c r="T155" s="212">
        <f>S155*H155</f>
        <v>1.233164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3" t="s">
        <v>184</v>
      </c>
      <c r="AT155" s="213" t="s">
        <v>126</v>
      </c>
      <c r="AU155" s="213" t="s">
        <v>85</v>
      </c>
      <c r="AY155" s="18" t="s">
        <v>123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8" t="s">
        <v>33</v>
      </c>
      <c r="BK155" s="214">
        <f>ROUND(I155*H155,1)</f>
        <v>0</v>
      </c>
      <c r="BL155" s="18" t="s">
        <v>184</v>
      </c>
      <c r="BM155" s="213" t="s">
        <v>185</v>
      </c>
    </row>
    <row r="156" spans="2:51" s="13" customFormat="1" ht="11.25">
      <c r="B156" s="215"/>
      <c r="C156" s="216"/>
      <c r="D156" s="217" t="s">
        <v>132</v>
      </c>
      <c r="E156" s="218" t="s">
        <v>1</v>
      </c>
      <c r="F156" s="219" t="s">
        <v>186</v>
      </c>
      <c r="G156" s="216"/>
      <c r="H156" s="218" t="s">
        <v>1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132</v>
      </c>
      <c r="AU156" s="225" t="s">
        <v>85</v>
      </c>
      <c r="AV156" s="13" t="s">
        <v>33</v>
      </c>
      <c r="AW156" s="13" t="s">
        <v>32</v>
      </c>
      <c r="AX156" s="13" t="s">
        <v>76</v>
      </c>
      <c r="AY156" s="225" t="s">
        <v>123</v>
      </c>
    </row>
    <row r="157" spans="2:51" s="13" customFormat="1" ht="11.25">
      <c r="B157" s="215"/>
      <c r="C157" s="216"/>
      <c r="D157" s="217" t="s">
        <v>132</v>
      </c>
      <c r="E157" s="218" t="s">
        <v>1</v>
      </c>
      <c r="F157" s="219" t="s">
        <v>187</v>
      </c>
      <c r="G157" s="216"/>
      <c r="H157" s="218" t="s">
        <v>1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132</v>
      </c>
      <c r="AU157" s="225" t="s">
        <v>85</v>
      </c>
      <c r="AV157" s="13" t="s">
        <v>33</v>
      </c>
      <c r="AW157" s="13" t="s">
        <v>32</v>
      </c>
      <c r="AX157" s="13" t="s">
        <v>76</v>
      </c>
      <c r="AY157" s="225" t="s">
        <v>123</v>
      </c>
    </row>
    <row r="158" spans="2:51" s="14" customFormat="1" ht="11.25">
      <c r="B158" s="226"/>
      <c r="C158" s="227"/>
      <c r="D158" s="217" t="s">
        <v>132</v>
      </c>
      <c r="E158" s="228" t="s">
        <v>1</v>
      </c>
      <c r="F158" s="229" t="s">
        <v>188</v>
      </c>
      <c r="G158" s="227"/>
      <c r="H158" s="230">
        <v>18.72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132</v>
      </c>
      <c r="AU158" s="236" t="s">
        <v>85</v>
      </c>
      <c r="AV158" s="14" t="s">
        <v>85</v>
      </c>
      <c r="AW158" s="14" t="s">
        <v>32</v>
      </c>
      <c r="AX158" s="14" t="s">
        <v>76</v>
      </c>
      <c r="AY158" s="236" t="s">
        <v>123</v>
      </c>
    </row>
    <row r="159" spans="2:51" s="13" customFormat="1" ht="11.25">
      <c r="B159" s="215"/>
      <c r="C159" s="216"/>
      <c r="D159" s="217" t="s">
        <v>132</v>
      </c>
      <c r="E159" s="218" t="s">
        <v>1</v>
      </c>
      <c r="F159" s="219" t="s">
        <v>189</v>
      </c>
      <c r="G159" s="216"/>
      <c r="H159" s="218" t="s">
        <v>1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132</v>
      </c>
      <c r="AU159" s="225" t="s">
        <v>85</v>
      </c>
      <c r="AV159" s="13" t="s">
        <v>33</v>
      </c>
      <c r="AW159" s="13" t="s">
        <v>32</v>
      </c>
      <c r="AX159" s="13" t="s">
        <v>76</v>
      </c>
      <c r="AY159" s="225" t="s">
        <v>123</v>
      </c>
    </row>
    <row r="160" spans="2:51" s="14" customFormat="1" ht="11.25">
      <c r="B160" s="226"/>
      <c r="C160" s="227"/>
      <c r="D160" s="217" t="s">
        <v>132</v>
      </c>
      <c r="E160" s="228" t="s">
        <v>1</v>
      </c>
      <c r="F160" s="229" t="s">
        <v>190</v>
      </c>
      <c r="G160" s="227"/>
      <c r="H160" s="230">
        <v>12.011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132</v>
      </c>
      <c r="AU160" s="236" t="s">
        <v>85</v>
      </c>
      <c r="AV160" s="14" t="s">
        <v>85</v>
      </c>
      <c r="AW160" s="14" t="s">
        <v>32</v>
      </c>
      <c r="AX160" s="14" t="s">
        <v>76</v>
      </c>
      <c r="AY160" s="236" t="s">
        <v>123</v>
      </c>
    </row>
    <row r="161" spans="2:51" s="13" customFormat="1" ht="11.25">
      <c r="B161" s="215"/>
      <c r="C161" s="216"/>
      <c r="D161" s="217" t="s">
        <v>132</v>
      </c>
      <c r="E161" s="218" t="s">
        <v>1</v>
      </c>
      <c r="F161" s="219" t="s">
        <v>191</v>
      </c>
      <c r="G161" s="216"/>
      <c r="H161" s="218" t="s">
        <v>1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132</v>
      </c>
      <c r="AU161" s="225" t="s">
        <v>85</v>
      </c>
      <c r="AV161" s="13" t="s">
        <v>33</v>
      </c>
      <c r="AW161" s="13" t="s">
        <v>32</v>
      </c>
      <c r="AX161" s="13" t="s">
        <v>76</v>
      </c>
      <c r="AY161" s="225" t="s">
        <v>123</v>
      </c>
    </row>
    <row r="162" spans="2:51" s="14" customFormat="1" ht="11.25">
      <c r="B162" s="226"/>
      <c r="C162" s="227"/>
      <c r="D162" s="217" t="s">
        <v>132</v>
      </c>
      <c r="E162" s="228" t="s">
        <v>1</v>
      </c>
      <c r="F162" s="229" t="s">
        <v>192</v>
      </c>
      <c r="G162" s="227"/>
      <c r="H162" s="230">
        <v>131.156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132</v>
      </c>
      <c r="AU162" s="236" t="s">
        <v>85</v>
      </c>
      <c r="AV162" s="14" t="s">
        <v>85</v>
      </c>
      <c r="AW162" s="14" t="s">
        <v>32</v>
      </c>
      <c r="AX162" s="14" t="s">
        <v>76</v>
      </c>
      <c r="AY162" s="236" t="s">
        <v>123</v>
      </c>
    </row>
    <row r="163" spans="2:51" s="13" customFormat="1" ht="11.25">
      <c r="B163" s="215"/>
      <c r="C163" s="216"/>
      <c r="D163" s="217" t="s">
        <v>132</v>
      </c>
      <c r="E163" s="218" t="s">
        <v>1</v>
      </c>
      <c r="F163" s="219" t="s">
        <v>193</v>
      </c>
      <c r="G163" s="216"/>
      <c r="H163" s="218" t="s">
        <v>1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132</v>
      </c>
      <c r="AU163" s="225" t="s">
        <v>85</v>
      </c>
      <c r="AV163" s="13" t="s">
        <v>33</v>
      </c>
      <c r="AW163" s="13" t="s">
        <v>32</v>
      </c>
      <c r="AX163" s="13" t="s">
        <v>76</v>
      </c>
      <c r="AY163" s="225" t="s">
        <v>123</v>
      </c>
    </row>
    <row r="164" spans="2:51" s="14" customFormat="1" ht="11.25">
      <c r="B164" s="226"/>
      <c r="C164" s="227"/>
      <c r="D164" s="217" t="s">
        <v>132</v>
      </c>
      <c r="E164" s="228" t="s">
        <v>1</v>
      </c>
      <c r="F164" s="229" t="s">
        <v>194</v>
      </c>
      <c r="G164" s="227"/>
      <c r="H164" s="230">
        <v>103.954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132</v>
      </c>
      <c r="AU164" s="236" t="s">
        <v>85</v>
      </c>
      <c r="AV164" s="14" t="s">
        <v>85</v>
      </c>
      <c r="AW164" s="14" t="s">
        <v>32</v>
      </c>
      <c r="AX164" s="14" t="s">
        <v>76</v>
      </c>
      <c r="AY164" s="236" t="s">
        <v>123</v>
      </c>
    </row>
    <row r="165" spans="2:51" s="14" customFormat="1" ht="11.25">
      <c r="B165" s="226"/>
      <c r="C165" s="227"/>
      <c r="D165" s="217" t="s">
        <v>132</v>
      </c>
      <c r="E165" s="228" t="s">
        <v>1</v>
      </c>
      <c r="F165" s="229" t="s">
        <v>195</v>
      </c>
      <c r="G165" s="227"/>
      <c r="H165" s="230">
        <v>205.875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132</v>
      </c>
      <c r="AU165" s="236" t="s">
        <v>85</v>
      </c>
      <c r="AV165" s="14" t="s">
        <v>85</v>
      </c>
      <c r="AW165" s="14" t="s">
        <v>32</v>
      </c>
      <c r="AX165" s="14" t="s">
        <v>76</v>
      </c>
      <c r="AY165" s="236" t="s">
        <v>123</v>
      </c>
    </row>
    <row r="166" spans="2:51" s="14" customFormat="1" ht="11.25">
      <c r="B166" s="226"/>
      <c r="C166" s="227"/>
      <c r="D166" s="217" t="s">
        <v>132</v>
      </c>
      <c r="E166" s="228" t="s">
        <v>1</v>
      </c>
      <c r="F166" s="229" t="s">
        <v>196</v>
      </c>
      <c r="G166" s="227"/>
      <c r="H166" s="230">
        <v>147.154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132</v>
      </c>
      <c r="AU166" s="236" t="s">
        <v>85</v>
      </c>
      <c r="AV166" s="14" t="s">
        <v>85</v>
      </c>
      <c r="AW166" s="14" t="s">
        <v>32</v>
      </c>
      <c r="AX166" s="14" t="s">
        <v>76</v>
      </c>
      <c r="AY166" s="236" t="s">
        <v>123</v>
      </c>
    </row>
    <row r="167" spans="2:51" s="14" customFormat="1" ht="11.25">
      <c r="B167" s="226"/>
      <c r="C167" s="227"/>
      <c r="D167" s="217" t="s">
        <v>132</v>
      </c>
      <c r="E167" s="228" t="s">
        <v>1</v>
      </c>
      <c r="F167" s="229" t="s">
        <v>197</v>
      </c>
      <c r="G167" s="227"/>
      <c r="H167" s="230">
        <v>-2.288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132</v>
      </c>
      <c r="AU167" s="236" t="s">
        <v>85</v>
      </c>
      <c r="AV167" s="14" t="s">
        <v>85</v>
      </c>
      <c r="AW167" s="14" t="s">
        <v>32</v>
      </c>
      <c r="AX167" s="14" t="s">
        <v>76</v>
      </c>
      <c r="AY167" s="236" t="s">
        <v>123</v>
      </c>
    </row>
    <row r="168" spans="2:51" s="15" customFormat="1" ht="11.25">
      <c r="B168" s="248"/>
      <c r="C168" s="249"/>
      <c r="D168" s="217" t="s">
        <v>132</v>
      </c>
      <c r="E168" s="250" t="s">
        <v>1</v>
      </c>
      <c r="F168" s="251" t="s">
        <v>198</v>
      </c>
      <c r="G168" s="249"/>
      <c r="H168" s="252">
        <v>616.582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132</v>
      </c>
      <c r="AU168" s="258" t="s">
        <v>85</v>
      </c>
      <c r="AV168" s="15" t="s">
        <v>130</v>
      </c>
      <c r="AW168" s="15" t="s">
        <v>32</v>
      </c>
      <c r="AX168" s="15" t="s">
        <v>33</v>
      </c>
      <c r="AY168" s="258" t="s">
        <v>123</v>
      </c>
    </row>
    <row r="169" spans="1:65" s="2" customFormat="1" ht="21.75" customHeight="1">
      <c r="A169" s="35"/>
      <c r="B169" s="36"/>
      <c r="C169" s="201" t="s">
        <v>199</v>
      </c>
      <c r="D169" s="201" t="s">
        <v>126</v>
      </c>
      <c r="E169" s="202" t="s">
        <v>200</v>
      </c>
      <c r="F169" s="203" t="s">
        <v>201</v>
      </c>
      <c r="G169" s="204" t="s">
        <v>202</v>
      </c>
      <c r="H169" s="205">
        <v>12</v>
      </c>
      <c r="I169" s="206"/>
      <c r="J169" s="207">
        <f>ROUND(I169*H169,1)</f>
        <v>0</v>
      </c>
      <c r="K169" s="208"/>
      <c r="L169" s="40"/>
      <c r="M169" s="209" t="s">
        <v>1</v>
      </c>
      <c r="N169" s="210" t="s">
        <v>41</v>
      </c>
      <c r="O169" s="72"/>
      <c r="P169" s="211">
        <f>O169*H169</f>
        <v>0</v>
      </c>
      <c r="Q169" s="211">
        <v>0</v>
      </c>
      <c r="R169" s="211">
        <f>Q169*H169</f>
        <v>0</v>
      </c>
      <c r="S169" s="211">
        <v>0.0003</v>
      </c>
      <c r="T169" s="212">
        <f>S169*H169</f>
        <v>0.0036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3" t="s">
        <v>184</v>
      </c>
      <c r="AT169" s="213" t="s">
        <v>126</v>
      </c>
      <c r="AU169" s="213" t="s">
        <v>85</v>
      </c>
      <c r="AY169" s="18" t="s">
        <v>123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8" t="s">
        <v>33</v>
      </c>
      <c r="BK169" s="214">
        <f>ROUND(I169*H169,1)</f>
        <v>0</v>
      </c>
      <c r="BL169" s="18" t="s">
        <v>184</v>
      </c>
      <c r="BM169" s="213" t="s">
        <v>203</v>
      </c>
    </row>
    <row r="170" spans="2:51" s="13" customFormat="1" ht="11.25">
      <c r="B170" s="215"/>
      <c r="C170" s="216"/>
      <c r="D170" s="217" t="s">
        <v>132</v>
      </c>
      <c r="E170" s="218" t="s">
        <v>1</v>
      </c>
      <c r="F170" s="219" t="s">
        <v>204</v>
      </c>
      <c r="G170" s="216"/>
      <c r="H170" s="218" t="s">
        <v>1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132</v>
      </c>
      <c r="AU170" s="225" t="s">
        <v>85</v>
      </c>
      <c r="AV170" s="13" t="s">
        <v>33</v>
      </c>
      <c r="AW170" s="13" t="s">
        <v>32</v>
      </c>
      <c r="AX170" s="13" t="s">
        <v>76</v>
      </c>
      <c r="AY170" s="225" t="s">
        <v>123</v>
      </c>
    </row>
    <row r="171" spans="2:51" s="14" customFormat="1" ht="11.25">
      <c r="B171" s="226"/>
      <c r="C171" s="227"/>
      <c r="D171" s="217" t="s">
        <v>132</v>
      </c>
      <c r="E171" s="228" t="s">
        <v>1</v>
      </c>
      <c r="F171" s="229" t="s">
        <v>199</v>
      </c>
      <c r="G171" s="227"/>
      <c r="H171" s="230">
        <v>12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132</v>
      </c>
      <c r="AU171" s="236" t="s">
        <v>85</v>
      </c>
      <c r="AV171" s="14" t="s">
        <v>85</v>
      </c>
      <c r="AW171" s="14" t="s">
        <v>32</v>
      </c>
      <c r="AX171" s="14" t="s">
        <v>33</v>
      </c>
      <c r="AY171" s="236" t="s">
        <v>123</v>
      </c>
    </row>
    <row r="172" spans="1:65" s="2" customFormat="1" ht="21.75" customHeight="1">
      <c r="A172" s="35"/>
      <c r="B172" s="36"/>
      <c r="C172" s="201" t="s">
        <v>205</v>
      </c>
      <c r="D172" s="201" t="s">
        <v>126</v>
      </c>
      <c r="E172" s="202" t="s">
        <v>206</v>
      </c>
      <c r="F172" s="203" t="s">
        <v>207</v>
      </c>
      <c r="G172" s="204" t="s">
        <v>129</v>
      </c>
      <c r="H172" s="205">
        <v>616.582</v>
      </c>
      <c r="I172" s="206"/>
      <c r="J172" s="207">
        <f>ROUND(I172*H172,1)</f>
        <v>0</v>
      </c>
      <c r="K172" s="208"/>
      <c r="L172" s="40"/>
      <c r="M172" s="209" t="s">
        <v>1</v>
      </c>
      <c r="N172" s="210" t="s">
        <v>41</v>
      </c>
      <c r="O172" s="72"/>
      <c r="P172" s="211">
        <f>O172*H172</f>
        <v>0</v>
      </c>
      <c r="Q172" s="211">
        <v>0.004</v>
      </c>
      <c r="R172" s="211">
        <f>Q172*H172</f>
        <v>2.466328</v>
      </c>
      <c r="S172" s="211">
        <v>0</v>
      </c>
      <c r="T172" s="21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3" t="s">
        <v>184</v>
      </c>
      <c r="AT172" s="213" t="s">
        <v>126</v>
      </c>
      <c r="AU172" s="213" t="s">
        <v>85</v>
      </c>
      <c r="AY172" s="18" t="s">
        <v>123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8" t="s">
        <v>33</v>
      </c>
      <c r="BK172" s="214">
        <f>ROUND(I172*H172,1)</f>
        <v>0</v>
      </c>
      <c r="BL172" s="18" t="s">
        <v>184</v>
      </c>
      <c r="BM172" s="213" t="s">
        <v>208</v>
      </c>
    </row>
    <row r="173" spans="1:65" s="2" customFormat="1" ht="21.75" customHeight="1">
      <c r="A173" s="35"/>
      <c r="B173" s="36"/>
      <c r="C173" s="201" t="s">
        <v>209</v>
      </c>
      <c r="D173" s="201" t="s">
        <v>126</v>
      </c>
      <c r="E173" s="202" t="s">
        <v>210</v>
      </c>
      <c r="F173" s="203" t="s">
        <v>211</v>
      </c>
      <c r="G173" s="204" t="s">
        <v>129</v>
      </c>
      <c r="H173" s="205">
        <v>641.032</v>
      </c>
      <c r="I173" s="206"/>
      <c r="J173" s="207">
        <f>ROUND(I173*H173,1)</f>
        <v>0</v>
      </c>
      <c r="K173" s="208"/>
      <c r="L173" s="40"/>
      <c r="M173" s="209" t="s">
        <v>1</v>
      </c>
      <c r="N173" s="210" t="s">
        <v>41</v>
      </c>
      <c r="O173" s="72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3" t="s">
        <v>184</v>
      </c>
      <c r="AT173" s="213" t="s">
        <v>126</v>
      </c>
      <c r="AU173" s="213" t="s">
        <v>85</v>
      </c>
      <c r="AY173" s="18" t="s">
        <v>123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8" t="s">
        <v>33</v>
      </c>
      <c r="BK173" s="214">
        <f>ROUND(I173*H173,1)</f>
        <v>0</v>
      </c>
      <c r="BL173" s="18" t="s">
        <v>184</v>
      </c>
      <c r="BM173" s="213" t="s">
        <v>212</v>
      </c>
    </row>
    <row r="174" spans="2:51" s="13" customFormat="1" ht="11.25">
      <c r="B174" s="215"/>
      <c r="C174" s="216"/>
      <c r="D174" s="217" t="s">
        <v>132</v>
      </c>
      <c r="E174" s="218" t="s">
        <v>1</v>
      </c>
      <c r="F174" s="219" t="s">
        <v>213</v>
      </c>
      <c r="G174" s="216"/>
      <c r="H174" s="218" t="s">
        <v>1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132</v>
      </c>
      <c r="AU174" s="225" t="s">
        <v>85</v>
      </c>
      <c r="AV174" s="13" t="s">
        <v>33</v>
      </c>
      <c r="AW174" s="13" t="s">
        <v>32</v>
      </c>
      <c r="AX174" s="13" t="s">
        <v>76</v>
      </c>
      <c r="AY174" s="225" t="s">
        <v>123</v>
      </c>
    </row>
    <row r="175" spans="2:51" s="14" customFormat="1" ht="11.25">
      <c r="B175" s="226"/>
      <c r="C175" s="227"/>
      <c r="D175" s="217" t="s">
        <v>132</v>
      </c>
      <c r="E175" s="228" t="s">
        <v>1</v>
      </c>
      <c r="F175" s="229" t="s">
        <v>214</v>
      </c>
      <c r="G175" s="227"/>
      <c r="H175" s="230">
        <v>616.582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132</v>
      </c>
      <c r="AU175" s="236" t="s">
        <v>85</v>
      </c>
      <c r="AV175" s="14" t="s">
        <v>85</v>
      </c>
      <c r="AW175" s="14" t="s">
        <v>32</v>
      </c>
      <c r="AX175" s="14" t="s">
        <v>76</v>
      </c>
      <c r="AY175" s="236" t="s">
        <v>123</v>
      </c>
    </row>
    <row r="176" spans="2:51" s="13" customFormat="1" ht="11.25">
      <c r="B176" s="215"/>
      <c r="C176" s="216"/>
      <c r="D176" s="217" t="s">
        <v>132</v>
      </c>
      <c r="E176" s="218" t="s">
        <v>1</v>
      </c>
      <c r="F176" s="219" t="s">
        <v>215</v>
      </c>
      <c r="G176" s="216"/>
      <c r="H176" s="218" t="s">
        <v>1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132</v>
      </c>
      <c r="AU176" s="225" t="s">
        <v>85</v>
      </c>
      <c r="AV176" s="13" t="s">
        <v>33</v>
      </c>
      <c r="AW176" s="13" t="s">
        <v>32</v>
      </c>
      <c r="AX176" s="13" t="s">
        <v>76</v>
      </c>
      <c r="AY176" s="225" t="s">
        <v>123</v>
      </c>
    </row>
    <row r="177" spans="2:51" s="14" customFormat="1" ht="11.25">
      <c r="B177" s="226"/>
      <c r="C177" s="227"/>
      <c r="D177" s="217" t="s">
        <v>132</v>
      </c>
      <c r="E177" s="228" t="s">
        <v>1</v>
      </c>
      <c r="F177" s="229" t="s">
        <v>216</v>
      </c>
      <c r="G177" s="227"/>
      <c r="H177" s="230">
        <v>24.45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AT177" s="236" t="s">
        <v>132</v>
      </c>
      <c r="AU177" s="236" t="s">
        <v>85</v>
      </c>
      <c r="AV177" s="14" t="s">
        <v>85</v>
      </c>
      <c r="AW177" s="14" t="s">
        <v>32</v>
      </c>
      <c r="AX177" s="14" t="s">
        <v>76</v>
      </c>
      <c r="AY177" s="236" t="s">
        <v>123</v>
      </c>
    </row>
    <row r="178" spans="2:51" s="15" customFormat="1" ht="11.25">
      <c r="B178" s="248"/>
      <c r="C178" s="249"/>
      <c r="D178" s="217" t="s">
        <v>132</v>
      </c>
      <c r="E178" s="250" t="s">
        <v>1</v>
      </c>
      <c r="F178" s="251" t="s">
        <v>198</v>
      </c>
      <c r="G178" s="249"/>
      <c r="H178" s="252">
        <v>641.032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132</v>
      </c>
      <c r="AU178" s="258" t="s">
        <v>85</v>
      </c>
      <c r="AV178" s="15" t="s">
        <v>130</v>
      </c>
      <c r="AW178" s="15" t="s">
        <v>32</v>
      </c>
      <c r="AX178" s="15" t="s">
        <v>33</v>
      </c>
      <c r="AY178" s="258" t="s">
        <v>123</v>
      </c>
    </row>
    <row r="179" spans="1:65" s="2" customFormat="1" ht="16.5" customHeight="1">
      <c r="A179" s="35"/>
      <c r="B179" s="36"/>
      <c r="C179" s="237" t="s">
        <v>8</v>
      </c>
      <c r="D179" s="237" t="s">
        <v>135</v>
      </c>
      <c r="E179" s="238" t="s">
        <v>217</v>
      </c>
      <c r="F179" s="239" t="s">
        <v>218</v>
      </c>
      <c r="G179" s="240" t="s">
        <v>129</v>
      </c>
      <c r="H179" s="241">
        <v>733.519</v>
      </c>
      <c r="I179" s="242"/>
      <c r="J179" s="243">
        <f>ROUND(I179*H179,1)</f>
        <v>0</v>
      </c>
      <c r="K179" s="244"/>
      <c r="L179" s="245"/>
      <c r="M179" s="246" t="s">
        <v>1</v>
      </c>
      <c r="N179" s="247" t="s">
        <v>41</v>
      </c>
      <c r="O179" s="72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3" t="s">
        <v>219</v>
      </c>
      <c r="AT179" s="213" t="s">
        <v>135</v>
      </c>
      <c r="AU179" s="213" t="s">
        <v>85</v>
      </c>
      <c r="AY179" s="18" t="s">
        <v>123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8" t="s">
        <v>33</v>
      </c>
      <c r="BK179" s="214">
        <f>ROUND(I179*H179,1)</f>
        <v>0</v>
      </c>
      <c r="BL179" s="18" t="s">
        <v>184</v>
      </c>
      <c r="BM179" s="213" t="s">
        <v>220</v>
      </c>
    </row>
    <row r="180" spans="2:51" s="14" customFormat="1" ht="11.25">
      <c r="B180" s="226"/>
      <c r="C180" s="227"/>
      <c r="D180" s="217" t="s">
        <v>132</v>
      </c>
      <c r="E180" s="228" t="s">
        <v>1</v>
      </c>
      <c r="F180" s="229" t="s">
        <v>221</v>
      </c>
      <c r="G180" s="227"/>
      <c r="H180" s="230">
        <v>709.069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132</v>
      </c>
      <c r="AU180" s="236" t="s">
        <v>85</v>
      </c>
      <c r="AV180" s="14" t="s">
        <v>85</v>
      </c>
      <c r="AW180" s="14" t="s">
        <v>32</v>
      </c>
      <c r="AX180" s="14" t="s">
        <v>76</v>
      </c>
      <c r="AY180" s="236" t="s">
        <v>123</v>
      </c>
    </row>
    <row r="181" spans="2:51" s="13" customFormat="1" ht="11.25">
      <c r="B181" s="215"/>
      <c r="C181" s="216"/>
      <c r="D181" s="217" t="s">
        <v>132</v>
      </c>
      <c r="E181" s="218" t="s">
        <v>1</v>
      </c>
      <c r="F181" s="219" t="s">
        <v>215</v>
      </c>
      <c r="G181" s="216"/>
      <c r="H181" s="218" t="s">
        <v>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132</v>
      </c>
      <c r="AU181" s="225" t="s">
        <v>85</v>
      </c>
      <c r="AV181" s="13" t="s">
        <v>33</v>
      </c>
      <c r="AW181" s="13" t="s">
        <v>32</v>
      </c>
      <c r="AX181" s="13" t="s">
        <v>76</v>
      </c>
      <c r="AY181" s="225" t="s">
        <v>123</v>
      </c>
    </row>
    <row r="182" spans="2:51" s="14" customFormat="1" ht="11.25">
      <c r="B182" s="226"/>
      <c r="C182" s="227"/>
      <c r="D182" s="217" t="s">
        <v>132</v>
      </c>
      <c r="E182" s="228" t="s">
        <v>1</v>
      </c>
      <c r="F182" s="229" t="s">
        <v>216</v>
      </c>
      <c r="G182" s="227"/>
      <c r="H182" s="230">
        <v>24.45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132</v>
      </c>
      <c r="AU182" s="236" t="s">
        <v>85</v>
      </c>
      <c r="AV182" s="14" t="s">
        <v>85</v>
      </c>
      <c r="AW182" s="14" t="s">
        <v>32</v>
      </c>
      <c r="AX182" s="14" t="s">
        <v>76</v>
      </c>
      <c r="AY182" s="236" t="s">
        <v>123</v>
      </c>
    </row>
    <row r="183" spans="2:51" s="15" customFormat="1" ht="11.25">
      <c r="B183" s="248"/>
      <c r="C183" s="249"/>
      <c r="D183" s="217" t="s">
        <v>132</v>
      </c>
      <c r="E183" s="250" t="s">
        <v>1</v>
      </c>
      <c r="F183" s="251" t="s">
        <v>198</v>
      </c>
      <c r="G183" s="249"/>
      <c r="H183" s="252">
        <v>733.519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132</v>
      </c>
      <c r="AU183" s="258" t="s">
        <v>85</v>
      </c>
      <c r="AV183" s="15" t="s">
        <v>130</v>
      </c>
      <c r="AW183" s="15" t="s">
        <v>32</v>
      </c>
      <c r="AX183" s="15" t="s">
        <v>33</v>
      </c>
      <c r="AY183" s="258" t="s">
        <v>123</v>
      </c>
    </row>
    <row r="184" spans="1:65" s="2" customFormat="1" ht="16.5" customHeight="1">
      <c r="A184" s="35"/>
      <c r="B184" s="36"/>
      <c r="C184" s="237" t="s">
        <v>184</v>
      </c>
      <c r="D184" s="237" t="s">
        <v>135</v>
      </c>
      <c r="E184" s="238" t="s">
        <v>222</v>
      </c>
      <c r="F184" s="239" t="s">
        <v>223</v>
      </c>
      <c r="G184" s="240" t="s">
        <v>202</v>
      </c>
      <c r="H184" s="241">
        <v>2040</v>
      </c>
      <c r="I184" s="242"/>
      <c r="J184" s="243">
        <f>ROUND(I184*H184,1)</f>
        <v>0</v>
      </c>
      <c r="K184" s="244"/>
      <c r="L184" s="245"/>
      <c r="M184" s="246" t="s">
        <v>1</v>
      </c>
      <c r="N184" s="247" t="s">
        <v>41</v>
      </c>
      <c r="O184" s="72"/>
      <c r="P184" s="211">
        <f>O184*H184</f>
        <v>0</v>
      </c>
      <c r="Q184" s="211">
        <v>2E-05</v>
      </c>
      <c r="R184" s="211">
        <f>Q184*H184</f>
        <v>0.0408</v>
      </c>
      <c r="S184" s="211">
        <v>0</v>
      </c>
      <c r="T184" s="21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3" t="s">
        <v>219</v>
      </c>
      <c r="AT184" s="213" t="s">
        <v>135</v>
      </c>
      <c r="AU184" s="213" t="s">
        <v>85</v>
      </c>
      <c r="AY184" s="18" t="s">
        <v>123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8" t="s">
        <v>33</v>
      </c>
      <c r="BK184" s="214">
        <f>ROUND(I184*H184,1)</f>
        <v>0</v>
      </c>
      <c r="BL184" s="18" t="s">
        <v>184</v>
      </c>
      <c r="BM184" s="213" t="s">
        <v>224</v>
      </c>
    </row>
    <row r="185" spans="2:51" s="13" customFormat="1" ht="11.25">
      <c r="B185" s="215"/>
      <c r="C185" s="216"/>
      <c r="D185" s="217" t="s">
        <v>132</v>
      </c>
      <c r="E185" s="218" t="s">
        <v>1</v>
      </c>
      <c r="F185" s="219" t="s">
        <v>225</v>
      </c>
      <c r="G185" s="216"/>
      <c r="H185" s="218" t="s">
        <v>1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132</v>
      </c>
      <c r="AU185" s="225" t="s">
        <v>85</v>
      </c>
      <c r="AV185" s="13" t="s">
        <v>33</v>
      </c>
      <c r="AW185" s="13" t="s">
        <v>32</v>
      </c>
      <c r="AX185" s="13" t="s">
        <v>76</v>
      </c>
      <c r="AY185" s="225" t="s">
        <v>123</v>
      </c>
    </row>
    <row r="186" spans="2:51" s="13" customFormat="1" ht="11.25">
      <c r="B186" s="215"/>
      <c r="C186" s="216"/>
      <c r="D186" s="217" t="s">
        <v>132</v>
      </c>
      <c r="E186" s="218" t="s">
        <v>1</v>
      </c>
      <c r="F186" s="219" t="s">
        <v>187</v>
      </c>
      <c r="G186" s="216"/>
      <c r="H186" s="218" t="s">
        <v>1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132</v>
      </c>
      <c r="AU186" s="225" t="s">
        <v>85</v>
      </c>
      <c r="AV186" s="13" t="s">
        <v>33</v>
      </c>
      <c r="AW186" s="13" t="s">
        <v>32</v>
      </c>
      <c r="AX186" s="13" t="s">
        <v>76</v>
      </c>
      <c r="AY186" s="225" t="s">
        <v>123</v>
      </c>
    </row>
    <row r="187" spans="2:51" s="14" customFormat="1" ht="11.25">
      <c r="B187" s="226"/>
      <c r="C187" s="227"/>
      <c r="D187" s="217" t="s">
        <v>132</v>
      </c>
      <c r="E187" s="228" t="s">
        <v>1</v>
      </c>
      <c r="F187" s="229" t="s">
        <v>226</v>
      </c>
      <c r="G187" s="227"/>
      <c r="H187" s="230">
        <v>74.88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132</v>
      </c>
      <c r="AU187" s="236" t="s">
        <v>85</v>
      </c>
      <c r="AV187" s="14" t="s">
        <v>85</v>
      </c>
      <c r="AW187" s="14" t="s">
        <v>32</v>
      </c>
      <c r="AX187" s="14" t="s">
        <v>76</v>
      </c>
      <c r="AY187" s="236" t="s">
        <v>123</v>
      </c>
    </row>
    <row r="188" spans="2:51" s="13" customFormat="1" ht="11.25">
      <c r="B188" s="215"/>
      <c r="C188" s="216"/>
      <c r="D188" s="217" t="s">
        <v>132</v>
      </c>
      <c r="E188" s="218" t="s">
        <v>1</v>
      </c>
      <c r="F188" s="219" t="s">
        <v>189</v>
      </c>
      <c r="G188" s="216"/>
      <c r="H188" s="218" t="s">
        <v>1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132</v>
      </c>
      <c r="AU188" s="225" t="s">
        <v>85</v>
      </c>
      <c r="AV188" s="13" t="s">
        <v>33</v>
      </c>
      <c r="AW188" s="13" t="s">
        <v>32</v>
      </c>
      <c r="AX188" s="13" t="s">
        <v>76</v>
      </c>
      <c r="AY188" s="225" t="s">
        <v>123</v>
      </c>
    </row>
    <row r="189" spans="2:51" s="14" customFormat="1" ht="11.25">
      <c r="B189" s="226"/>
      <c r="C189" s="227"/>
      <c r="D189" s="217" t="s">
        <v>132</v>
      </c>
      <c r="E189" s="228" t="s">
        <v>1</v>
      </c>
      <c r="F189" s="229" t="s">
        <v>227</v>
      </c>
      <c r="G189" s="227"/>
      <c r="H189" s="230">
        <v>48.044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132</v>
      </c>
      <c r="AU189" s="236" t="s">
        <v>85</v>
      </c>
      <c r="AV189" s="14" t="s">
        <v>85</v>
      </c>
      <c r="AW189" s="14" t="s">
        <v>32</v>
      </c>
      <c r="AX189" s="14" t="s">
        <v>76</v>
      </c>
      <c r="AY189" s="236" t="s">
        <v>123</v>
      </c>
    </row>
    <row r="190" spans="2:51" s="13" customFormat="1" ht="11.25">
      <c r="B190" s="215"/>
      <c r="C190" s="216"/>
      <c r="D190" s="217" t="s">
        <v>132</v>
      </c>
      <c r="E190" s="218" t="s">
        <v>1</v>
      </c>
      <c r="F190" s="219" t="s">
        <v>193</v>
      </c>
      <c r="G190" s="216"/>
      <c r="H190" s="218" t="s">
        <v>1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132</v>
      </c>
      <c r="AU190" s="225" t="s">
        <v>85</v>
      </c>
      <c r="AV190" s="13" t="s">
        <v>33</v>
      </c>
      <c r="AW190" s="13" t="s">
        <v>32</v>
      </c>
      <c r="AX190" s="13" t="s">
        <v>76</v>
      </c>
      <c r="AY190" s="225" t="s">
        <v>123</v>
      </c>
    </row>
    <row r="191" spans="2:51" s="14" customFormat="1" ht="11.25">
      <c r="B191" s="226"/>
      <c r="C191" s="227"/>
      <c r="D191" s="217" t="s">
        <v>132</v>
      </c>
      <c r="E191" s="228" t="s">
        <v>1</v>
      </c>
      <c r="F191" s="229" t="s">
        <v>228</v>
      </c>
      <c r="G191" s="227"/>
      <c r="H191" s="230">
        <v>1818.78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132</v>
      </c>
      <c r="AU191" s="236" t="s">
        <v>85</v>
      </c>
      <c r="AV191" s="14" t="s">
        <v>85</v>
      </c>
      <c r="AW191" s="14" t="s">
        <v>32</v>
      </c>
      <c r="AX191" s="14" t="s">
        <v>76</v>
      </c>
      <c r="AY191" s="236" t="s">
        <v>123</v>
      </c>
    </row>
    <row r="192" spans="2:51" s="16" customFormat="1" ht="11.25">
      <c r="B192" s="259"/>
      <c r="C192" s="260"/>
      <c r="D192" s="217" t="s">
        <v>132</v>
      </c>
      <c r="E192" s="261" t="s">
        <v>1</v>
      </c>
      <c r="F192" s="262" t="s">
        <v>229</v>
      </c>
      <c r="G192" s="260"/>
      <c r="H192" s="263">
        <v>1941.704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AT192" s="269" t="s">
        <v>132</v>
      </c>
      <c r="AU192" s="269" t="s">
        <v>85</v>
      </c>
      <c r="AV192" s="16" t="s">
        <v>141</v>
      </c>
      <c r="AW192" s="16" t="s">
        <v>32</v>
      </c>
      <c r="AX192" s="16" t="s">
        <v>76</v>
      </c>
      <c r="AY192" s="269" t="s">
        <v>123</v>
      </c>
    </row>
    <row r="193" spans="2:51" s="13" customFormat="1" ht="11.25">
      <c r="B193" s="215"/>
      <c r="C193" s="216"/>
      <c r="D193" s="217" t="s">
        <v>132</v>
      </c>
      <c r="E193" s="218" t="s">
        <v>1</v>
      </c>
      <c r="F193" s="219" t="s">
        <v>230</v>
      </c>
      <c r="G193" s="216"/>
      <c r="H193" s="218" t="s">
        <v>1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132</v>
      </c>
      <c r="AU193" s="225" t="s">
        <v>85</v>
      </c>
      <c r="AV193" s="13" t="s">
        <v>33</v>
      </c>
      <c r="AW193" s="13" t="s">
        <v>32</v>
      </c>
      <c r="AX193" s="13" t="s">
        <v>76</v>
      </c>
      <c r="AY193" s="225" t="s">
        <v>123</v>
      </c>
    </row>
    <row r="194" spans="2:51" s="14" customFormat="1" ht="11.25">
      <c r="B194" s="226"/>
      <c r="C194" s="227"/>
      <c r="D194" s="217" t="s">
        <v>132</v>
      </c>
      <c r="E194" s="228" t="s">
        <v>1</v>
      </c>
      <c r="F194" s="229" t="s">
        <v>231</v>
      </c>
      <c r="G194" s="227"/>
      <c r="H194" s="230">
        <v>97.085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AT194" s="236" t="s">
        <v>132</v>
      </c>
      <c r="AU194" s="236" t="s">
        <v>85</v>
      </c>
      <c r="AV194" s="14" t="s">
        <v>85</v>
      </c>
      <c r="AW194" s="14" t="s">
        <v>32</v>
      </c>
      <c r="AX194" s="14" t="s">
        <v>76</v>
      </c>
      <c r="AY194" s="236" t="s">
        <v>123</v>
      </c>
    </row>
    <row r="195" spans="2:51" s="16" customFormat="1" ht="11.25">
      <c r="B195" s="259"/>
      <c r="C195" s="260"/>
      <c r="D195" s="217" t="s">
        <v>132</v>
      </c>
      <c r="E195" s="261" t="s">
        <v>1</v>
      </c>
      <c r="F195" s="262" t="s">
        <v>229</v>
      </c>
      <c r="G195" s="260"/>
      <c r="H195" s="263">
        <v>97.085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AT195" s="269" t="s">
        <v>132</v>
      </c>
      <c r="AU195" s="269" t="s">
        <v>85</v>
      </c>
      <c r="AV195" s="16" t="s">
        <v>141</v>
      </c>
      <c r="AW195" s="16" t="s">
        <v>32</v>
      </c>
      <c r="AX195" s="16" t="s">
        <v>76</v>
      </c>
      <c r="AY195" s="269" t="s">
        <v>123</v>
      </c>
    </row>
    <row r="196" spans="2:51" s="14" customFormat="1" ht="11.25">
      <c r="B196" s="226"/>
      <c r="C196" s="227"/>
      <c r="D196" s="217" t="s">
        <v>132</v>
      </c>
      <c r="E196" s="228" t="s">
        <v>1</v>
      </c>
      <c r="F196" s="229" t="s">
        <v>232</v>
      </c>
      <c r="G196" s="227"/>
      <c r="H196" s="230">
        <v>1.211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132</v>
      </c>
      <c r="AU196" s="236" t="s">
        <v>85</v>
      </c>
      <c r="AV196" s="14" t="s">
        <v>85</v>
      </c>
      <c r="AW196" s="14" t="s">
        <v>32</v>
      </c>
      <c r="AX196" s="14" t="s">
        <v>76</v>
      </c>
      <c r="AY196" s="236" t="s">
        <v>123</v>
      </c>
    </row>
    <row r="197" spans="2:51" s="15" customFormat="1" ht="11.25">
      <c r="B197" s="248"/>
      <c r="C197" s="249"/>
      <c r="D197" s="217" t="s">
        <v>132</v>
      </c>
      <c r="E197" s="250" t="s">
        <v>1</v>
      </c>
      <c r="F197" s="251" t="s">
        <v>198</v>
      </c>
      <c r="G197" s="249"/>
      <c r="H197" s="252">
        <v>2040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132</v>
      </c>
      <c r="AU197" s="258" t="s">
        <v>85</v>
      </c>
      <c r="AV197" s="15" t="s">
        <v>130</v>
      </c>
      <c r="AW197" s="15" t="s">
        <v>32</v>
      </c>
      <c r="AX197" s="15" t="s">
        <v>33</v>
      </c>
      <c r="AY197" s="258" t="s">
        <v>123</v>
      </c>
    </row>
    <row r="198" spans="1:65" s="2" customFormat="1" ht="33" customHeight="1">
      <c r="A198" s="35"/>
      <c r="B198" s="36"/>
      <c r="C198" s="201" t="s">
        <v>233</v>
      </c>
      <c r="D198" s="201" t="s">
        <v>126</v>
      </c>
      <c r="E198" s="202" t="s">
        <v>234</v>
      </c>
      <c r="F198" s="203" t="s">
        <v>235</v>
      </c>
      <c r="G198" s="204" t="s">
        <v>236</v>
      </c>
      <c r="H198" s="205">
        <v>48.9</v>
      </c>
      <c r="I198" s="206"/>
      <c r="J198" s="207">
        <f>ROUND(I198*H198,1)</f>
        <v>0</v>
      </c>
      <c r="K198" s="208"/>
      <c r="L198" s="40"/>
      <c r="M198" s="209" t="s">
        <v>1</v>
      </c>
      <c r="N198" s="210" t="s">
        <v>41</v>
      </c>
      <c r="O198" s="72"/>
      <c r="P198" s="211">
        <f>O198*H198</f>
        <v>0</v>
      </c>
      <c r="Q198" s="211">
        <v>0</v>
      </c>
      <c r="R198" s="211">
        <f>Q198*H198</f>
        <v>0</v>
      </c>
      <c r="S198" s="211">
        <v>0</v>
      </c>
      <c r="T198" s="21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3" t="s">
        <v>184</v>
      </c>
      <c r="AT198" s="213" t="s">
        <v>126</v>
      </c>
      <c r="AU198" s="213" t="s">
        <v>85</v>
      </c>
      <c r="AY198" s="18" t="s">
        <v>123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8" t="s">
        <v>33</v>
      </c>
      <c r="BK198" s="214">
        <f>ROUND(I198*H198,1)</f>
        <v>0</v>
      </c>
      <c r="BL198" s="18" t="s">
        <v>184</v>
      </c>
      <c r="BM198" s="213" t="s">
        <v>237</v>
      </c>
    </row>
    <row r="199" spans="2:51" s="13" customFormat="1" ht="11.25">
      <c r="B199" s="215"/>
      <c r="C199" s="216"/>
      <c r="D199" s="217" t="s">
        <v>132</v>
      </c>
      <c r="E199" s="218" t="s">
        <v>1</v>
      </c>
      <c r="F199" s="219" t="s">
        <v>238</v>
      </c>
      <c r="G199" s="216"/>
      <c r="H199" s="218" t="s">
        <v>1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132</v>
      </c>
      <c r="AU199" s="225" t="s">
        <v>85</v>
      </c>
      <c r="AV199" s="13" t="s">
        <v>33</v>
      </c>
      <c r="AW199" s="13" t="s">
        <v>32</v>
      </c>
      <c r="AX199" s="13" t="s">
        <v>76</v>
      </c>
      <c r="AY199" s="225" t="s">
        <v>123</v>
      </c>
    </row>
    <row r="200" spans="2:51" s="14" customFormat="1" ht="11.25">
      <c r="B200" s="226"/>
      <c r="C200" s="227"/>
      <c r="D200" s="217" t="s">
        <v>132</v>
      </c>
      <c r="E200" s="228" t="s">
        <v>1</v>
      </c>
      <c r="F200" s="229" t="s">
        <v>239</v>
      </c>
      <c r="G200" s="227"/>
      <c r="H200" s="230">
        <v>48.9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132</v>
      </c>
      <c r="AU200" s="236" t="s">
        <v>85</v>
      </c>
      <c r="AV200" s="14" t="s">
        <v>85</v>
      </c>
      <c r="AW200" s="14" t="s">
        <v>32</v>
      </c>
      <c r="AX200" s="14" t="s">
        <v>33</v>
      </c>
      <c r="AY200" s="236" t="s">
        <v>123</v>
      </c>
    </row>
    <row r="201" spans="1:65" s="2" customFormat="1" ht="16.5" customHeight="1">
      <c r="A201" s="35"/>
      <c r="B201" s="36"/>
      <c r="C201" s="237" t="s">
        <v>240</v>
      </c>
      <c r="D201" s="237" t="s">
        <v>135</v>
      </c>
      <c r="E201" s="238" t="s">
        <v>241</v>
      </c>
      <c r="F201" s="239" t="s">
        <v>242</v>
      </c>
      <c r="G201" s="240" t="s">
        <v>236</v>
      </c>
      <c r="H201" s="241">
        <v>54</v>
      </c>
      <c r="I201" s="242"/>
      <c r="J201" s="243">
        <f>ROUND(I201*H201,1)</f>
        <v>0</v>
      </c>
      <c r="K201" s="244"/>
      <c r="L201" s="245"/>
      <c r="M201" s="246" t="s">
        <v>1</v>
      </c>
      <c r="N201" s="247" t="s">
        <v>41</v>
      </c>
      <c r="O201" s="72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3" t="s">
        <v>219</v>
      </c>
      <c r="AT201" s="213" t="s">
        <v>135</v>
      </c>
      <c r="AU201" s="213" t="s">
        <v>85</v>
      </c>
      <c r="AY201" s="18" t="s">
        <v>123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8" t="s">
        <v>33</v>
      </c>
      <c r="BK201" s="214">
        <f>ROUND(I201*H201,1)</f>
        <v>0</v>
      </c>
      <c r="BL201" s="18" t="s">
        <v>184</v>
      </c>
      <c r="BM201" s="213" t="s">
        <v>243</v>
      </c>
    </row>
    <row r="202" spans="2:51" s="13" customFormat="1" ht="11.25">
      <c r="B202" s="215"/>
      <c r="C202" s="216"/>
      <c r="D202" s="217" t="s">
        <v>132</v>
      </c>
      <c r="E202" s="218" t="s">
        <v>1</v>
      </c>
      <c r="F202" s="219" t="s">
        <v>244</v>
      </c>
      <c r="G202" s="216"/>
      <c r="H202" s="218" t="s">
        <v>1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132</v>
      </c>
      <c r="AU202" s="225" t="s">
        <v>85</v>
      </c>
      <c r="AV202" s="13" t="s">
        <v>33</v>
      </c>
      <c r="AW202" s="13" t="s">
        <v>32</v>
      </c>
      <c r="AX202" s="13" t="s">
        <v>76</v>
      </c>
      <c r="AY202" s="225" t="s">
        <v>123</v>
      </c>
    </row>
    <row r="203" spans="2:51" s="14" customFormat="1" ht="11.25">
      <c r="B203" s="226"/>
      <c r="C203" s="227"/>
      <c r="D203" s="217" t="s">
        <v>132</v>
      </c>
      <c r="E203" s="228" t="s">
        <v>1</v>
      </c>
      <c r="F203" s="229" t="s">
        <v>245</v>
      </c>
      <c r="G203" s="227"/>
      <c r="H203" s="230">
        <v>51.345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132</v>
      </c>
      <c r="AU203" s="236" t="s">
        <v>85</v>
      </c>
      <c r="AV203" s="14" t="s">
        <v>85</v>
      </c>
      <c r="AW203" s="14" t="s">
        <v>32</v>
      </c>
      <c r="AX203" s="14" t="s">
        <v>76</v>
      </c>
      <c r="AY203" s="236" t="s">
        <v>123</v>
      </c>
    </row>
    <row r="204" spans="2:51" s="13" customFormat="1" ht="11.25">
      <c r="B204" s="215"/>
      <c r="C204" s="216"/>
      <c r="D204" s="217" t="s">
        <v>132</v>
      </c>
      <c r="E204" s="218" t="s">
        <v>1</v>
      </c>
      <c r="F204" s="219" t="s">
        <v>246</v>
      </c>
      <c r="G204" s="216"/>
      <c r="H204" s="218" t="s">
        <v>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132</v>
      </c>
      <c r="AU204" s="225" t="s">
        <v>85</v>
      </c>
      <c r="AV204" s="13" t="s">
        <v>33</v>
      </c>
      <c r="AW204" s="13" t="s">
        <v>32</v>
      </c>
      <c r="AX204" s="13" t="s">
        <v>76</v>
      </c>
      <c r="AY204" s="225" t="s">
        <v>123</v>
      </c>
    </row>
    <row r="205" spans="2:51" s="14" customFormat="1" ht="11.25">
      <c r="B205" s="226"/>
      <c r="C205" s="227"/>
      <c r="D205" s="217" t="s">
        <v>132</v>
      </c>
      <c r="E205" s="228" t="s">
        <v>1</v>
      </c>
      <c r="F205" s="229" t="s">
        <v>247</v>
      </c>
      <c r="G205" s="227"/>
      <c r="H205" s="230">
        <v>2.655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AT205" s="236" t="s">
        <v>132</v>
      </c>
      <c r="AU205" s="236" t="s">
        <v>85</v>
      </c>
      <c r="AV205" s="14" t="s">
        <v>85</v>
      </c>
      <c r="AW205" s="14" t="s">
        <v>32</v>
      </c>
      <c r="AX205" s="14" t="s">
        <v>76</v>
      </c>
      <c r="AY205" s="236" t="s">
        <v>123</v>
      </c>
    </row>
    <row r="206" spans="2:51" s="15" customFormat="1" ht="11.25">
      <c r="B206" s="248"/>
      <c r="C206" s="249"/>
      <c r="D206" s="217" t="s">
        <v>132</v>
      </c>
      <c r="E206" s="250" t="s">
        <v>1</v>
      </c>
      <c r="F206" s="251" t="s">
        <v>198</v>
      </c>
      <c r="G206" s="249"/>
      <c r="H206" s="252">
        <v>54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132</v>
      </c>
      <c r="AU206" s="258" t="s">
        <v>85</v>
      </c>
      <c r="AV206" s="15" t="s">
        <v>130</v>
      </c>
      <c r="AW206" s="15" t="s">
        <v>32</v>
      </c>
      <c r="AX206" s="15" t="s">
        <v>33</v>
      </c>
      <c r="AY206" s="258" t="s">
        <v>123</v>
      </c>
    </row>
    <row r="207" spans="1:65" s="2" customFormat="1" ht="16.5" customHeight="1">
      <c r="A207" s="35"/>
      <c r="B207" s="36"/>
      <c r="C207" s="237" t="s">
        <v>248</v>
      </c>
      <c r="D207" s="237" t="s">
        <v>135</v>
      </c>
      <c r="E207" s="238" t="s">
        <v>249</v>
      </c>
      <c r="F207" s="239" t="s">
        <v>250</v>
      </c>
      <c r="G207" s="240" t="s">
        <v>251</v>
      </c>
      <c r="H207" s="241">
        <v>60</v>
      </c>
      <c r="I207" s="242"/>
      <c r="J207" s="243">
        <f>ROUND(I207*H207,1)</f>
        <v>0</v>
      </c>
      <c r="K207" s="244"/>
      <c r="L207" s="245"/>
      <c r="M207" s="246" t="s">
        <v>1</v>
      </c>
      <c r="N207" s="247" t="s">
        <v>41</v>
      </c>
      <c r="O207" s="72"/>
      <c r="P207" s="211">
        <f>O207*H207</f>
        <v>0</v>
      </c>
      <c r="Q207" s="211">
        <v>0</v>
      </c>
      <c r="R207" s="211">
        <f>Q207*H207</f>
        <v>0</v>
      </c>
      <c r="S207" s="211">
        <v>0</v>
      </c>
      <c r="T207" s="21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3" t="s">
        <v>219</v>
      </c>
      <c r="AT207" s="213" t="s">
        <v>135</v>
      </c>
      <c r="AU207" s="213" t="s">
        <v>85</v>
      </c>
      <c r="AY207" s="18" t="s">
        <v>123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8" t="s">
        <v>33</v>
      </c>
      <c r="BK207" s="214">
        <f>ROUND(I207*H207,1)</f>
        <v>0</v>
      </c>
      <c r="BL207" s="18" t="s">
        <v>184</v>
      </c>
      <c r="BM207" s="213" t="s">
        <v>252</v>
      </c>
    </row>
    <row r="208" spans="2:51" s="14" customFormat="1" ht="11.25">
      <c r="B208" s="226"/>
      <c r="C208" s="227"/>
      <c r="D208" s="217" t="s">
        <v>132</v>
      </c>
      <c r="E208" s="228" t="s">
        <v>1</v>
      </c>
      <c r="F208" s="229" t="s">
        <v>245</v>
      </c>
      <c r="G208" s="227"/>
      <c r="H208" s="230">
        <v>51.345</v>
      </c>
      <c r="I208" s="231"/>
      <c r="J208" s="227"/>
      <c r="K208" s="227"/>
      <c r="L208" s="232"/>
      <c r="M208" s="233"/>
      <c r="N208" s="234"/>
      <c r="O208" s="234"/>
      <c r="P208" s="234"/>
      <c r="Q208" s="234"/>
      <c r="R208" s="234"/>
      <c r="S208" s="234"/>
      <c r="T208" s="235"/>
      <c r="AT208" s="236" t="s">
        <v>132</v>
      </c>
      <c r="AU208" s="236" t="s">
        <v>85</v>
      </c>
      <c r="AV208" s="14" t="s">
        <v>85</v>
      </c>
      <c r="AW208" s="14" t="s">
        <v>32</v>
      </c>
      <c r="AX208" s="14" t="s">
        <v>76</v>
      </c>
      <c r="AY208" s="236" t="s">
        <v>123</v>
      </c>
    </row>
    <row r="209" spans="2:51" s="13" customFormat="1" ht="11.25">
      <c r="B209" s="215"/>
      <c r="C209" s="216"/>
      <c r="D209" s="217" t="s">
        <v>132</v>
      </c>
      <c r="E209" s="218" t="s">
        <v>1</v>
      </c>
      <c r="F209" s="219" t="s">
        <v>253</v>
      </c>
      <c r="G209" s="216"/>
      <c r="H209" s="218" t="s">
        <v>1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132</v>
      </c>
      <c r="AU209" s="225" t="s">
        <v>85</v>
      </c>
      <c r="AV209" s="13" t="s">
        <v>33</v>
      </c>
      <c r="AW209" s="13" t="s">
        <v>32</v>
      </c>
      <c r="AX209" s="13" t="s">
        <v>76</v>
      </c>
      <c r="AY209" s="225" t="s">
        <v>123</v>
      </c>
    </row>
    <row r="210" spans="2:51" s="14" customFormat="1" ht="11.25">
      <c r="B210" s="226"/>
      <c r="C210" s="227"/>
      <c r="D210" s="217" t="s">
        <v>132</v>
      </c>
      <c r="E210" s="228" t="s">
        <v>1</v>
      </c>
      <c r="F210" s="229" t="s">
        <v>254</v>
      </c>
      <c r="G210" s="227"/>
      <c r="H210" s="230">
        <v>8.655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AT210" s="236" t="s">
        <v>132</v>
      </c>
      <c r="AU210" s="236" t="s">
        <v>85</v>
      </c>
      <c r="AV210" s="14" t="s">
        <v>85</v>
      </c>
      <c r="AW210" s="14" t="s">
        <v>32</v>
      </c>
      <c r="AX210" s="14" t="s">
        <v>76</v>
      </c>
      <c r="AY210" s="236" t="s">
        <v>123</v>
      </c>
    </row>
    <row r="211" spans="2:51" s="15" customFormat="1" ht="11.25">
      <c r="B211" s="248"/>
      <c r="C211" s="249"/>
      <c r="D211" s="217" t="s">
        <v>132</v>
      </c>
      <c r="E211" s="250" t="s">
        <v>1</v>
      </c>
      <c r="F211" s="251" t="s">
        <v>198</v>
      </c>
      <c r="G211" s="249"/>
      <c r="H211" s="252">
        <v>60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132</v>
      </c>
      <c r="AU211" s="258" t="s">
        <v>85</v>
      </c>
      <c r="AV211" s="15" t="s">
        <v>130</v>
      </c>
      <c r="AW211" s="15" t="s">
        <v>32</v>
      </c>
      <c r="AX211" s="15" t="s">
        <v>33</v>
      </c>
      <c r="AY211" s="258" t="s">
        <v>123</v>
      </c>
    </row>
    <row r="212" spans="1:65" s="2" customFormat="1" ht="16.5" customHeight="1">
      <c r="A212" s="35"/>
      <c r="B212" s="36"/>
      <c r="C212" s="201" t="s">
        <v>255</v>
      </c>
      <c r="D212" s="201" t="s">
        <v>126</v>
      </c>
      <c r="E212" s="202" t="s">
        <v>256</v>
      </c>
      <c r="F212" s="203" t="s">
        <v>257</v>
      </c>
      <c r="G212" s="204" t="s">
        <v>202</v>
      </c>
      <c r="H212" s="205">
        <v>10</v>
      </c>
      <c r="I212" s="206"/>
      <c r="J212" s="207">
        <f>ROUND(I212*H212,1)</f>
        <v>0</v>
      </c>
      <c r="K212" s="208"/>
      <c r="L212" s="40"/>
      <c r="M212" s="209" t="s">
        <v>1</v>
      </c>
      <c r="N212" s="210" t="s">
        <v>41</v>
      </c>
      <c r="O212" s="72"/>
      <c r="P212" s="211">
        <f>O212*H212</f>
        <v>0</v>
      </c>
      <c r="Q212" s="211">
        <v>0.008</v>
      </c>
      <c r="R212" s="211">
        <f>Q212*H212</f>
        <v>0.08</v>
      </c>
      <c r="S212" s="211">
        <v>0</v>
      </c>
      <c r="T212" s="21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3" t="s">
        <v>184</v>
      </c>
      <c r="AT212" s="213" t="s">
        <v>126</v>
      </c>
      <c r="AU212" s="213" t="s">
        <v>85</v>
      </c>
      <c r="AY212" s="18" t="s">
        <v>123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8" t="s">
        <v>33</v>
      </c>
      <c r="BK212" s="214">
        <f>ROUND(I212*H212,1)</f>
        <v>0</v>
      </c>
      <c r="BL212" s="18" t="s">
        <v>184</v>
      </c>
      <c r="BM212" s="213" t="s">
        <v>258</v>
      </c>
    </row>
    <row r="213" spans="2:51" s="13" customFormat="1" ht="11.25">
      <c r="B213" s="215"/>
      <c r="C213" s="216"/>
      <c r="D213" s="217" t="s">
        <v>132</v>
      </c>
      <c r="E213" s="218" t="s">
        <v>1</v>
      </c>
      <c r="F213" s="219" t="s">
        <v>191</v>
      </c>
      <c r="G213" s="216"/>
      <c r="H213" s="218" t="s">
        <v>1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132</v>
      </c>
      <c r="AU213" s="225" t="s">
        <v>85</v>
      </c>
      <c r="AV213" s="13" t="s">
        <v>33</v>
      </c>
      <c r="AW213" s="13" t="s">
        <v>32</v>
      </c>
      <c r="AX213" s="13" t="s">
        <v>76</v>
      </c>
      <c r="AY213" s="225" t="s">
        <v>123</v>
      </c>
    </row>
    <row r="214" spans="2:51" s="14" customFormat="1" ht="11.25">
      <c r="B214" s="226"/>
      <c r="C214" s="227"/>
      <c r="D214" s="217" t="s">
        <v>132</v>
      </c>
      <c r="E214" s="228" t="s">
        <v>1</v>
      </c>
      <c r="F214" s="229" t="s">
        <v>173</v>
      </c>
      <c r="G214" s="227"/>
      <c r="H214" s="230">
        <v>10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132</v>
      </c>
      <c r="AU214" s="236" t="s">
        <v>85</v>
      </c>
      <c r="AV214" s="14" t="s">
        <v>85</v>
      </c>
      <c r="AW214" s="14" t="s">
        <v>32</v>
      </c>
      <c r="AX214" s="14" t="s">
        <v>33</v>
      </c>
      <c r="AY214" s="236" t="s">
        <v>123</v>
      </c>
    </row>
    <row r="215" spans="1:65" s="2" customFormat="1" ht="16.5" customHeight="1">
      <c r="A215" s="35"/>
      <c r="B215" s="36"/>
      <c r="C215" s="237" t="s">
        <v>7</v>
      </c>
      <c r="D215" s="237" t="s">
        <v>135</v>
      </c>
      <c r="E215" s="238" t="s">
        <v>259</v>
      </c>
      <c r="F215" s="239" t="s">
        <v>260</v>
      </c>
      <c r="G215" s="240" t="s">
        <v>202</v>
      </c>
      <c r="H215" s="241">
        <v>10</v>
      </c>
      <c r="I215" s="242"/>
      <c r="J215" s="243">
        <f>ROUND(I215*H215,1)</f>
        <v>0</v>
      </c>
      <c r="K215" s="244"/>
      <c r="L215" s="245"/>
      <c r="M215" s="246" t="s">
        <v>1</v>
      </c>
      <c r="N215" s="247" t="s">
        <v>41</v>
      </c>
      <c r="O215" s="72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3" t="s">
        <v>219</v>
      </c>
      <c r="AT215" s="213" t="s">
        <v>135</v>
      </c>
      <c r="AU215" s="213" t="s">
        <v>85</v>
      </c>
      <c r="AY215" s="18" t="s">
        <v>123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8" t="s">
        <v>33</v>
      </c>
      <c r="BK215" s="214">
        <f>ROUND(I215*H215,1)</f>
        <v>0</v>
      </c>
      <c r="BL215" s="18" t="s">
        <v>184</v>
      </c>
      <c r="BM215" s="213" t="s">
        <v>261</v>
      </c>
    </row>
    <row r="216" spans="1:65" s="2" customFormat="1" ht="16.5" customHeight="1">
      <c r="A216" s="35"/>
      <c r="B216" s="36"/>
      <c r="C216" s="237" t="s">
        <v>262</v>
      </c>
      <c r="D216" s="237" t="s">
        <v>135</v>
      </c>
      <c r="E216" s="238" t="s">
        <v>263</v>
      </c>
      <c r="F216" s="239" t="s">
        <v>264</v>
      </c>
      <c r="G216" s="240" t="s">
        <v>202</v>
      </c>
      <c r="H216" s="241">
        <v>10</v>
      </c>
      <c r="I216" s="242"/>
      <c r="J216" s="243">
        <f>ROUND(I216*H216,1)</f>
        <v>0</v>
      </c>
      <c r="K216" s="244"/>
      <c r="L216" s="245"/>
      <c r="M216" s="246" t="s">
        <v>1</v>
      </c>
      <c r="N216" s="247" t="s">
        <v>41</v>
      </c>
      <c r="O216" s="72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3" t="s">
        <v>219</v>
      </c>
      <c r="AT216" s="213" t="s">
        <v>135</v>
      </c>
      <c r="AU216" s="213" t="s">
        <v>85</v>
      </c>
      <c r="AY216" s="18" t="s">
        <v>123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8" t="s">
        <v>33</v>
      </c>
      <c r="BK216" s="214">
        <f>ROUND(I216*H216,1)</f>
        <v>0</v>
      </c>
      <c r="BL216" s="18" t="s">
        <v>184</v>
      </c>
      <c r="BM216" s="213" t="s">
        <v>265</v>
      </c>
    </row>
    <row r="217" spans="1:65" s="2" customFormat="1" ht="21.75" customHeight="1">
      <c r="A217" s="35"/>
      <c r="B217" s="36"/>
      <c r="C217" s="201" t="s">
        <v>266</v>
      </c>
      <c r="D217" s="201" t="s">
        <v>126</v>
      </c>
      <c r="E217" s="202" t="s">
        <v>267</v>
      </c>
      <c r="F217" s="203" t="s">
        <v>268</v>
      </c>
      <c r="G217" s="204" t="s">
        <v>236</v>
      </c>
      <c r="H217" s="205">
        <v>72.87</v>
      </c>
      <c r="I217" s="206"/>
      <c r="J217" s="207">
        <f>ROUND(I217*H217,1)</f>
        <v>0</v>
      </c>
      <c r="K217" s="208"/>
      <c r="L217" s="40"/>
      <c r="M217" s="209" t="s">
        <v>1</v>
      </c>
      <c r="N217" s="210" t="s">
        <v>41</v>
      </c>
      <c r="O217" s="72"/>
      <c r="P217" s="211">
        <f>O217*H217</f>
        <v>0</v>
      </c>
      <c r="Q217" s="211">
        <v>0.000588</v>
      </c>
      <c r="R217" s="211">
        <f>Q217*H217</f>
        <v>0.04284756</v>
      </c>
      <c r="S217" s="211">
        <v>0</v>
      </c>
      <c r="T217" s="21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3" t="s">
        <v>184</v>
      </c>
      <c r="AT217" s="213" t="s">
        <v>126</v>
      </c>
      <c r="AU217" s="213" t="s">
        <v>85</v>
      </c>
      <c r="AY217" s="18" t="s">
        <v>123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8" t="s">
        <v>33</v>
      </c>
      <c r="BK217" s="214">
        <f>ROUND(I217*H217,1)</f>
        <v>0</v>
      </c>
      <c r="BL217" s="18" t="s">
        <v>184</v>
      </c>
      <c r="BM217" s="213" t="s">
        <v>269</v>
      </c>
    </row>
    <row r="218" spans="2:51" s="13" customFormat="1" ht="11.25">
      <c r="B218" s="215"/>
      <c r="C218" s="216"/>
      <c r="D218" s="217" t="s">
        <v>132</v>
      </c>
      <c r="E218" s="218" t="s">
        <v>1</v>
      </c>
      <c r="F218" s="219" t="s">
        <v>270</v>
      </c>
      <c r="G218" s="216"/>
      <c r="H218" s="218" t="s">
        <v>1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132</v>
      </c>
      <c r="AU218" s="225" t="s">
        <v>85</v>
      </c>
      <c r="AV218" s="13" t="s">
        <v>33</v>
      </c>
      <c r="AW218" s="13" t="s">
        <v>32</v>
      </c>
      <c r="AX218" s="13" t="s">
        <v>76</v>
      </c>
      <c r="AY218" s="225" t="s">
        <v>123</v>
      </c>
    </row>
    <row r="219" spans="2:51" s="14" customFormat="1" ht="11.25">
      <c r="B219" s="226"/>
      <c r="C219" s="227"/>
      <c r="D219" s="217" t="s">
        <v>132</v>
      </c>
      <c r="E219" s="228" t="s">
        <v>1</v>
      </c>
      <c r="F219" s="229" t="s">
        <v>271</v>
      </c>
      <c r="G219" s="227"/>
      <c r="H219" s="230">
        <v>69.4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132</v>
      </c>
      <c r="AU219" s="236" t="s">
        <v>85</v>
      </c>
      <c r="AV219" s="14" t="s">
        <v>85</v>
      </c>
      <c r="AW219" s="14" t="s">
        <v>32</v>
      </c>
      <c r="AX219" s="14" t="s">
        <v>76</v>
      </c>
      <c r="AY219" s="236" t="s">
        <v>123</v>
      </c>
    </row>
    <row r="220" spans="2:51" s="16" customFormat="1" ht="11.25">
      <c r="B220" s="259"/>
      <c r="C220" s="260"/>
      <c r="D220" s="217" t="s">
        <v>132</v>
      </c>
      <c r="E220" s="261" t="s">
        <v>1</v>
      </c>
      <c r="F220" s="262" t="s">
        <v>229</v>
      </c>
      <c r="G220" s="260"/>
      <c r="H220" s="263">
        <v>69.4</v>
      </c>
      <c r="I220" s="264"/>
      <c r="J220" s="260"/>
      <c r="K220" s="260"/>
      <c r="L220" s="265"/>
      <c r="M220" s="266"/>
      <c r="N220" s="267"/>
      <c r="O220" s="267"/>
      <c r="P220" s="267"/>
      <c r="Q220" s="267"/>
      <c r="R220" s="267"/>
      <c r="S220" s="267"/>
      <c r="T220" s="268"/>
      <c r="AT220" s="269" t="s">
        <v>132</v>
      </c>
      <c r="AU220" s="269" t="s">
        <v>85</v>
      </c>
      <c r="AV220" s="16" t="s">
        <v>141</v>
      </c>
      <c r="AW220" s="16" t="s">
        <v>32</v>
      </c>
      <c r="AX220" s="16" t="s">
        <v>76</v>
      </c>
      <c r="AY220" s="269" t="s">
        <v>123</v>
      </c>
    </row>
    <row r="221" spans="2:51" s="14" customFormat="1" ht="11.25">
      <c r="B221" s="226"/>
      <c r="C221" s="227"/>
      <c r="D221" s="217" t="s">
        <v>132</v>
      </c>
      <c r="E221" s="228" t="s">
        <v>1</v>
      </c>
      <c r="F221" s="229" t="s">
        <v>272</v>
      </c>
      <c r="G221" s="227"/>
      <c r="H221" s="230">
        <v>3.47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AT221" s="236" t="s">
        <v>132</v>
      </c>
      <c r="AU221" s="236" t="s">
        <v>85</v>
      </c>
      <c r="AV221" s="14" t="s">
        <v>85</v>
      </c>
      <c r="AW221" s="14" t="s">
        <v>32</v>
      </c>
      <c r="AX221" s="14" t="s">
        <v>76</v>
      </c>
      <c r="AY221" s="236" t="s">
        <v>123</v>
      </c>
    </row>
    <row r="222" spans="2:51" s="15" customFormat="1" ht="11.25">
      <c r="B222" s="248"/>
      <c r="C222" s="249"/>
      <c r="D222" s="217" t="s">
        <v>132</v>
      </c>
      <c r="E222" s="250" t="s">
        <v>1</v>
      </c>
      <c r="F222" s="251" t="s">
        <v>198</v>
      </c>
      <c r="G222" s="249"/>
      <c r="H222" s="252">
        <v>72.87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132</v>
      </c>
      <c r="AU222" s="258" t="s">
        <v>85</v>
      </c>
      <c r="AV222" s="15" t="s">
        <v>130</v>
      </c>
      <c r="AW222" s="15" t="s">
        <v>32</v>
      </c>
      <c r="AX222" s="15" t="s">
        <v>33</v>
      </c>
      <c r="AY222" s="258" t="s">
        <v>123</v>
      </c>
    </row>
    <row r="223" spans="1:65" s="2" customFormat="1" ht="21.75" customHeight="1">
      <c r="A223" s="35"/>
      <c r="B223" s="36"/>
      <c r="C223" s="201" t="s">
        <v>273</v>
      </c>
      <c r="D223" s="201" t="s">
        <v>126</v>
      </c>
      <c r="E223" s="202" t="s">
        <v>274</v>
      </c>
      <c r="F223" s="203" t="s">
        <v>275</v>
      </c>
      <c r="G223" s="204" t="s">
        <v>236</v>
      </c>
      <c r="H223" s="205">
        <v>109.515</v>
      </c>
      <c r="I223" s="206"/>
      <c r="J223" s="207">
        <f>ROUND(I223*H223,1)</f>
        <v>0</v>
      </c>
      <c r="K223" s="208"/>
      <c r="L223" s="40"/>
      <c r="M223" s="209" t="s">
        <v>1</v>
      </c>
      <c r="N223" s="210" t="s">
        <v>41</v>
      </c>
      <c r="O223" s="72"/>
      <c r="P223" s="211">
        <f>O223*H223</f>
        <v>0</v>
      </c>
      <c r="Q223" s="211">
        <v>0.000588</v>
      </c>
      <c r="R223" s="211">
        <f>Q223*H223</f>
        <v>0.06439481999999999</v>
      </c>
      <c r="S223" s="211">
        <v>0</v>
      </c>
      <c r="T223" s="21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3" t="s">
        <v>184</v>
      </c>
      <c r="AT223" s="213" t="s">
        <v>126</v>
      </c>
      <c r="AU223" s="213" t="s">
        <v>85</v>
      </c>
      <c r="AY223" s="18" t="s">
        <v>123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8" t="s">
        <v>33</v>
      </c>
      <c r="BK223" s="214">
        <f>ROUND(I223*H223,1)</f>
        <v>0</v>
      </c>
      <c r="BL223" s="18" t="s">
        <v>184</v>
      </c>
      <c r="BM223" s="213" t="s">
        <v>276</v>
      </c>
    </row>
    <row r="224" spans="2:51" s="13" customFormat="1" ht="11.25">
      <c r="B224" s="215"/>
      <c r="C224" s="216"/>
      <c r="D224" s="217" t="s">
        <v>132</v>
      </c>
      <c r="E224" s="218" t="s">
        <v>1</v>
      </c>
      <c r="F224" s="219" t="s">
        <v>277</v>
      </c>
      <c r="G224" s="216"/>
      <c r="H224" s="218" t="s">
        <v>1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132</v>
      </c>
      <c r="AU224" s="225" t="s">
        <v>85</v>
      </c>
      <c r="AV224" s="13" t="s">
        <v>33</v>
      </c>
      <c r="AW224" s="13" t="s">
        <v>32</v>
      </c>
      <c r="AX224" s="13" t="s">
        <v>76</v>
      </c>
      <c r="AY224" s="225" t="s">
        <v>123</v>
      </c>
    </row>
    <row r="225" spans="2:51" s="14" customFormat="1" ht="11.25">
      <c r="B225" s="226"/>
      <c r="C225" s="227"/>
      <c r="D225" s="217" t="s">
        <v>132</v>
      </c>
      <c r="E225" s="228" t="s">
        <v>1</v>
      </c>
      <c r="F225" s="229" t="s">
        <v>278</v>
      </c>
      <c r="G225" s="227"/>
      <c r="H225" s="230">
        <v>109.515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AT225" s="236" t="s">
        <v>132</v>
      </c>
      <c r="AU225" s="236" t="s">
        <v>85</v>
      </c>
      <c r="AV225" s="14" t="s">
        <v>85</v>
      </c>
      <c r="AW225" s="14" t="s">
        <v>32</v>
      </c>
      <c r="AX225" s="14" t="s">
        <v>33</v>
      </c>
      <c r="AY225" s="236" t="s">
        <v>123</v>
      </c>
    </row>
    <row r="226" spans="1:65" s="2" customFormat="1" ht="33" customHeight="1">
      <c r="A226" s="35"/>
      <c r="B226" s="36"/>
      <c r="C226" s="201" t="s">
        <v>279</v>
      </c>
      <c r="D226" s="201" t="s">
        <v>126</v>
      </c>
      <c r="E226" s="202" t="s">
        <v>280</v>
      </c>
      <c r="F226" s="203" t="s">
        <v>281</v>
      </c>
      <c r="G226" s="204" t="s">
        <v>236</v>
      </c>
      <c r="H226" s="205">
        <v>5.67</v>
      </c>
      <c r="I226" s="206"/>
      <c r="J226" s="207">
        <f>ROUND(I226*H226,1)</f>
        <v>0</v>
      </c>
      <c r="K226" s="208"/>
      <c r="L226" s="40"/>
      <c r="M226" s="209" t="s">
        <v>1</v>
      </c>
      <c r="N226" s="210" t="s">
        <v>41</v>
      </c>
      <c r="O226" s="72"/>
      <c r="P226" s="211">
        <f>O226*H226</f>
        <v>0</v>
      </c>
      <c r="Q226" s="211">
        <v>0.0012</v>
      </c>
      <c r="R226" s="211">
        <f>Q226*H226</f>
        <v>0.006803999999999999</v>
      </c>
      <c r="S226" s="211">
        <v>0</v>
      </c>
      <c r="T226" s="21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3" t="s">
        <v>184</v>
      </c>
      <c r="AT226" s="213" t="s">
        <v>126</v>
      </c>
      <c r="AU226" s="213" t="s">
        <v>85</v>
      </c>
      <c r="AY226" s="18" t="s">
        <v>123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8" t="s">
        <v>33</v>
      </c>
      <c r="BK226" s="214">
        <f>ROUND(I226*H226,1)</f>
        <v>0</v>
      </c>
      <c r="BL226" s="18" t="s">
        <v>184</v>
      </c>
      <c r="BM226" s="213" t="s">
        <v>282</v>
      </c>
    </row>
    <row r="227" spans="2:51" s="13" customFormat="1" ht="11.25">
      <c r="B227" s="215"/>
      <c r="C227" s="216"/>
      <c r="D227" s="217" t="s">
        <v>132</v>
      </c>
      <c r="E227" s="218" t="s">
        <v>1</v>
      </c>
      <c r="F227" s="219" t="s">
        <v>283</v>
      </c>
      <c r="G227" s="216"/>
      <c r="H227" s="218" t="s">
        <v>1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132</v>
      </c>
      <c r="AU227" s="225" t="s">
        <v>85</v>
      </c>
      <c r="AV227" s="13" t="s">
        <v>33</v>
      </c>
      <c r="AW227" s="13" t="s">
        <v>32</v>
      </c>
      <c r="AX227" s="13" t="s">
        <v>76</v>
      </c>
      <c r="AY227" s="225" t="s">
        <v>123</v>
      </c>
    </row>
    <row r="228" spans="2:51" s="14" customFormat="1" ht="11.25">
      <c r="B228" s="226"/>
      <c r="C228" s="227"/>
      <c r="D228" s="217" t="s">
        <v>132</v>
      </c>
      <c r="E228" s="228" t="s">
        <v>1</v>
      </c>
      <c r="F228" s="229" t="s">
        <v>284</v>
      </c>
      <c r="G228" s="227"/>
      <c r="H228" s="230">
        <v>5.67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132</v>
      </c>
      <c r="AU228" s="236" t="s">
        <v>85</v>
      </c>
      <c r="AV228" s="14" t="s">
        <v>85</v>
      </c>
      <c r="AW228" s="14" t="s">
        <v>32</v>
      </c>
      <c r="AX228" s="14" t="s">
        <v>33</v>
      </c>
      <c r="AY228" s="236" t="s">
        <v>123</v>
      </c>
    </row>
    <row r="229" spans="1:65" s="2" customFormat="1" ht="21.75" customHeight="1">
      <c r="A229" s="35"/>
      <c r="B229" s="36"/>
      <c r="C229" s="201" t="s">
        <v>285</v>
      </c>
      <c r="D229" s="201" t="s">
        <v>126</v>
      </c>
      <c r="E229" s="202" t="s">
        <v>286</v>
      </c>
      <c r="F229" s="203" t="s">
        <v>287</v>
      </c>
      <c r="G229" s="204" t="s">
        <v>236</v>
      </c>
      <c r="H229" s="205">
        <v>135.8</v>
      </c>
      <c r="I229" s="206"/>
      <c r="J229" s="207">
        <f>ROUND(I229*H229,1)</f>
        <v>0</v>
      </c>
      <c r="K229" s="208"/>
      <c r="L229" s="40"/>
      <c r="M229" s="209" t="s">
        <v>1</v>
      </c>
      <c r="N229" s="210" t="s">
        <v>41</v>
      </c>
      <c r="O229" s="72"/>
      <c r="P229" s="211">
        <f>O229*H229</f>
        <v>0</v>
      </c>
      <c r="Q229" s="211">
        <v>0.0015</v>
      </c>
      <c r="R229" s="211">
        <f>Q229*H229</f>
        <v>0.20370000000000002</v>
      </c>
      <c r="S229" s="211">
        <v>0</v>
      </c>
      <c r="T229" s="21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3" t="s">
        <v>184</v>
      </c>
      <c r="AT229" s="213" t="s">
        <v>126</v>
      </c>
      <c r="AU229" s="213" t="s">
        <v>85</v>
      </c>
      <c r="AY229" s="18" t="s">
        <v>123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8" t="s">
        <v>33</v>
      </c>
      <c r="BK229" s="214">
        <f>ROUND(I229*H229,1)</f>
        <v>0</v>
      </c>
      <c r="BL229" s="18" t="s">
        <v>184</v>
      </c>
      <c r="BM229" s="213" t="s">
        <v>288</v>
      </c>
    </row>
    <row r="230" spans="2:51" s="13" customFormat="1" ht="11.25">
      <c r="B230" s="215"/>
      <c r="C230" s="216"/>
      <c r="D230" s="217" t="s">
        <v>132</v>
      </c>
      <c r="E230" s="218" t="s">
        <v>1</v>
      </c>
      <c r="F230" s="219" t="s">
        <v>289</v>
      </c>
      <c r="G230" s="216"/>
      <c r="H230" s="218" t="s">
        <v>1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132</v>
      </c>
      <c r="AU230" s="225" t="s">
        <v>85</v>
      </c>
      <c r="AV230" s="13" t="s">
        <v>33</v>
      </c>
      <c r="AW230" s="13" t="s">
        <v>32</v>
      </c>
      <c r="AX230" s="13" t="s">
        <v>76</v>
      </c>
      <c r="AY230" s="225" t="s">
        <v>123</v>
      </c>
    </row>
    <row r="231" spans="2:51" s="14" customFormat="1" ht="11.25">
      <c r="B231" s="226"/>
      <c r="C231" s="227"/>
      <c r="D231" s="217" t="s">
        <v>132</v>
      </c>
      <c r="E231" s="228" t="s">
        <v>1</v>
      </c>
      <c r="F231" s="229" t="s">
        <v>290</v>
      </c>
      <c r="G231" s="227"/>
      <c r="H231" s="230">
        <v>135.8</v>
      </c>
      <c r="I231" s="231"/>
      <c r="J231" s="227"/>
      <c r="K231" s="227"/>
      <c r="L231" s="232"/>
      <c r="M231" s="233"/>
      <c r="N231" s="234"/>
      <c r="O231" s="234"/>
      <c r="P231" s="234"/>
      <c r="Q231" s="234"/>
      <c r="R231" s="234"/>
      <c r="S231" s="234"/>
      <c r="T231" s="235"/>
      <c r="AT231" s="236" t="s">
        <v>132</v>
      </c>
      <c r="AU231" s="236" t="s">
        <v>85</v>
      </c>
      <c r="AV231" s="14" t="s">
        <v>85</v>
      </c>
      <c r="AW231" s="14" t="s">
        <v>32</v>
      </c>
      <c r="AX231" s="14" t="s">
        <v>33</v>
      </c>
      <c r="AY231" s="236" t="s">
        <v>123</v>
      </c>
    </row>
    <row r="232" spans="1:65" s="2" customFormat="1" ht="33" customHeight="1">
      <c r="A232" s="35"/>
      <c r="B232" s="36"/>
      <c r="C232" s="201" t="s">
        <v>291</v>
      </c>
      <c r="D232" s="201" t="s">
        <v>126</v>
      </c>
      <c r="E232" s="202" t="s">
        <v>292</v>
      </c>
      <c r="F232" s="203" t="s">
        <v>293</v>
      </c>
      <c r="G232" s="204" t="s">
        <v>236</v>
      </c>
      <c r="H232" s="205">
        <v>135.8</v>
      </c>
      <c r="I232" s="206"/>
      <c r="J232" s="207">
        <f>ROUND(I232*H232,1)</f>
        <v>0</v>
      </c>
      <c r="K232" s="208"/>
      <c r="L232" s="40"/>
      <c r="M232" s="209" t="s">
        <v>1</v>
      </c>
      <c r="N232" s="210" t="s">
        <v>41</v>
      </c>
      <c r="O232" s="72"/>
      <c r="P232" s="211">
        <f>O232*H232</f>
        <v>0</v>
      </c>
      <c r="Q232" s="211">
        <v>0.0015</v>
      </c>
      <c r="R232" s="211">
        <f>Q232*H232</f>
        <v>0.20370000000000002</v>
      </c>
      <c r="S232" s="211">
        <v>0</v>
      </c>
      <c r="T232" s="21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3" t="s">
        <v>184</v>
      </c>
      <c r="AT232" s="213" t="s">
        <v>126</v>
      </c>
      <c r="AU232" s="213" t="s">
        <v>85</v>
      </c>
      <c r="AY232" s="18" t="s">
        <v>123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8" t="s">
        <v>33</v>
      </c>
      <c r="BK232" s="214">
        <f>ROUND(I232*H232,1)</f>
        <v>0</v>
      </c>
      <c r="BL232" s="18" t="s">
        <v>184</v>
      </c>
      <c r="BM232" s="213" t="s">
        <v>294</v>
      </c>
    </row>
    <row r="233" spans="2:51" s="13" customFormat="1" ht="11.25">
      <c r="B233" s="215"/>
      <c r="C233" s="216"/>
      <c r="D233" s="217" t="s">
        <v>132</v>
      </c>
      <c r="E233" s="218" t="s">
        <v>1</v>
      </c>
      <c r="F233" s="219" t="s">
        <v>295</v>
      </c>
      <c r="G233" s="216"/>
      <c r="H233" s="218" t="s">
        <v>1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132</v>
      </c>
      <c r="AU233" s="225" t="s">
        <v>85</v>
      </c>
      <c r="AV233" s="13" t="s">
        <v>33</v>
      </c>
      <c r="AW233" s="13" t="s">
        <v>32</v>
      </c>
      <c r="AX233" s="13" t="s">
        <v>76</v>
      </c>
      <c r="AY233" s="225" t="s">
        <v>123</v>
      </c>
    </row>
    <row r="234" spans="2:51" s="14" customFormat="1" ht="11.25">
      <c r="B234" s="226"/>
      <c r="C234" s="227"/>
      <c r="D234" s="217" t="s">
        <v>132</v>
      </c>
      <c r="E234" s="228" t="s">
        <v>1</v>
      </c>
      <c r="F234" s="229" t="s">
        <v>290</v>
      </c>
      <c r="G234" s="227"/>
      <c r="H234" s="230">
        <v>135.8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AT234" s="236" t="s">
        <v>132</v>
      </c>
      <c r="AU234" s="236" t="s">
        <v>85</v>
      </c>
      <c r="AV234" s="14" t="s">
        <v>85</v>
      </c>
      <c r="AW234" s="14" t="s">
        <v>32</v>
      </c>
      <c r="AX234" s="14" t="s">
        <v>33</v>
      </c>
      <c r="AY234" s="236" t="s">
        <v>123</v>
      </c>
    </row>
    <row r="235" spans="1:65" s="2" customFormat="1" ht="21.75" customHeight="1">
      <c r="A235" s="35"/>
      <c r="B235" s="36"/>
      <c r="C235" s="201" t="s">
        <v>296</v>
      </c>
      <c r="D235" s="201" t="s">
        <v>126</v>
      </c>
      <c r="E235" s="202" t="s">
        <v>297</v>
      </c>
      <c r="F235" s="203" t="s">
        <v>298</v>
      </c>
      <c r="G235" s="204" t="s">
        <v>236</v>
      </c>
      <c r="H235" s="205">
        <v>36.645</v>
      </c>
      <c r="I235" s="206"/>
      <c r="J235" s="207">
        <f>ROUND(I235*H235,1)</f>
        <v>0</v>
      </c>
      <c r="K235" s="208"/>
      <c r="L235" s="40"/>
      <c r="M235" s="209" t="s">
        <v>1</v>
      </c>
      <c r="N235" s="210" t="s">
        <v>41</v>
      </c>
      <c r="O235" s="72"/>
      <c r="P235" s="211">
        <f>O235*H235</f>
        <v>0</v>
      </c>
      <c r="Q235" s="211">
        <v>0.00038</v>
      </c>
      <c r="R235" s="211">
        <f>Q235*H235</f>
        <v>0.013925100000000003</v>
      </c>
      <c r="S235" s="211">
        <v>0</v>
      </c>
      <c r="T235" s="21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3" t="s">
        <v>184</v>
      </c>
      <c r="AT235" s="213" t="s">
        <v>126</v>
      </c>
      <c r="AU235" s="213" t="s">
        <v>85</v>
      </c>
      <c r="AY235" s="18" t="s">
        <v>123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8" t="s">
        <v>33</v>
      </c>
      <c r="BK235" s="214">
        <f>ROUND(I235*H235,1)</f>
        <v>0</v>
      </c>
      <c r="BL235" s="18" t="s">
        <v>184</v>
      </c>
      <c r="BM235" s="213" t="s">
        <v>299</v>
      </c>
    </row>
    <row r="236" spans="2:51" s="13" customFormat="1" ht="11.25">
      <c r="B236" s="215"/>
      <c r="C236" s="216"/>
      <c r="D236" s="217" t="s">
        <v>132</v>
      </c>
      <c r="E236" s="218" t="s">
        <v>1</v>
      </c>
      <c r="F236" s="219" t="s">
        <v>300</v>
      </c>
      <c r="G236" s="216"/>
      <c r="H236" s="218" t="s">
        <v>1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132</v>
      </c>
      <c r="AU236" s="225" t="s">
        <v>85</v>
      </c>
      <c r="AV236" s="13" t="s">
        <v>33</v>
      </c>
      <c r="AW236" s="13" t="s">
        <v>32</v>
      </c>
      <c r="AX236" s="13" t="s">
        <v>76</v>
      </c>
      <c r="AY236" s="225" t="s">
        <v>123</v>
      </c>
    </row>
    <row r="237" spans="2:51" s="14" customFormat="1" ht="11.25">
      <c r="B237" s="226"/>
      <c r="C237" s="227"/>
      <c r="D237" s="217" t="s">
        <v>132</v>
      </c>
      <c r="E237" s="228" t="s">
        <v>1</v>
      </c>
      <c r="F237" s="229" t="s">
        <v>301</v>
      </c>
      <c r="G237" s="227"/>
      <c r="H237" s="230">
        <v>34.9</v>
      </c>
      <c r="I237" s="231"/>
      <c r="J237" s="227"/>
      <c r="K237" s="227"/>
      <c r="L237" s="232"/>
      <c r="M237" s="233"/>
      <c r="N237" s="234"/>
      <c r="O237" s="234"/>
      <c r="P237" s="234"/>
      <c r="Q237" s="234"/>
      <c r="R237" s="234"/>
      <c r="S237" s="234"/>
      <c r="T237" s="235"/>
      <c r="AT237" s="236" t="s">
        <v>132</v>
      </c>
      <c r="AU237" s="236" t="s">
        <v>85</v>
      </c>
      <c r="AV237" s="14" t="s">
        <v>85</v>
      </c>
      <c r="AW237" s="14" t="s">
        <v>32</v>
      </c>
      <c r="AX237" s="14" t="s">
        <v>76</v>
      </c>
      <c r="AY237" s="236" t="s">
        <v>123</v>
      </c>
    </row>
    <row r="238" spans="2:51" s="16" customFormat="1" ht="11.25">
      <c r="B238" s="259"/>
      <c r="C238" s="260"/>
      <c r="D238" s="217" t="s">
        <v>132</v>
      </c>
      <c r="E238" s="261" t="s">
        <v>1</v>
      </c>
      <c r="F238" s="262" t="s">
        <v>229</v>
      </c>
      <c r="G238" s="260"/>
      <c r="H238" s="263">
        <v>34.9</v>
      </c>
      <c r="I238" s="264"/>
      <c r="J238" s="260"/>
      <c r="K238" s="260"/>
      <c r="L238" s="265"/>
      <c r="M238" s="266"/>
      <c r="N238" s="267"/>
      <c r="O238" s="267"/>
      <c r="P238" s="267"/>
      <c r="Q238" s="267"/>
      <c r="R238" s="267"/>
      <c r="S238" s="267"/>
      <c r="T238" s="268"/>
      <c r="AT238" s="269" t="s">
        <v>132</v>
      </c>
      <c r="AU238" s="269" t="s">
        <v>85</v>
      </c>
      <c r="AV238" s="16" t="s">
        <v>141</v>
      </c>
      <c r="AW238" s="16" t="s">
        <v>32</v>
      </c>
      <c r="AX238" s="16" t="s">
        <v>76</v>
      </c>
      <c r="AY238" s="269" t="s">
        <v>123</v>
      </c>
    </row>
    <row r="239" spans="2:51" s="14" customFormat="1" ht="11.25">
      <c r="B239" s="226"/>
      <c r="C239" s="227"/>
      <c r="D239" s="217" t="s">
        <v>132</v>
      </c>
      <c r="E239" s="228" t="s">
        <v>1</v>
      </c>
      <c r="F239" s="229" t="s">
        <v>302</v>
      </c>
      <c r="G239" s="227"/>
      <c r="H239" s="230">
        <v>1.745</v>
      </c>
      <c r="I239" s="231"/>
      <c r="J239" s="227"/>
      <c r="K239" s="227"/>
      <c r="L239" s="232"/>
      <c r="M239" s="233"/>
      <c r="N239" s="234"/>
      <c r="O239" s="234"/>
      <c r="P239" s="234"/>
      <c r="Q239" s="234"/>
      <c r="R239" s="234"/>
      <c r="S239" s="234"/>
      <c r="T239" s="235"/>
      <c r="AT239" s="236" t="s">
        <v>132</v>
      </c>
      <c r="AU239" s="236" t="s">
        <v>85</v>
      </c>
      <c r="AV239" s="14" t="s">
        <v>85</v>
      </c>
      <c r="AW239" s="14" t="s">
        <v>32</v>
      </c>
      <c r="AX239" s="14" t="s">
        <v>76</v>
      </c>
      <c r="AY239" s="236" t="s">
        <v>123</v>
      </c>
    </row>
    <row r="240" spans="2:51" s="15" customFormat="1" ht="11.25">
      <c r="B240" s="248"/>
      <c r="C240" s="249"/>
      <c r="D240" s="217" t="s">
        <v>132</v>
      </c>
      <c r="E240" s="250" t="s">
        <v>1</v>
      </c>
      <c r="F240" s="251" t="s">
        <v>198</v>
      </c>
      <c r="G240" s="249"/>
      <c r="H240" s="252">
        <v>36.645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132</v>
      </c>
      <c r="AU240" s="258" t="s">
        <v>85</v>
      </c>
      <c r="AV240" s="15" t="s">
        <v>130</v>
      </c>
      <c r="AW240" s="15" t="s">
        <v>32</v>
      </c>
      <c r="AX240" s="15" t="s">
        <v>33</v>
      </c>
      <c r="AY240" s="258" t="s">
        <v>123</v>
      </c>
    </row>
    <row r="241" spans="1:65" s="2" customFormat="1" ht="33" customHeight="1">
      <c r="A241" s="35"/>
      <c r="B241" s="36"/>
      <c r="C241" s="201" t="s">
        <v>303</v>
      </c>
      <c r="D241" s="201" t="s">
        <v>126</v>
      </c>
      <c r="E241" s="202" t="s">
        <v>304</v>
      </c>
      <c r="F241" s="203" t="s">
        <v>305</v>
      </c>
      <c r="G241" s="204" t="s">
        <v>236</v>
      </c>
      <c r="H241" s="205">
        <v>36.645</v>
      </c>
      <c r="I241" s="206"/>
      <c r="J241" s="207">
        <f>ROUND(I241*H241,1)</f>
        <v>0</v>
      </c>
      <c r="K241" s="208"/>
      <c r="L241" s="40"/>
      <c r="M241" s="209" t="s">
        <v>1</v>
      </c>
      <c r="N241" s="210" t="s">
        <v>41</v>
      </c>
      <c r="O241" s="72"/>
      <c r="P241" s="211">
        <f>O241*H241</f>
        <v>0</v>
      </c>
      <c r="Q241" s="211">
        <v>0.00054</v>
      </c>
      <c r="R241" s="211">
        <f>Q241*H241</f>
        <v>0.0197883</v>
      </c>
      <c r="S241" s="211">
        <v>0</v>
      </c>
      <c r="T241" s="21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3" t="s">
        <v>184</v>
      </c>
      <c r="AT241" s="213" t="s">
        <v>126</v>
      </c>
      <c r="AU241" s="213" t="s">
        <v>85</v>
      </c>
      <c r="AY241" s="18" t="s">
        <v>123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8" t="s">
        <v>33</v>
      </c>
      <c r="BK241" s="214">
        <f>ROUND(I241*H241,1)</f>
        <v>0</v>
      </c>
      <c r="BL241" s="18" t="s">
        <v>184</v>
      </c>
      <c r="BM241" s="213" t="s">
        <v>306</v>
      </c>
    </row>
    <row r="242" spans="1:65" s="2" customFormat="1" ht="21.75" customHeight="1">
      <c r="A242" s="35"/>
      <c r="B242" s="36"/>
      <c r="C242" s="201" t="s">
        <v>307</v>
      </c>
      <c r="D242" s="201" t="s">
        <v>126</v>
      </c>
      <c r="E242" s="202" t="s">
        <v>308</v>
      </c>
      <c r="F242" s="203" t="s">
        <v>309</v>
      </c>
      <c r="G242" s="204" t="s">
        <v>129</v>
      </c>
      <c r="H242" s="205">
        <v>512.544</v>
      </c>
      <c r="I242" s="206"/>
      <c r="J242" s="207">
        <f>ROUND(I242*H242,1)</f>
        <v>0</v>
      </c>
      <c r="K242" s="208"/>
      <c r="L242" s="40"/>
      <c r="M242" s="209" t="s">
        <v>1</v>
      </c>
      <c r="N242" s="210" t="s">
        <v>41</v>
      </c>
      <c r="O242" s="72"/>
      <c r="P242" s="211">
        <f>O242*H242</f>
        <v>0</v>
      </c>
      <c r="Q242" s="211">
        <v>0</v>
      </c>
      <c r="R242" s="211">
        <f>Q242*H242</f>
        <v>0</v>
      </c>
      <c r="S242" s="211">
        <v>0</v>
      </c>
      <c r="T242" s="21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3" t="s">
        <v>184</v>
      </c>
      <c r="AT242" s="213" t="s">
        <v>126</v>
      </c>
      <c r="AU242" s="213" t="s">
        <v>85</v>
      </c>
      <c r="AY242" s="18" t="s">
        <v>123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8" t="s">
        <v>33</v>
      </c>
      <c r="BK242" s="214">
        <f>ROUND(I242*H242,1)</f>
        <v>0</v>
      </c>
      <c r="BL242" s="18" t="s">
        <v>184</v>
      </c>
      <c r="BM242" s="213" t="s">
        <v>310</v>
      </c>
    </row>
    <row r="243" spans="2:51" s="14" customFormat="1" ht="11.25">
      <c r="B243" s="226"/>
      <c r="C243" s="227"/>
      <c r="D243" s="217" t="s">
        <v>132</v>
      </c>
      <c r="E243" s="228" t="s">
        <v>1</v>
      </c>
      <c r="F243" s="229" t="s">
        <v>311</v>
      </c>
      <c r="G243" s="227"/>
      <c r="H243" s="230">
        <v>643.7</v>
      </c>
      <c r="I243" s="231"/>
      <c r="J243" s="227"/>
      <c r="K243" s="227"/>
      <c r="L243" s="232"/>
      <c r="M243" s="233"/>
      <c r="N243" s="234"/>
      <c r="O243" s="234"/>
      <c r="P243" s="234"/>
      <c r="Q243" s="234"/>
      <c r="R243" s="234"/>
      <c r="S243" s="234"/>
      <c r="T243" s="235"/>
      <c r="AT243" s="236" t="s">
        <v>132</v>
      </c>
      <c r="AU243" s="236" t="s">
        <v>85</v>
      </c>
      <c r="AV243" s="14" t="s">
        <v>85</v>
      </c>
      <c r="AW243" s="14" t="s">
        <v>32</v>
      </c>
      <c r="AX243" s="14" t="s">
        <v>76</v>
      </c>
      <c r="AY243" s="236" t="s">
        <v>123</v>
      </c>
    </row>
    <row r="244" spans="2:51" s="13" customFormat="1" ht="11.25">
      <c r="B244" s="215"/>
      <c r="C244" s="216"/>
      <c r="D244" s="217" t="s">
        <v>132</v>
      </c>
      <c r="E244" s="218" t="s">
        <v>1</v>
      </c>
      <c r="F244" s="219" t="s">
        <v>312</v>
      </c>
      <c r="G244" s="216"/>
      <c r="H244" s="218" t="s">
        <v>1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132</v>
      </c>
      <c r="AU244" s="225" t="s">
        <v>85</v>
      </c>
      <c r="AV244" s="13" t="s">
        <v>33</v>
      </c>
      <c r="AW244" s="13" t="s">
        <v>32</v>
      </c>
      <c r="AX244" s="13" t="s">
        <v>76</v>
      </c>
      <c r="AY244" s="225" t="s">
        <v>123</v>
      </c>
    </row>
    <row r="245" spans="2:51" s="14" customFormat="1" ht="11.25">
      <c r="B245" s="226"/>
      <c r="C245" s="227"/>
      <c r="D245" s="217" t="s">
        <v>132</v>
      </c>
      <c r="E245" s="228" t="s">
        <v>1</v>
      </c>
      <c r="F245" s="229" t="s">
        <v>313</v>
      </c>
      <c r="G245" s="227"/>
      <c r="H245" s="230">
        <v>-131.156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AT245" s="236" t="s">
        <v>132</v>
      </c>
      <c r="AU245" s="236" t="s">
        <v>85</v>
      </c>
      <c r="AV245" s="14" t="s">
        <v>85</v>
      </c>
      <c r="AW245" s="14" t="s">
        <v>32</v>
      </c>
      <c r="AX245" s="14" t="s">
        <v>76</v>
      </c>
      <c r="AY245" s="236" t="s">
        <v>123</v>
      </c>
    </row>
    <row r="246" spans="2:51" s="15" customFormat="1" ht="11.25">
      <c r="B246" s="248"/>
      <c r="C246" s="249"/>
      <c r="D246" s="217" t="s">
        <v>132</v>
      </c>
      <c r="E246" s="250" t="s">
        <v>1</v>
      </c>
      <c r="F246" s="251" t="s">
        <v>198</v>
      </c>
      <c r="G246" s="249"/>
      <c r="H246" s="252">
        <v>512.544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132</v>
      </c>
      <c r="AU246" s="258" t="s">
        <v>85</v>
      </c>
      <c r="AV246" s="15" t="s">
        <v>130</v>
      </c>
      <c r="AW246" s="15" t="s">
        <v>32</v>
      </c>
      <c r="AX246" s="15" t="s">
        <v>33</v>
      </c>
      <c r="AY246" s="258" t="s">
        <v>123</v>
      </c>
    </row>
    <row r="247" spans="1:65" s="2" customFormat="1" ht="16.5" customHeight="1">
      <c r="A247" s="35"/>
      <c r="B247" s="36"/>
      <c r="C247" s="237" t="s">
        <v>314</v>
      </c>
      <c r="D247" s="237" t="s">
        <v>135</v>
      </c>
      <c r="E247" s="238" t="s">
        <v>315</v>
      </c>
      <c r="F247" s="239" t="s">
        <v>316</v>
      </c>
      <c r="G247" s="240" t="s">
        <v>129</v>
      </c>
      <c r="H247" s="241">
        <v>589.426</v>
      </c>
      <c r="I247" s="242"/>
      <c r="J247" s="243">
        <f>ROUND(I247*H247,1)</f>
        <v>0</v>
      </c>
      <c r="K247" s="244"/>
      <c r="L247" s="245"/>
      <c r="M247" s="246" t="s">
        <v>1</v>
      </c>
      <c r="N247" s="247" t="s">
        <v>41</v>
      </c>
      <c r="O247" s="72"/>
      <c r="P247" s="211">
        <f>O247*H247</f>
        <v>0</v>
      </c>
      <c r="Q247" s="211">
        <v>0.0003</v>
      </c>
      <c r="R247" s="211">
        <f>Q247*H247</f>
        <v>0.1768278</v>
      </c>
      <c r="S247" s="211">
        <v>0</v>
      </c>
      <c r="T247" s="21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3" t="s">
        <v>219</v>
      </c>
      <c r="AT247" s="213" t="s">
        <v>135</v>
      </c>
      <c r="AU247" s="213" t="s">
        <v>85</v>
      </c>
      <c r="AY247" s="18" t="s">
        <v>123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8" t="s">
        <v>33</v>
      </c>
      <c r="BK247" s="214">
        <f>ROUND(I247*H247,1)</f>
        <v>0</v>
      </c>
      <c r="BL247" s="18" t="s">
        <v>184</v>
      </c>
      <c r="BM247" s="213" t="s">
        <v>317</v>
      </c>
    </row>
    <row r="248" spans="2:51" s="14" customFormat="1" ht="11.25">
      <c r="B248" s="226"/>
      <c r="C248" s="227"/>
      <c r="D248" s="217" t="s">
        <v>132</v>
      </c>
      <c r="E248" s="227"/>
      <c r="F248" s="229" t="s">
        <v>318</v>
      </c>
      <c r="G248" s="227"/>
      <c r="H248" s="230">
        <v>589.426</v>
      </c>
      <c r="I248" s="231"/>
      <c r="J248" s="227"/>
      <c r="K248" s="227"/>
      <c r="L248" s="232"/>
      <c r="M248" s="233"/>
      <c r="N248" s="234"/>
      <c r="O248" s="234"/>
      <c r="P248" s="234"/>
      <c r="Q248" s="234"/>
      <c r="R248" s="234"/>
      <c r="S248" s="234"/>
      <c r="T248" s="235"/>
      <c r="AT248" s="236" t="s">
        <v>132</v>
      </c>
      <c r="AU248" s="236" t="s">
        <v>85</v>
      </c>
      <c r="AV248" s="14" t="s">
        <v>85</v>
      </c>
      <c r="AW248" s="14" t="s">
        <v>4</v>
      </c>
      <c r="AX248" s="14" t="s">
        <v>33</v>
      </c>
      <c r="AY248" s="236" t="s">
        <v>123</v>
      </c>
    </row>
    <row r="249" spans="1:65" s="2" customFormat="1" ht="21.75" customHeight="1">
      <c r="A249" s="35"/>
      <c r="B249" s="36"/>
      <c r="C249" s="201" t="s">
        <v>219</v>
      </c>
      <c r="D249" s="201" t="s">
        <v>126</v>
      </c>
      <c r="E249" s="202" t="s">
        <v>319</v>
      </c>
      <c r="F249" s="203" t="s">
        <v>320</v>
      </c>
      <c r="G249" s="204" t="s">
        <v>129</v>
      </c>
      <c r="H249" s="205">
        <v>27.118</v>
      </c>
      <c r="I249" s="206"/>
      <c r="J249" s="207">
        <f>ROUND(I249*H249,1)</f>
        <v>0</v>
      </c>
      <c r="K249" s="208"/>
      <c r="L249" s="40"/>
      <c r="M249" s="209" t="s">
        <v>1</v>
      </c>
      <c r="N249" s="210" t="s">
        <v>41</v>
      </c>
      <c r="O249" s="72"/>
      <c r="P249" s="211">
        <f>O249*H249</f>
        <v>0</v>
      </c>
      <c r="Q249" s="211">
        <v>3E-05</v>
      </c>
      <c r="R249" s="211">
        <f>Q249*H249</f>
        <v>0.00081354</v>
      </c>
      <c r="S249" s="211">
        <v>0</v>
      </c>
      <c r="T249" s="21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3" t="s">
        <v>184</v>
      </c>
      <c r="AT249" s="213" t="s">
        <v>126</v>
      </c>
      <c r="AU249" s="213" t="s">
        <v>85</v>
      </c>
      <c r="AY249" s="18" t="s">
        <v>123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8" t="s">
        <v>33</v>
      </c>
      <c r="BK249" s="214">
        <f>ROUND(I249*H249,1)</f>
        <v>0</v>
      </c>
      <c r="BL249" s="18" t="s">
        <v>184</v>
      </c>
      <c r="BM249" s="213" t="s">
        <v>321</v>
      </c>
    </row>
    <row r="250" spans="2:51" s="13" customFormat="1" ht="11.25">
      <c r="B250" s="215"/>
      <c r="C250" s="216"/>
      <c r="D250" s="217" t="s">
        <v>132</v>
      </c>
      <c r="E250" s="218" t="s">
        <v>1</v>
      </c>
      <c r="F250" s="219" t="s">
        <v>322</v>
      </c>
      <c r="G250" s="216"/>
      <c r="H250" s="218" t="s">
        <v>1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132</v>
      </c>
      <c r="AU250" s="225" t="s">
        <v>85</v>
      </c>
      <c r="AV250" s="13" t="s">
        <v>33</v>
      </c>
      <c r="AW250" s="13" t="s">
        <v>32</v>
      </c>
      <c r="AX250" s="13" t="s">
        <v>76</v>
      </c>
      <c r="AY250" s="225" t="s">
        <v>123</v>
      </c>
    </row>
    <row r="251" spans="2:51" s="13" customFormat="1" ht="11.25">
      <c r="B251" s="215"/>
      <c r="C251" s="216"/>
      <c r="D251" s="217" t="s">
        <v>132</v>
      </c>
      <c r="E251" s="218" t="s">
        <v>1</v>
      </c>
      <c r="F251" s="219" t="s">
        <v>277</v>
      </c>
      <c r="G251" s="216"/>
      <c r="H251" s="218" t="s">
        <v>1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132</v>
      </c>
      <c r="AU251" s="225" t="s">
        <v>85</v>
      </c>
      <c r="AV251" s="13" t="s">
        <v>33</v>
      </c>
      <c r="AW251" s="13" t="s">
        <v>32</v>
      </c>
      <c r="AX251" s="13" t="s">
        <v>76</v>
      </c>
      <c r="AY251" s="225" t="s">
        <v>123</v>
      </c>
    </row>
    <row r="252" spans="2:51" s="14" customFormat="1" ht="11.25">
      <c r="B252" s="226"/>
      <c r="C252" s="227"/>
      <c r="D252" s="217" t="s">
        <v>132</v>
      </c>
      <c r="E252" s="228" t="s">
        <v>1</v>
      </c>
      <c r="F252" s="229" t="s">
        <v>323</v>
      </c>
      <c r="G252" s="227"/>
      <c r="H252" s="230">
        <v>27.118</v>
      </c>
      <c r="I252" s="231"/>
      <c r="J252" s="227"/>
      <c r="K252" s="227"/>
      <c r="L252" s="232"/>
      <c r="M252" s="233"/>
      <c r="N252" s="234"/>
      <c r="O252" s="234"/>
      <c r="P252" s="234"/>
      <c r="Q252" s="234"/>
      <c r="R252" s="234"/>
      <c r="S252" s="234"/>
      <c r="T252" s="235"/>
      <c r="AT252" s="236" t="s">
        <v>132</v>
      </c>
      <c r="AU252" s="236" t="s">
        <v>85</v>
      </c>
      <c r="AV252" s="14" t="s">
        <v>85</v>
      </c>
      <c r="AW252" s="14" t="s">
        <v>32</v>
      </c>
      <c r="AX252" s="14" t="s">
        <v>33</v>
      </c>
      <c r="AY252" s="236" t="s">
        <v>123</v>
      </c>
    </row>
    <row r="253" spans="1:65" s="2" customFormat="1" ht="16.5" customHeight="1">
      <c r="A253" s="35"/>
      <c r="B253" s="36"/>
      <c r="C253" s="237" t="s">
        <v>324</v>
      </c>
      <c r="D253" s="237" t="s">
        <v>135</v>
      </c>
      <c r="E253" s="238" t="s">
        <v>217</v>
      </c>
      <c r="F253" s="239" t="s">
        <v>218</v>
      </c>
      <c r="G253" s="240" t="s">
        <v>129</v>
      </c>
      <c r="H253" s="241">
        <v>32.542</v>
      </c>
      <c r="I253" s="242"/>
      <c r="J253" s="243">
        <f>ROUND(I253*H253,1)</f>
        <v>0</v>
      </c>
      <c r="K253" s="244"/>
      <c r="L253" s="245"/>
      <c r="M253" s="246" t="s">
        <v>1</v>
      </c>
      <c r="N253" s="247" t="s">
        <v>41</v>
      </c>
      <c r="O253" s="72"/>
      <c r="P253" s="211">
        <f>O253*H253</f>
        <v>0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3" t="s">
        <v>219</v>
      </c>
      <c r="AT253" s="213" t="s">
        <v>135</v>
      </c>
      <c r="AU253" s="213" t="s">
        <v>85</v>
      </c>
      <c r="AY253" s="18" t="s">
        <v>123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8" t="s">
        <v>33</v>
      </c>
      <c r="BK253" s="214">
        <f>ROUND(I253*H253,1)</f>
        <v>0</v>
      </c>
      <c r="BL253" s="18" t="s">
        <v>184</v>
      </c>
      <c r="BM253" s="213" t="s">
        <v>325</v>
      </c>
    </row>
    <row r="254" spans="2:51" s="14" customFormat="1" ht="11.25">
      <c r="B254" s="226"/>
      <c r="C254" s="227"/>
      <c r="D254" s="217" t="s">
        <v>132</v>
      </c>
      <c r="E254" s="227"/>
      <c r="F254" s="229" t="s">
        <v>326</v>
      </c>
      <c r="G254" s="227"/>
      <c r="H254" s="230">
        <v>32.542</v>
      </c>
      <c r="I254" s="231"/>
      <c r="J254" s="227"/>
      <c r="K254" s="227"/>
      <c r="L254" s="232"/>
      <c r="M254" s="233"/>
      <c r="N254" s="234"/>
      <c r="O254" s="234"/>
      <c r="P254" s="234"/>
      <c r="Q254" s="234"/>
      <c r="R254" s="234"/>
      <c r="S254" s="234"/>
      <c r="T254" s="235"/>
      <c r="AT254" s="236" t="s">
        <v>132</v>
      </c>
      <c r="AU254" s="236" t="s">
        <v>85</v>
      </c>
      <c r="AV254" s="14" t="s">
        <v>85</v>
      </c>
      <c r="AW254" s="14" t="s">
        <v>4</v>
      </c>
      <c r="AX254" s="14" t="s">
        <v>33</v>
      </c>
      <c r="AY254" s="236" t="s">
        <v>123</v>
      </c>
    </row>
    <row r="255" spans="1:65" s="2" customFormat="1" ht="21.75" customHeight="1">
      <c r="A255" s="35"/>
      <c r="B255" s="36"/>
      <c r="C255" s="201" t="s">
        <v>327</v>
      </c>
      <c r="D255" s="201" t="s">
        <v>126</v>
      </c>
      <c r="E255" s="202" t="s">
        <v>328</v>
      </c>
      <c r="F255" s="203" t="s">
        <v>329</v>
      </c>
      <c r="G255" s="204" t="s">
        <v>330</v>
      </c>
      <c r="H255" s="270"/>
      <c r="I255" s="206"/>
      <c r="J255" s="207">
        <f>ROUND(I255*H255,1)</f>
        <v>0</v>
      </c>
      <c r="K255" s="208"/>
      <c r="L255" s="40"/>
      <c r="M255" s="209" t="s">
        <v>1</v>
      </c>
      <c r="N255" s="210" t="s">
        <v>41</v>
      </c>
      <c r="O255" s="72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3" t="s">
        <v>184</v>
      </c>
      <c r="AT255" s="213" t="s">
        <v>126</v>
      </c>
      <c r="AU255" s="213" t="s">
        <v>85</v>
      </c>
      <c r="AY255" s="18" t="s">
        <v>123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8" t="s">
        <v>33</v>
      </c>
      <c r="BK255" s="214">
        <f>ROUND(I255*H255,1)</f>
        <v>0</v>
      </c>
      <c r="BL255" s="18" t="s">
        <v>184</v>
      </c>
      <c r="BM255" s="213" t="s">
        <v>331</v>
      </c>
    </row>
    <row r="256" spans="2:63" s="12" customFormat="1" ht="22.9" customHeight="1">
      <c r="B256" s="185"/>
      <c r="C256" s="186"/>
      <c r="D256" s="187" t="s">
        <v>75</v>
      </c>
      <c r="E256" s="199" t="s">
        <v>332</v>
      </c>
      <c r="F256" s="199" t="s">
        <v>333</v>
      </c>
      <c r="G256" s="186"/>
      <c r="H256" s="186"/>
      <c r="I256" s="189"/>
      <c r="J256" s="200">
        <f>BK256</f>
        <v>0</v>
      </c>
      <c r="K256" s="186"/>
      <c r="L256" s="191"/>
      <c r="M256" s="192"/>
      <c r="N256" s="193"/>
      <c r="O256" s="193"/>
      <c r="P256" s="194">
        <f>SUM(P257:P297)</f>
        <v>0</v>
      </c>
      <c r="Q256" s="193"/>
      <c r="R256" s="194">
        <f>SUM(R257:R297)</f>
        <v>22.891001469</v>
      </c>
      <c r="S256" s="193"/>
      <c r="T256" s="195">
        <f>SUM(T257:T297)</f>
        <v>0</v>
      </c>
      <c r="AR256" s="196" t="s">
        <v>85</v>
      </c>
      <c r="AT256" s="197" t="s">
        <v>75</v>
      </c>
      <c r="AU256" s="197" t="s">
        <v>33</v>
      </c>
      <c r="AY256" s="196" t="s">
        <v>123</v>
      </c>
      <c r="BK256" s="198">
        <f>SUM(BK257:BK297)</f>
        <v>0</v>
      </c>
    </row>
    <row r="257" spans="1:65" s="2" customFormat="1" ht="21.75" customHeight="1">
      <c r="A257" s="35"/>
      <c r="B257" s="36"/>
      <c r="C257" s="201" t="s">
        <v>334</v>
      </c>
      <c r="D257" s="201" t="s">
        <v>126</v>
      </c>
      <c r="E257" s="202" t="s">
        <v>335</v>
      </c>
      <c r="F257" s="203" t="s">
        <v>336</v>
      </c>
      <c r="G257" s="204" t="s">
        <v>129</v>
      </c>
      <c r="H257" s="205">
        <v>1192.291</v>
      </c>
      <c r="I257" s="206"/>
      <c r="J257" s="207">
        <f>ROUND(I257*H257,1)</f>
        <v>0</v>
      </c>
      <c r="K257" s="208"/>
      <c r="L257" s="40"/>
      <c r="M257" s="209" t="s">
        <v>1</v>
      </c>
      <c r="N257" s="210" t="s">
        <v>41</v>
      </c>
      <c r="O257" s="72"/>
      <c r="P257" s="211">
        <f>O257*H257</f>
        <v>0</v>
      </c>
      <c r="Q257" s="211">
        <v>0.001159</v>
      </c>
      <c r="R257" s="211">
        <f>Q257*H257</f>
        <v>1.381865269</v>
      </c>
      <c r="S257" s="211">
        <v>0</v>
      </c>
      <c r="T257" s="21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3" t="s">
        <v>184</v>
      </c>
      <c r="AT257" s="213" t="s">
        <v>126</v>
      </c>
      <c r="AU257" s="213" t="s">
        <v>85</v>
      </c>
      <c r="AY257" s="18" t="s">
        <v>123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8" t="s">
        <v>33</v>
      </c>
      <c r="BK257" s="214">
        <f>ROUND(I257*H257,1)</f>
        <v>0</v>
      </c>
      <c r="BL257" s="18" t="s">
        <v>184</v>
      </c>
      <c r="BM257" s="213" t="s">
        <v>337</v>
      </c>
    </row>
    <row r="258" spans="2:51" s="13" customFormat="1" ht="11.25">
      <c r="B258" s="215"/>
      <c r="C258" s="216"/>
      <c r="D258" s="217" t="s">
        <v>132</v>
      </c>
      <c r="E258" s="218" t="s">
        <v>1</v>
      </c>
      <c r="F258" s="219" t="s">
        <v>187</v>
      </c>
      <c r="G258" s="216"/>
      <c r="H258" s="218" t="s">
        <v>1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132</v>
      </c>
      <c r="AU258" s="225" t="s">
        <v>85</v>
      </c>
      <c r="AV258" s="13" t="s">
        <v>33</v>
      </c>
      <c r="AW258" s="13" t="s">
        <v>32</v>
      </c>
      <c r="AX258" s="13" t="s">
        <v>76</v>
      </c>
      <c r="AY258" s="225" t="s">
        <v>123</v>
      </c>
    </row>
    <row r="259" spans="2:51" s="14" customFormat="1" ht="11.25">
      <c r="B259" s="226"/>
      <c r="C259" s="227"/>
      <c r="D259" s="217" t="s">
        <v>132</v>
      </c>
      <c r="E259" s="228" t="s">
        <v>1</v>
      </c>
      <c r="F259" s="229" t="s">
        <v>338</v>
      </c>
      <c r="G259" s="227"/>
      <c r="H259" s="230">
        <v>34.56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132</v>
      </c>
      <c r="AU259" s="236" t="s">
        <v>85</v>
      </c>
      <c r="AV259" s="14" t="s">
        <v>85</v>
      </c>
      <c r="AW259" s="14" t="s">
        <v>32</v>
      </c>
      <c r="AX259" s="14" t="s">
        <v>76</v>
      </c>
      <c r="AY259" s="236" t="s">
        <v>123</v>
      </c>
    </row>
    <row r="260" spans="2:51" s="13" customFormat="1" ht="11.25">
      <c r="B260" s="215"/>
      <c r="C260" s="216"/>
      <c r="D260" s="217" t="s">
        <v>132</v>
      </c>
      <c r="E260" s="218" t="s">
        <v>1</v>
      </c>
      <c r="F260" s="219" t="s">
        <v>189</v>
      </c>
      <c r="G260" s="216"/>
      <c r="H260" s="218" t="s">
        <v>1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132</v>
      </c>
      <c r="AU260" s="225" t="s">
        <v>85</v>
      </c>
      <c r="AV260" s="13" t="s">
        <v>33</v>
      </c>
      <c r="AW260" s="13" t="s">
        <v>32</v>
      </c>
      <c r="AX260" s="13" t="s">
        <v>76</v>
      </c>
      <c r="AY260" s="225" t="s">
        <v>123</v>
      </c>
    </row>
    <row r="261" spans="2:51" s="14" customFormat="1" ht="11.25">
      <c r="B261" s="226"/>
      <c r="C261" s="227"/>
      <c r="D261" s="217" t="s">
        <v>132</v>
      </c>
      <c r="E261" s="228" t="s">
        <v>1</v>
      </c>
      <c r="F261" s="229" t="s">
        <v>339</v>
      </c>
      <c r="G261" s="227"/>
      <c r="H261" s="230">
        <v>24.09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132</v>
      </c>
      <c r="AU261" s="236" t="s">
        <v>85</v>
      </c>
      <c r="AV261" s="14" t="s">
        <v>85</v>
      </c>
      <c r="AW261" s="14" t="s">
        <v>32</v>
      </c>
      <c r="AX261" s="14" t="s">
        <v>76</v>
      </c>
      <c r="AY261" s="236" t="s">
        <v>123</v>
      </c>
    </row>
    <row r="262" spans="2:51" s="13" customFormat="1" ht="11.25">
      <c r="B262" s="215"/>
      <c r="C262" s="216"/>
      <c r="D262" s="217" t="s">
        <v>132</v>
      </c>
      <c r="E262" s="218" t="s">
        <v>1</v>
      </c>
      <c r="F262" s="219" t="s">
        <v>191</v>
      </c>
      <c r="G262" s="216"/>
      <c r="H262" s="218" t="s">
        <v>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132</v>
      </c>
      <c r="AU262" s="225" t="s">
        <v>85</v>
      </c>
      <c r="AV262" s="13" t="s">
        <v>33</v>
      </c>
      <c r="AW262" s="13" t="s">
        <v>32</v>
      </c>
      <c r="AX262" s="13" t="s">
        <v>76</v>
      </c>
      <c r="AY262" s="225" t="s">
        <v>123</v>
      </c>
    </row>
    <row r="263" spans="2:51" s="14" customFormat="1" ht="11.25">
      <c r="B263" s="226"/>
      <c r="C263" s="227"/>
      <c r="D263" s="217" t="s">
        <v>132</v>
      </c>
      <c r="E263" s="228" t="s">
        <v>1</v>
      </c>
      <c r="F263" s="229" t="s">
        <v>340</v>
      </c>
      <c r="G263" s="227"/>
      <c r="H263" s="230">
        <v>224.25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AT263" s="236" t="s">
        <v>132</v>
      </c>
      <c r="AU263" s="236" t="s">
        <v>85</v>
      </c>
      <c r="AV263" s="14" t="s">
        <v>85</v>
      </c>
      <c r="AW263" s="14" t="s">
        <v>32</v>
      </c>
      <c r="AX263" s="14" t="s">
        <v>76</v>
      </c>
      <c r="AY263" s="236" t="s">
        <v>123</v>
      </c>
    </row>
    <row r="264" spans="2:51" s="13" customFormat="1" ht="11.25">
      <c r="B264" s="215"/>
      <c r="C264" s="216"/>
      <c r="D264" s="217" t="s">
        <v>132</v>
      </c>
      <c r="E264" s="218" t="s">
        <v>1</v>
      </c>
      <c r="F264" s="219" t="s">
        <v>193</v>
      </c>
      <c r="G264" s="216"/>
      <c r="H264" s="218" t="s">
        <v>1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132</v>
      </c>
      <c r="AU264" s="225" t="s">
        <v>85</v>
      </c>
      <c r="AV264" s="13" t="s">
        <v>33</v>
      </c>
      <c r="AW264" s="13" t="s">
        <v>32</v>
      </c>
      <c r="AX264" s="13" t="s">
        <v>76</v>
      </c>
      <c r="AY264" s="225" t="s">
        <v>123</v>
      </c>
    </row>
    <row r="265" spans="2:51" s="14" customFormat="1" ht="11.25">
      <c r="B265" s="226"/>
      <c r="C265" s="227"/>
      <c r="D265" s="217" t="s">
        <v>132</v>
      </c>
      <c r="E265" s="228" t="s">
        <v>1</v>
      </c>
      <c r="F265" s="229" t="s">
        <v>341</v>
      </c>
      <c r="G265" s="227"/>
      <c r="H265" s="230">
        <v>207.909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132</v>
      </c>
      <c r="AU265" s="236" t="s">
        <v>85</v>
      </c>
      <c r="AV265" s="14" t="s">
        <v>85</v>
      </c>
      <c r="AW265" s="14" t="s">
        <v>32</v>
      </c>
      <c r="AX265" s="14" t="s">
        <v>76</v>
      </c>
      <c r="AY265" s="236" t="s">
        <v>123</v>
      </c>
    </row>
    <row r="266" spans="2:51" s="14" customFormat="1" ht="11.25">
      <c r="B266" s="226"/>
      <c r="C266" s="227"/>
      <c r="D266" s="217" t="s">
        <v>132</v>
      </c>
      <c r="E266" s="228" t="s">
        <v>1</v>
      </c>
      <c r="F266" s="229" t="s">
        <v>342</v>
      </c>
      <c r="G266" s="227"/>
      <c r="H266" s="230">
        <v>411.75</v>
      </c>
      <c r="I266" s="231"/>
      <c r="J266" s="227"/>
      <c r="K266" s="227"/>
      <c r="L266" s="232"/>
      <c r="M266" s="233"/>
      <c r="N266" s="234"/>
      <c r="O266" s="234"/>
      <c r="P266" s="234"/>
      <c r="Q266" s="234"/>
      <c r="R266" s="234"/>
      <c r="S266" s="234"/>
      <c r="T266" s="235"/>
      <c r="AT266" s="236" t="s">
        <v>132</v>
      </c>
      <c r="AU266" s="236" t="s">
        <v>85</v>
      </c>
      <c r="AV266" s="14" t="s">
        <v>85</v>
      </c>
      <c r="AW266" s="14" t="s">
        <v>32</v>
      </c>
      <c r="AX266" s="14" t="s">
        <v>76</v>
      </c>
      <c r="AY266" s="236" t="s">
        <v>123</v>
      </c>
    </row>
    <row r="267" spans="2:51" s="14" customFormat="1" ht="11.25">
      <c r="B267" s="226"/>
      <c r="C267" s="227"/>
      <c r="D267" s="217" t="s">
        <v>132</v>
      </c>
      <c r="E267" s="228" t="s">
        <v>1</v>
      </c>
      <c r="F267" s="229" t="s">
        <v>343</v>
      </c>
      <c r="G267" s="227"/>
      <c r="H267" s="230">
        <v>289.732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132</v>
      </c>
      <c r="AU267" s="236" t="s">
        <v>85</v>
      </c>
      <c r="AV267" s="14" t="s">
        <v>85</v>
      </c>
      <c r="AW267" s="14" t="s">
        <v>32</v>
      </c>
      <c r="AX267" s="14" t="s">
        <v>76</v>
      </c>
      <c r="AY267" s="236" t="s">
        <v>123</v>
      </c>
    </row>
    <row r="268" spans="2:51" s="15" customFormat="1" ht="11.25">
      <c r="B268" s="248"/>
      <c r="C268" s="249"/>
      <c r="D268" s="217" t="s">
        <v>132</v>
      </c>
      <c r="E268" s="250" t="s">
        <v>1</v>
      </c>
      <c r="F268" s="251" t="s">
        <v>198</v>
      </c>
      <c r="G268" s="249"/>
      <c r="H268" s="252">
        <v>1192.291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132</v>
      </c>
      <c r="AU268" s="258" t="s">
        <v>85</v>
      </c>
      <c r="AV268" s="15" t="s">
        <v>130</v>
      </c>
      <c r="AW268" s="15" t="s">
        <v>32</v>
      </c>
      <c r="AX268" s="15" t="s">
        <v>33</v>
      </c>
      <c r="AY268" s="258" t="s">
        <v>123</v>
      </c>
    </row>
    <row r="269" spans="1:65" s="2" customFormat="1" ht="21.75" customHeight="1">
      <c r="A269" s="35"/>
      <c r="B269" s="36"/>
      <c r="C269" s="237" t="s">
        <v>344</v>
      </c>
      <c r="D269" s="237" t="s">
        <v>135</v>
      </c>
      <c r="E269" s="238" t="s">
        <v>345</v>
      </c>
      <c r="F269" s="239" t="s">
        <v>346</v>
      </c>
      <c r="G269" s="240" t="s">
        <v>129</v>
      </c>
      <c r="H269" s="241">
        <v>276.045</v>
      </c>
      <c r="I269" s="242"/>
      <c r="J269" s="243">
        <f>ROUND(I269*H269,1)</f>
        <v>0</v>
      </c>
      <c r="K269" s="244"/>
      <c r="L269" s="245"/>
      <c r="M269" s="246" t="s">
        <v>1</v>
      </c>
      <c r="N269" s="247" t="s">
        <v>41</v>
      </c>
      <c r="O269" s="72"/>
      <c r="P269" s="211">
        <f>O269*H269</f>
        <v>0</v>
      </c>
      <c r="Q269" s="211">
        <v>0.003</v>
      </c>
      <c r="R269" s="211">
        <f>Q269*H269</f>
        <v>0.8281350000000001</v>
      </c>
      <c r="S269" s="211">
        <v>0</v>
      </c>
      <c r="T269" s="21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3" t="s">
        <v>219</v>
      </c>
      <c r="AT269" s="213" t="s">
        <v>135</v>
      </c>
      <c r="AU269" s="213" t="s">
        <v>85</v>
      </c>
      <c r="AY269" s="18" t="s">
        <v>123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8" t="s">
        <v>33</v>
      </c>
      <c r="BK269" s="214">
        <f>ROUND(I269*H269,1)</f>
        <v>0</v>
      </c>
      <c r="BL269" s="18" t="s">
        <v>184</v>
      </c>
      <c r="BM269" s="213" t="s">
        <v>347</v>
      </c>
    </row>
    <row r="270" spans="2:51" s="13" customFormat="1" ht="11.25">
      <c r="B270" s="215"/>
      <c r="C270" s="216"/>
      <c r="D270" s="217" t="s">
        <v>132</v>
      </c>
      <c r="E270" s="218" t="s">
        <v>1</v>
      </c>
      <c r="F270" s="219" t="s">
        <v>187</v>
      </c>
      <c r="G270" s="216"/>
      <c r="H270" s="218" t="s">
        <v>1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132</v>
      </c>
      <c r="AU270" s="225" t="s">
        <v>85</v>
      </c>
      <c r="AV270" s="13" t="s">
        <v>33</v>
      </c>
      <c r="AW270" s="13" t="s">
        <v>32</v>
      </c>
      <c r="AX270" s="13" t="s">
        <v>76</v>
      </c>
      <c r="AY270" s="225" t="s">
        <v>123</v>
      </c>
    </row>
    <row r="271" spans="2:51" s="14" customFormat="1" ht="11.25">
      <c r="B271" s="226"/>
      <c r="C271" s="227"/>
      <c r="D271" s="217" t="s">
        <v>132</v>
      </c>
      <c r="E271" s="228" t="s">
        <v>1</v>
      </c>
      <c r="F271" s="229" t="s">
        <v>338</v>
      </c>
      <c r="G271" s="227"/>
      <c r="H271" s="230">
        <v>34.56</v>
      </c>
      <c r="I271" s="231"/>
      <c r="J271" s="227"/>
      <c r="K271" s="227"/>
      <c r="L271" s="232"/>
      <c r="M271" s="233"/>
      <c r="N271" s="234"/>
      <c r="O271" s="234"/>
      <c r="P271" s="234"/>
      <c r="Q271" s="234"/>
      <c r="R271" s="234"/>
      <c r="S271" s="234"/>
      <c r="T271" s="235"/>
      <c r="AT271" s="236" t="s">
        <v>132</v>
      </c>
      <c r="AU271" s="236" t="s">
        <v>85</v>
      </c>
      <c r="AV271" s="14" t="s">
        <v>85</v>
      </c>
      <c r="AW271" s="14" t="s">
        <v>32</v>
      </c>
      <c r="AX271" s="14" t="s">
        <v>76</v>
      </c>
      <c r="AY271" s="236" t="s">
        <v>123</v>
      </c>
    </row>
    <row r="272" spans="2:51" s="13" customFormat="1" ht="11.25">
      <c r="B272" s="215"/>
      <c r="C272" s="216"/>
      <c r="D272" s="217" t="s">
        <v>132</v>
      </c>
      <c r="E272" s="218" t="s">
        <v>1</v>
      </c>
      <c r="F272" s="219" t="s">
        <v>189</v>
      </c>
      <c r="G272" s="216"/>
      <c r="H272" s="218" t="s">
        <v>1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132</v>
      </c>
      <c r="AU272" s="225" t="s">
        <v>85</v>
      </c>
      <c r="AV272" s="13" t="s">
        <v>33</v>
      </c>
      <c r="AW272" s="13" t="s">
        <v>32</v>
      </c>
      <c r="AX272" s="13" t="s">
        <v>76</v>
      </c>
      <c r="AY272" s="225" t="s">
        <v>123</v>
      </c>
    </row>
    <row r="273" spans="2:51" s="14" customFormat="1" ht="11.25">
      <c r="B273" s="226"/>
      <c r="C273" s="227"/>
      <c r="D273" s="217" t="s">
        <v>132</v>
      </c>
      <c r="E273" s="228" t="s">
        <v>1</v>
      </c>
      <c r="F273" s="229" t="s">
        <v>339</v>
      </c>
      <c r="G273" s="227"/>
      <c r="H273" s="230">
        <v>24.09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AT273" s="236" t="s">
        <v>132</v>
      </c>
      <c r="AU273" s="236" t="s">
        <v>85</v>
      </c>
      <c r="AV273" s="14" t="s">
        <v>85</v>
      </c>
      <c r="AW273" s="14" t="s">
        <v>32</v>
      </c>
      <c r="AX273" s="14" t="s">
        <v>76</v>
      </c>
      <c r="AY273" s="236" t="s">
        <v>123</v>
      </c>
    </row>
    <row r="274" spans="2:51" s="13" customFormat="1" ht="11.25">
      <c r="B274" s="215"/>
      <c r="C274" s="216"/>
      <c r="D274" s="217" t="s">
        <v>132</v>
      </c>
      <c r="E274" s="218" t="s">
        <v>1</v>
      </c>
      <c r="F274" s="219" t="s">
        <v>191</v>
      </c>
      <c r="G274" s="216"/>
      <c r="H274" s="218" t="s">
        <v>1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132</v>
      </c>
      <c r="AU274" s="225" t="s">
        <v>85</v>
      </c>
      <c r="AV274" s="13" t="s">
        <v>33</v>
      </c>
      <c r="AW274" s="13" t="s">
        <v>32</v>
      </c>
      <c r="AX274" s="13" t="s">
        <v>76</v>
      </c>
      <c r="AY274" s="225" t="s">
        <v>123</v>
      </c>
    </row>
    <row r="275" spans="2:51" s="14" customFormat="1" ht="11.25">
      <c r="B275" s="226"/>
      <c r="C275" s="227"/>
      <c r="D275" s="217" t="s">
        <v>132</v>
      </c>
      <c r="E275" s="228" t="s">
        <v>1</v>
      </c>
      <c r="F275" s="229" t="s">
        <v>340</v>
      </c>
      <c r="G275" s="227"/>
      <c r="H275" s="230">
        <v>224.25</v>
      </c>
      <c r="I275" s="231"/>
      <c r="J275" s="227"/>
      <c r="K275" s="227"/>
      <c r="L275" s="232"/>
      <c r="M275" s="233"/>
      <c r="N275" s="234"/>
      <c r="O275" s="234"/>
      <c r="P275" s="234"/>
      <c r="Q275" s="234"/>
      <c r="R275" s="234"/>
      <c r="S275" s="234"/>
      <c r="T275" s="235"/>
      <c r="AT275" s="236" t="s">
        <v>132</v>
      </c>
      <c r="AU275" s="236" t="s">
        <v>85</v>
      </c>
      <c r="AV275" s="14" t="s">
        <v>85</v>
      </c>
      <c r="AW275" s="14" t="s">
        <v>32</v>
      </c>
      <c r="AX275" s="14" t="s">
        <v>76</v>
      </c>
      <c r="AY275" s="236" t="s">
        <v>123</v>
      </c>
    </row>
    <row r="276" spans="2:51" s="13" customFormat="1" ht="11.25">
      <c r="B276" s="215"/>
      <c r="C276" s="216"/>
      <c r="D276" s="217" t="s">
        <v>132</v>
      </c>
      <c r="E276" s="218" t="s">
        <v>1</v>
      </c>
      <c r="F276" s="219" t="s">
        <v>348</v>
      </c>
      <c r="G276" s="216"/>
      <c r="H276" s="218" t="s">
        <v>1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132</v>
      </c>
      <c r="AU276" s="225" t="s">
        <v>85</v>
      </c>
      <c r="AV276" s="13" t="s">
        <v>33</v>
      </c>
      <c r="AW276" s="13" t="s">
        <v>32</v>
      </c>
      <c r="AX276" s="13" t="s">
        <v>76</v>
      </c>
      <c r="AY276" s="225" t="s">
        <v>123</v>
      </c>
    </row>
    <row r="277" spans="2:51" s="14" customFormat="1" ht="11.25">
      <c r="B277" s="226"/>
      <c r="C277" s="227"/>
      <c r="D277" s="217" t="s">
        <v>132</v>
      </c>
      <c r="E277" s="228" t="s">
        <v>1</v>
      </c>
      <c r="F277" s="229" t="s">
        <v>349</v>
      </c>
      <c r="G277" s="227"/>
      <c r="H277" s="230">
        <v>-20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132</v>
      </c>
      <c r="AU277" s="236" t="s">
        <v>85</v>
      </c>
      <c r="AV277" s="14" t="s">
        <v>85</v>
      </c>
      <c r="AW277" s="14" t="s">
        <v>32</v>
      </c>
      <c r="AX277" s="14" t="s">
        <v>76</v>
      </c>
      <c r="AY277" s="236" t="s">
        <v>123</v>
      </c>
    </row>
    <row r="278" spans="2:51" s="15" customFormat="1" ht="11.25">
      <c r="B278" s="248"/>
      <c r="C278" s="249"/>
      <c r="D278" s="217" t="s">
        <v>132</v>
      </c>
      <c r="E278" s="250" t="s">
        <v>1</v>
      </c>
      <c r="F278" s="251" t="s">
        <v>198</v>
      </c>
      <c r="G278" s="249"/>
      <c r="H278" s="252">
        <v>262.9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132</v>
      </c>
      <c r="AU278" s="258" t="s">
        <v>85</v>
      </c>
      <c r="AV278" s="15" t="s">
        <v>130</v>
      </c>
      <c r="AW278" s="15" t="s">
        <v>32</v>
      </c>
      <c r="AX278" s="15" t="s">
        <v>33</v>
      </c>
      <c r="AY278" s="258" t="s">
        <v>123</v>
      </c>
    </row>
    <row r="279" spans="2:51" s="14" customFormat="1" ht="11.25">
      <c r="B279" s="226"/>
      <c r="C279" s="227"/>
      <c r="D279" s="217" t="s">
        <v>132</v>
      </c>
      <c r="E279" s="227"/>
      <c r="F279" s="229" t="s">
        <v>350</v>
      </c>
      <c r="G279" s="227"/>
      <c r="H279" s="230">
        <v>276.045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132</v>
      </c>
      <c r="AU279" s="236" t="s">
        <v>85</v>
      </c>
      <c r="AV279" s="14" t="s">
        <v>85</v>
      </c>
      <c r="AW279" s="14" t="s">
        <v>4</v>
      </c>
      <c r="AX279" s="14" t="s">
        <v>33</v>
      </c>
      <c r="AY279" s="236" t="s">
        <v>123</v>
      </c>
    </row>
    <row r="280" spans="1:65" s="2" customFormat="1" ht="21.75" customHeight="1">
      <c r="A280" s="35"/>
      <c r="B280" s="36"/>
      <c r="C280" s="237" t="s">
        <v>351</v>
      </c>
      <c r="D280" s="237" t="s">
        <v>135</v>
      </c>
      <c r="E280" s="238" t="s">
        <v>352</v>
      </c>
      <c r="F280" s="239" t="s">
        <v>353</v>
      </c>
      <c r="G280" s="240" t="s">
        <v>129</v>
      </c>
      <c r="H280" s="241">
        <v>487.93</v>
      </c>
      <c r="I280" s="242"/>
      <c r="J280" s="243">
        <f>ROUND(I280*H280,1)</f>
        <v>0</v>
      </c>
      <c r="K280" s="244"/>
      <c r="L280" s="245"/>
      <c r="M280" s="246" t="s">
        <v>1</v>
      </c>
      <c r="N280" s="247" t="s">
        <v>41</v>
      </c>
      <c r="O280" s="72"/>
      <c r="P280" s="211">
        <f>O280*H280</f>
        <v>0</v>
      </c>
      <c r="Q280" s="211">
        <v>0.018</v>
      </c>
      <c r="R280" s="211">
        <f>Q280*H280</f>
        <v>8.782739999999999</v>
      </c>
      <c r="S280" s="211">
        <v>0</v>
      </c>
      <c r="T280" s="21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3" t="s">
        <v>219</v>
      </c>
      <c r="AT280" s="213" t="s">
        <v>135</v>
      </c>
      <c r="AU280" s="213" t="s">
        <v>85</v>
      </c>
      <c r="AY280" s="18" t="s">
        <v>123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8" t="s">
        <v>33</v>
      </c>
      <c r="BK280" s="214">
        <f>ROUND(I280*H280,1)</f>
        <v>0</v>
      </c>
      <c r="BL280" s="18" t="s">
        <v>184</v>
      </c>
      <c r="BM280" s="213" t="s">
        <v>354</v>
      </c>
    </row>
    <row r="281" spans="2:51" s="13" customFormat="1" ht="11.25">
      <c r="B281" s="215"/>
      <c r="C281" s="216"/>
      <c r="D281" s="217" t="s">
        <v>132</v>
      </c>
      <c r="E281" s="218" t="s">
        <v>1</v>
      </c>
      <c r="F281" s="219" t="s">
        <v>355</v>
      </c>
      <c r="G281" s="216"/>
      <c r="H281" s="218" t="s">
        <v>1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132</v>
      </c>
      <c r="AU281" s="225" t="s">
        <v>85</v>
      </c>
      <c r="AV281" s="13" t="s">
        <v>33</v>
      </c>
      <c r="AW281" s="13" t="s">
        <v>32</v>
      </c>
      <c r="AX281" s="13" t="s">
        <v>76</v>
      </c>
      <c r="AY281" s="225" t="s">
        <v>123</v>
      </c>
    </row>
    <row r="282" spans="2:51" s="14" customFormat="1" ht="11.25">
      <c r="B282" s="226"/>
      <c r="C282" s="227"/>
      <c r="D282" s="217" t="s">
        <v>132</v>
      </c>
      <c r="E282" s="228" t="s">
        <v>1</v>
      </c>
      <c r="F282" s="229" t="s">
        <v>356</v>
      </c>
      <c r="G282" s="227"/>
      <c r="H282" s="230">
        <v>10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AT282" s="236" t="s">
        <v>132</v>
      </c>
      <c r="AU282" s="236" t="s">
        <v>85</v>
      </c>
      <c r="AV282" s="14" t="s">
        <v>85</v>
      </c>
      <c r="AW282" s="14" t="s">
        <v>32</v>
      </c>
      <c r="AX282" s="14" t="s">
        <v>76</v>
      </c>
      <c r="AY282" s="236" t="s">
        <v>123</v>
      </c>
    </row>
    <row r="283" spans="2:51" s="13" customFormat="1" ht="11.25">
      <c r="B283" s="215"/>
      <c r="C283" s="216"/>
      <c r="D283" s="217" t="s">
        <v>132</v>
      </c>
      <c r="E283" s="218" t="s">
        <v>1</v>
      </c>
      <c r="F283" s="219" t="s">
        <v>193</v>
      </c>
      <c r="G283" s="216"/>
      <c r="H283" s="218" t="s">
        <v>1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132</v>
      </c>
      <c r="AU283" s="225" t="s">
        <v>85</v>
      </c>
      <c r="AV283" s="13" t="s">
        <v>33</v>
      </c>
      <c r="AW283" s="13" t="s">
        <v>32</v>
      </c>
      <c r="AX283" s="13" t="s">
        <v>76</v>
      </c>
      <c r="AY283" s="225" t="s">
        <v>123</v>
      </c>
    </row>
    <row r="284" spans="2:51" s="14" customFormat="1" ht="11.25">
      <c r="B284" s="226"/>
      <c r="C284" s="227"/>
      <c r="D284" s="217" t="s">
        <v>132</v>
      </c>
      <c r="E284" s="228" t="s">
        <v>1</v>
      </c>
      <c r="F284" s="229" t="s">
        <v>357</v>
      </c>
      <c r="G284" s="227"/>
      <c r="H284" s="230">
        <v>103.954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AT284" s="236" t="s">
        <v>132</v>
      </c>
      <c r="AU284" s="236" t="s">
        <v>85</v>
      </c>
      <c r="AV284" s="14" t="s">
        <v>85</v>
      </c>
      <c r="AW284" s="14" t="s">
        <v>32</v>
      </c>
      <c r="AX284" s="14" t="s">
        <v>76</v>
      </c>
      <c r="AY284" s="236" t="s">
        <v>123</v>
      </c>
    </row>
    <row r="285" spans="2:51" s="14" customFormat="1" ht="11.25">
      <c r="B285" s="226"/>
      <c r="C285" s="227"/>
      <c r="D285" s="217" t="s">
        <v>132</v>
      </c>
      <c r="E285" s="228" t="s">
        <v>1</v>
      </c>
      <c r="F285" s="229" t="s">
        <v>358</v>
      </c>
      <c r="G285" s="227"/>
      <c r="H285" s="230">
        <v>205.875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132</v>
      </c>
      <c r="AU285" s="236" t="s">
        <v>85</v>
      </c>
      <c r="AV285" s="14" t="s">
        <v>85</v>
      </c>
      <c r="AW285" s="14" t="s">
        <v>32</v>
      </c>
      <c r="AX285" s="14" t="s">
        <v>76</v>
      </c>
      <c r="AY285" s="236" t="s">
        <v>123</v>
      </c>
    </row>
    <row r="286" spans="2:51" s="14" customFormat="1" ht="11.25">
      <c r="B286" s="226"/>
      <c r="C286" s="227"/>
      <c r="D286" s="217" t="s">
        <v>132</v>
      </c>
      <c r="E286" s="228" t="s">
        <v>1</v>
      </c>
      <c r="F286" s="229" t="s">
        <v>359</v>
      </c>
      <c r="G286" s="227"/>
      <c r="H286" s="230">
        <v>144.866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132</v>
      </c>
      <c r="AU286" s="236" t="s">
        <v>85</v>
      </c>
      <c r="AV286" s="14" t="s">
        <v>85</v>
      </c>
      <c r="AW286" s="14" t="s">
        <v>32</v>
      </c>
      <c r="AX286" s="14" t="s">
        <v>76</v>
      </c>
      <c r="AY286" s="236" t="s">
        <v>123</v>
      </c>
    </row>
    <row r="287" spans="2:51" s="15" customFormat="1" ht="11.25">
      <c r="B287" s="248"/>
      <c r="C287" s="249"/>
      <c r="D287" s="217" t="s">
        <v>132</v>
      </c>
      <c r="E287" s="250" t="s">
        <v>1</v>
      </c>
      <c r="F287" s="251" t="s">
        <v>198</v>
      </c>
      <c r="G287" s="249"/>
      <c r="H287" s="252">
        <v>464.69500000000005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132</v>
      </c>
      <c r="AU287" s="258" t="s">
        <v>85</v>
      </c>
      <c r="AV287" s="15" t="s">
        <v>130</v>
      </c>
      <c r="AW287" s="15" t="s">
        <v>32</v>
      </c>
      <c r="AX287" s="15" t="s">
        <v>33</v>
      </c>
      <c r="AY287" s="258" t="s">
        <v>123</v>
      </c>
    </row>
    <row r="288" spans="2:51" s="14" customFormat="1" ht="11.25">
      <c r="B288" s="226"/>
      <c r="C288" s="227"/>
      <c r="D288" s="217" t="s">
        <v>132</v>
      </c>
      <c r="E288" s="227"/>
      <c r="F288" s="229" t="s">
        <v>360</v>
      </c>
      <c r="G288" s="227"/>
      <c r="H288" s="230">
        <v>487.93</v>
      </c>
      <c r="I288" s="231"/>
      <c r="J288" s="227"/>
      <c r="K288" s="227"/>
      <c r="L288" s="232"/>
      <c r="M288" s="233"/>
      <c r="N288" s="234"/>
      <c r="O288" s="234"/>
      <c r="P288" s="234"/>
      <c r="Q288" s="234"/>
      <c r="R288" s="234"/>
      <c r="S288" s="234"/>
      <c r="T288" s="235"/>
      <c r="AT288" s="236" t="s">
        <v>132</v>
      </c>
      <c r="AU288" s="236" t="s">
        <v>85</v>
      </c>
      <c r="AV288" s="14" t="s">
        <v>85</v>
      </c>
      <c r="AW288" s="14" t="s">
        <v>4</v>
      </c>
      <c r="AX288" s="14" t="s">
        <v>33</v>
      </c>
      <c r="AY288" s="236" t="s">
        <v>123</v>
      </c>
    </row>
    <row r="289" spans="1:65" s="2" customFormat="1" ht="21.75" customHeight="1">
      <c r="A289" s="35"/>
      <c r="B289" s="36"/>
      <c r="C289" s="237" t="s">
        <v>361</v>
      </c>
      <c r="D289" s="237" t="s">
        <v>135</v>
      </c>
      <c r="E289" s="238" t="s">
        <v>362</v>
      </c>
      <c r="F289" s="239" t="s">
        <v>363</v>
      </c>
      <c r="G289" s="240" t="s">
        <v>129</v>
      </c>
      <c r="H289" s="241">
        <v>487.93</v>
      </c>
      <c r="I289" s="242"/>
      <c r="J289" s="243">
        <f>ROUND(I289*H289,1)</f>
        <v>0</v>
      </c>
      <c r="K289" s="244"/>
      <c r="L289" s="245"/>
      <c r="M289" s="246" t="s">
        <v>1</v>
      </c>
      <c r="N289" s="247" t="s">
        <v>41</v>
      </c>
      <c r="O289" s="72"/>
      <c r="P289" s="211">
        <f>O289*H289</f>
        <v>0</v>
      </c>
      <c r="Q289" s="211">
        <v>0.024</v>
      </c>
      <c r="R289" s="211">
        <f>Q289*H289</f>
        <v>11.710320000000001</v>
      </c>
      <c r="S289" s="211">
        <v>0</v>
      </c>
      <c r="T289" s="21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3" t="s">
        <v>219</v>
      </c>
      <c r="AT289" s="213" t="s">
        <v>135</v>
      </c>
      <c r="AU289" s="213" t="s">
        <v>85</v>
      </c>
      <c r="AY289" s="18" t="s">
        <v>123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8" t="s">
        <v>33</v>
      </c>
      <c r="BK289" s="214">
        <f>ROUND(I289*H289,1)</f>
        <v>0</v>
      </c>
      <c r="BL289" s="18" t="s">
        <v>184</v>
      </c>
      <c r="BM289" s="213" t="s">
        <v>364</v>
      </c>
    </row>
    <row r="290" spans="2:51" s="14" customFormat="1" ht="11.25">
      <c r="B290" s="226"/>
      <c r="C290" s="227"/>
      <c r="D290" s="217" t="s">
        <v>132</v>
      </c>
      <c r="E290" s="228" t="s">
        <v>1</v>
      </c>
      <c r="F290" s="229" t="s">
        <v>365</v>
      </c>
      <c r="G290" s="227"/>
      <c r="H290" s="230">
        <v>464.695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AT290" s="236" t="s">
        <v>132</v>
      </c>
      <c r="AU290" s="236" t="s">
        <v>85</v>
      </c>
      <c r="AV290" s="14" t="s">
        <v>85</v>
      </c>
      <c r="AW290" s="14" t="s">
        <v>32</v>
      </c>
      <c r="AX290" s="14" t="s">
        <v>33</v>
      </c>
      <c r="AY290" s="236" t="s">
        <v>123</v>
      </c>
    </row>
    <row r="291" spans="2:51" s="14" customFormat="1" ht="11.25">
      <c r="B291" s="226"/>
      <c r="C291" s="227"/>
      <c r="D291" s="217" t="s">
        <v>132</v>
      </c>
      <c r="E291" s="227"/>
      <c r="F291" s="229" t="s">
        <v>360</v>
      </c>
      <c r="G291" s="227"/>
      <c r="H291" s="230">
        <v>487.93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AT291" s="236" t="s">
        <v>132</v>
      </c>
      <c r="AU291" s="236" t="s">
        <v>85</v>
      </c>
      <c r="AV291" s="14" t="s">
        <v>85</v>
      </c>
      <c r="AW291" s="14" t="s">
        <v>4</v>
      </c>
      <c r="AX291" s="14" t="s">
        <v>33</v>
      </c>
      <c r="AY291" s="236" t="s">
        <v>123</v>
      </c>
    </row>
    <row r="292" spans="1:65" s="2" customFormat="1" ht="21.75" customHeight="1">
      <c r="A292" s="35"/>
      <c r="B292" s="36"/>
      <c r="C292" s="201" t="s">
        <v>366</v>
      </c>
      <c r="D292" s="201" t="s">
        <v>126</v>
      </c>
      <c r="E292" s="202" t="s">
        <v>367</v>
      </c>
      <c r="F292" s="203" t="s">
        <v>368</v>
      </c>
      <c r="G292" s="204" t="s">
        <v>236</v>
      </c>
      <c r="H292" s="205">
        <v>54.32</v>
      </c>
      <c r="I292" s="206"/>
      <c r="J292" s="207">
        <f>ROUND(I292*H292,1)</f>
        <v>0</v>
      </c>
      <c r="K292" s="208"/>
      <c r="L292" s="40"/>
      <c r="M292" s="209" t="s">
        <v>1</v>
      </c>
      <c r="N292" s="210" t="s">
        <v>41</v>
      </c>
      <c r="O292" s="72"/>
      <c r="P292" s="211">
        <f>O292*H292</f>
        <v>0</v>
      </c>
      <c r="Q292" s="211">
        <v>0.00016</v>
      </c>
      <c r="R292" s="211">
        <f>Q292*H292</f>
        <v>0.008691200000000001</v>
      </c>
      <c r="S292" s="211">
        <v>0</v>
      </c>
      <c r="T292" s="21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3" t="s">
        <v>184</v>
      </c>
      <c r="AT292" s="213" t="s">
        <v>126</v>
      </c>
      <c r="AU292" s="213" t="s">
        <v>85</v>
      </c>
      <c r="AY292" s="18" t="s">
        <v>123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8" t="s">
        <v>33</v>
      </c>
      <c r="BK292" s="214">
        <f>ROUND(I292*H292,1)</f>
        <v>0</v>
      </c>
      <c r="BL292" s="18" t="s">
        <v>184</v>
      </c>
      <c r="BM292" s="213" t="s">
        <v>369</v>
      </c>
    </row>
    <row r="293" spans="2:51" s="13" customFormat="1" ht="11.25">
      <c r="B293" s="215"/>
      <c r="C293" s="216"/>
      <c r="D293" s="217" t="s">
        <v>132</v>
      </c>
      <c r="E293" s="218" t="s">
        <v>1</v>
      </c>
      <c r="F293" s="219" t="s">
        <v>370</v>
      </c>
      <c r="G293" s="216"/>
      <c r="H293" s="218" t="s">
        <v>1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132</v>
      </c>
      <c r="AU293" s="225" t="s">
        <v>85</v>
      </c>
      <c r="AV293" s="13" t="s">
        <v>33</v>
      </c>
      <c r="AW293" s="13" t="s">
        <v>32</v>
      </c>
      <c r="AX293" s="13" t="s">
        <v>76</v>
      </c>
      <c r="AY293" s="225" t="s">
        <v>123</v>
      </c>
    </row>
    <row r="294" spans="2:51" s="14" customFormat="1" ht="11.25">
      <c r="B294" s="226"/>
      <c r="C294" s="227"/>
      <c r="D294" s="217" t="s">
        <v>132</v>
      </c>
      <c r="E294" s="228" t="s">
        <v>1</v>
      </c>
      <c r="F294" s="229" t="s">
        <v>371</v>
      </c>
      <c r="G294" s="227"/>
      <c r="H294" s="230">
        <v>54.32</v>
      </c>
      <c r="I294" s="231"/>
      <c r="J294" s="227"/>
      <c r="K294" s="227"/>
      <c r="L294" s="232"/>
      <c r="M294" s="233"/>
      <c r="N294" s="234"/>
      <c r="O294" s="234"/>
      <c r="P294" s="234"/>
      <c r="Q294" s="234"/>
      <c r="R294" s="234"/>
      <c r="S294" s="234"/>
      <c r="T294" s="235"/>
      <c r="AT294" s="236" t="s">
        <v>132</v>
      </c>
      <c r="AU294" s="236" t="s">
        <v>85</v>
      </c>
      <c r="AV294" s="14" t="s">
        <v>85</v>
      </c>
      <c r="AW294" s="14" t="s">
        <v>32</v>
      </c>
      <c r="AX294" s="14" t="s">
        <v>33</v>
      </c>
      <c r="AY294" s="236" t="s">
        <v>123</v>
      </c>
    </row>
    <row r="295" spans="1:65" s="2" customFormat="1" ht="16.5" customHeight="1">
      <c r="A295" s="35"/>
      <c r="B295" s="36"/>
      <c r="C295" s="237" t="s">
        <v>372</v>
      </c>
      <c r="D295" s="237" t="s">
        <v>135</v>
      </c>
      <c r="E295" s="238" t="s">
        <v>373</v>
      </c>
      <c r="F295" s="239" t="s">
        <v>374</v>
      </c>
      <c r="G295" s="240" t="s">
        <v>375</v>
      </c>
      <c r="H295" s="241">
        <v>5.975</v>
      </c>
      <c r="I295" s="242"/>
      <c r="J295" s="243">
        <f>ROUND(I295*H295,1)</f>
        <v>0</v>
      </c>
      <c r="K295" s="244"/>
      <c r="L295" s="245"/>
      <c r="M295" s="246" t="s">
        <v>1</v>
      </c>
      <c r="N295" s="247" t="s">
        <v>41</v>
      </c>
      <c r="O295" s="72"/>
      <c r="P295" s="211">
        <f>O295*H295</f>
        <v>0</v>
      </c>
      <c r="Q295" s="211">
        <v>0.03</v>
      </c>
      <c r="R295" s="211">
        <f>Q295*H295</f>
        <v>0.17925</v>
      </c>
      <c r="S295" s="211">
        <v>0</v>
      </c>
      <c r="T295" s="21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3" t="s">
        <v>219</v>
      </c>
      <c r="AT295" s="213" t="s">
        <v>135</v>
      </c>
      <c r="AU295" s="213" t="s">
        <v>85</v>
      </c>
      <c r="AY295" s="18" t="s">
        <v>123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8" t="s">
        <v>33</v>
      </c>
      <c r="BK295" s="214">
        <f>ROUND(I295*H295,1)</f>
        <v>0</v>
      </c>
      <c r="BL295" s="18" t="s">
        <v>184</v>
      </c>
      <c r="BM295" s="213" t="s">
        <v>376</v>
      </c>
    </row>
    <row r="296" spans="2:51" s="14" customFormat="1" ht="11.25">
      <c r="B296" s="226"/>
      <c r="C296" s="227"/>
      <c r="D296" s="217" t="s">
        <v>132</v>
      </c>
      <c r="E296" s="228" t="s">
        <v>1</v>
      </c>
      <c r="F296" s="229" t="s">
        <v>377</v>
      </c>
      <c r="G296" s="227"/>
      <c r="H296" s="230">
        <v>5.975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AT296" s="236" t="s">
        <v>132</v>
      </c>
      <c r="AU296" s="236" t="s">
        <v>85</v>
      </c>
      <c r="AV296" s="14" t="s">
        <v>85</v>
      </c>
      <c r="AW296" s="14" t="s">
        <v>32</v>
      </c>
      <c r="AX296" s="14" t="s">
        <v>33</v>
      </c>
      <c r="AY296" s="236" t="s">
        <v>123</v>
      </c>
    </row>
    <row r="297" spans="1:65" s="2" customFormat="1" ht="21.75" customHeight="1">
      <c r="A297" s="35"/>
      <c r="B297" s="36"/>
      <c r="C297" s="201" t="s">
        <v>378</v>
      </c>
      <c r="D297" s="201" t="s">
        <v>126</v>
      </c>
      <c r="E297" s="202" t="s">
        <v>379</v>
      </c>
      <c r="F297" s="203" t="s">
        <v>380</v>
      </c>
      <c r="G297" s="204" t="s">
        <v>330</v>
      </c>
      <c r="H297" s="270"/>
      <c r="I297" s="206"/>
      <c r="J297" s="207">
        <f>ROUND(I297*H297,1)</f>
        <v>0</v>
      </c>
      <c r="K297" s="208"/>
      <c r="L297" s="40"/>
      <c r="M297" s="209" t="s">
        <v>1</v>
      </c>
      <c r="N297" s="210" t="s">
        <v>41</v>
      </c>
      <c r="O297" s="72"/>
      <c r="P297" s="211">
        <f>O297*H297</f>
        <v>0</v>
      </c>
      <c r="Q297" s="211">
        <v>0</v>
      </c>
      <c r="R297" s="211">
        <f>Q297*H297</f>
        <v>0</v>
      </c>
      <c r="S297" s="211">
        <v>0</v>
      </c>
      <c r="T297" s="21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3" t="s">
        <v>184</v>
      </c>
      <c r="AT297" s="213" t="s">
        <v>126</v>
      </c>
      <c r="AU297" s="213" t="s">
        <v>85</v>
      </c>
      <c r="AY297" s="18" t="s">
        <v>123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18" t="s">
        <v>33</v>
      </c>
      <c r="BK297" s="214">
        <f>ROUND(I297*H297,1)</f>
        <v>0</v>
      </c>
      <c r="BL297" s="18" t="s">
        <v>184</v>
      </c>
      <c r="BM297" s="213" t="s">
        <v>381</v>
      </c>
    </row>
    <row r="298" spans="2:63" s="12" customFormat="1" ht="22.9" customHeight="1">
      <c r="B298" s="185"/>
      <c r="C298" s="186"/>
      <c r="D298" s="187" t="s">
        <v>75</v>
      </c>
      <c r="E298" s="199" t="s">
        <v>382</v>
      </c>
      <c r="F298" s="199" t="s">
        <v>383</v>
      </c>
      <c r="G298" s="186"/>
      <c r="H298" s="186"/>
      <c r="I298" s="189"/>
      <c r="J298" s="200">
        <f>BK298</f>
        <v>0</v>
      </c>
      <c r="K298" s="186"/>
      <c r="L298" s="191"/>
      <c r="M298" s="192"/>
      <c r="N298" s="193"/>
      <c r="O298" s="193"/>
      <c r="P298" s="194">
        <f>SUM(P299:P309)</f>
        <v>0</v>
      </c>
      <c r="Q298" s="193"/>
      <c r="R298" s="194">
        <f>SUM(R299:R309)</f>
        <v>0.01161</v>
      </c>
      <c r="S298" s="193"/>
      <c r="T298" s="195">
        <f>SUM(T299:T309)</f>
        <v>0.10055</v>
      </c>
      <c r="AR298" s="196" t="s">
        <v>85</v>
      </c>
      <c r="AT298" s="197" t="s">
        <v>75</v>
      </c>
      <c r="AU298" s="197" t="s">
        <v>33</v>
      </c>
      <c r="AY298" s="196" t="s">
        <v>123</v>
      </c>
      <c r="BK298" s="198">
        <f>SUM(BK299:BK309)</f>
        <v>0</v>
      </c>
    </row>
    <row r="299" spans="1:65" s="2" customFormat="1" ht="16.5" customHeight="1">
      <c r="A299" s="35"/>
      <c r="B299" s="36"/>
      <c r="C299" s="201" t="s">
        <v>384</v>
      </c>
      <c r="D299" s="201" t="s">
        <v>126</v>
      </c>
      <c r="E299" s="202" t="s">
        <v>385</v>
      </c>
      <c r="F299" s="203" t="s">
        <v>386</v>
      </c>
      <c r="G299" s="204" t="s">
        <v>202</v>
      </c>
      <c r="H299" s="205">
        <v>5</v>
      </c>
      <c r="I299" s="206"/>
      <c r="J299" s="207">
        <f>ROUND(I299*H299,1)</f>
        <v>0</v>
      </c>
      <c r="K299" s="208"/>
      <c r="L299" s="40"/>
      <c r="M299" s="209" t="s">
        <v>1</v>
      </c>
      <c r="N299" s="210" t="s">
        <v>41</v>
      </c>
      <c r="O299" s="72"/>
      <c r="P299" s="211">
        <f>O299*H299</f>
        <v>0</v>
      </c>
      <c r="Q299" s="211">
        <v>0</v>
      </c>
      <c r="R299" s="211">
        <f>Q299*H299</f>
        <v>0</v>
      </c>
      <c r="S299" s="211">
        <v>0.02011</v>
      </c>
      <c r="T299" s="212">
        <f>S299*H299</f>
        <v>0.10055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3" t="s">
        <v>184</v>
      </c>
      <c r="AT299" s="213" t="s">
        <v>126</v>
      </c>
      <c r="AU299" s="213" t="s">
        <v>85</v>
      </c>
      <c r="AY299" s="18" t="s">
        <v>123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8" t="s">
        <v>33</v>
      </c>
      <c r="BK299" s="214">
        <f>ROUND(I299*H299,1)</f>
        <v>0</v>
      </c>
      <c r="BL299" s="18" t="s">
        <v>184</v>
      </c>
      <c r="BM299" s="213" t="s">
        <v>387</v>
      </c>
    </row>
    <row r="300" spans="1:65" s="2" customFormat="1" ht="21.75" customHeight="1">
      <c r="A300" s="35"/>
      <c r="B300" s="36"/>
      <c r="C300" s="201" t="s">
        <v>388</v>
      </c>
      <c r="D300" s="201" t="s">
        <v>126</v>
      </c>
      <c r="E300" s="202" t="s">
        <v>389</v>
      </c>
      <c r="F300" s="203" t="s">
        <v>390</v>
      </c>
      <c r="G300" s="204" t="s">
        <v>202</v>
      </c>
      <c r="H300" s="205">
        <v>5</v>
      </c>
      <c r="I300" s="206"/>
      <c r="J300" s="207">
        <f>ROUND(I300*H300,1)</f>
        <v>0</v>
      </c>
      <c r="K300" s="208"/>
      <c r="L300" s="40"/>
      <c r="M300" s="209" t="s">
        <v>1</v>
      </c>
      <c r="N300" s="210" t="s">
        <v>41</v>
      </c>
      <c r="O300" s="72"/>
      <c r="P300" s="211">
        <f>O300*H300</f>
        <v>0</v>
      </c>
      <c r="Q300" s="211">
        <v>0.00213</v>
      </c>
      <c r="R300" s="211">
        <f>Q300*H300</f>
        <v>0.01065</v>
      </c>
      <c r="S300" s="211">
        <v>0</v>
      </c>
      <c r="T300" s="21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3" t="s">
        <v>184</v>
      </c>
      <c r="AT300" s="213" t="s">
        <v>126</v>
      </c>
      <c r="AU300" s="213" t="s">
        <v>85</v>
      </c>
      <c r="AY300" s="18" t="s">
        <v>123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8" t="s">
        <v>33</v>
      </c>
      <c r="BK300" s="214">
        <f>ROUND(I300*H300,1)</f>
        <v>0</v>
      </c>
      <c r="BL300" s="18" t="s">
        <v>184</v>
      </c>
      <c r="BM300" s="213" t="s">
        <v>391</v>
      </c>
    </row>
    <row r="301" spans="2:51" s="13" customFormat="1" ht="11.25">
      <c r="B301" s="215"/>
      <c r="C301" s="216"/>
      <c r="D301" s="217" t="s">
        <v>132</v>
      </c>
      <c r="E301" s="218" t="s">
        <v>1</v>
      </c>
      <c r="F301" s="219" t="s">
        <v>392</v>
      </c>
      <c r="G301" s="216"/>
      <c r="H301" s="218" t="s">
        <v>1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132</v>
      </c>
      <c r="AU301" s="225" t="s">
        <v>85</v>
      </c>
      <c r="AV301" s="13" t="s">
        <v>33</v>
      </c>
      <c r="AW301" s="13" t="s">
        <v>32</v>
      </c>
      <c r="AX301" s="13" t="s">
        <v>76</v>
      </c>
      <c r="AY301" s="225" t="s">
        <v>123</v>
      </c>
    </row>
    <row r="302" spans="2:51" s="14" customFormat="1" ht="11.25">
      <c r="B302" s="226"/>
      <c r="C302" s="227"/>
      <c r="D302" s="217" t="s">
        <v>132</v>
      </c>
      <c r="E302" s="228" t="s">
        <v>1</v>
      </c>
      <c r="F302" s="229" t="s">
        <v>130</v>
      </c>
      <c r="G302" s="227"/>
      <c r="H302" s="230">
        <v>4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132</v>
      </c>
      <c r="AU302" s="236" t="s">
        <v>85</v>
      </c>
      <c r="AV302" s="14" t="s">
        <v>85</v>
      </c>
      <c r="AW302" s="14" t="s">
        <v>32</v>
      </c>
      <c r="AX302" s="14" t="s">
        <v>76</v>
      </c>
      <c r="AY302" s="236" t="s">
        <v>123</v>
      </c>
    </row>
    <row r="303" spans="2:51" s="13" customFormat="1" ht="11.25">
      <c r="B303" s="215"/>
      <c r="C303" s="216"/>
      <c r="D303" s="217" t="s">
        <v>132</v>
      </c>
      <c r="E303" s="218" t="s">
        <v>1</v>
      </c>
      <c r="F303" s="219" t="s">
        <v>393</v>
      </c>
      <c r="G303" s="216"/>
      <c r="H303" s="218" t="s">
        <v>1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132</v>
      </c>
      <c r="AU303" s="225" t="s">
        <v>85</v>
      </c>
      <c r="AV303" s="13" t="s">
        <v>33</v>
      </c>
      <c r="AW303" s="13" t="s">
        <v>32</v>
      </c>
      <c r="AX303" s="13" t="s">
        <v>76</v>
      </c>
      <c r="AY303" s="225" t="s">
        <v>123</v>
      </c>
    </row>
    <row r="304" spans="2:51" s="14" customFormat="1" ht="11.25">
      <c r="B304" s="226"/>
      <c r="C304" s="227"/>
      <c r="D304" s="217" t="s">
        <v>132</v>
      </c>
      <c r="E304" s="228" t="s">
        <v>1</v>
      </c>
      <c r="F304" s="229" t="s">
        <v>33</v>
      </c>
      <c r="G304" s="227"/>
      <c r="H304" s="230">
        <v>1</v>
      </c>
      <c r="I304" s="231"/>
      <c r="J304" s="227"/>
      <c r="K304" s="227"/>
      <c r="L304" s="232"/>
      <c r="M304" s="233"/>
      <c r="N304" s="234"/>
      <c r="O304" s="234"/>
      <c r="P304" s="234"/>
      <c r="Q304" s="234"/>
      <c r="R304" s="234"/>
      <c r="S304" s="234"/>
      <c r="T304" s="235"/>
      <c r="AT304" s="236" t="s">
        <v>132</v>
      </c>
      <c r="AU304" s="236" t="s">
        <v>85</v>
      </c>
      <c r="AV304" s="14" t="s">
        <v>85</v>
      </c>
      <c r="AW304" s="14" t="s">
        <v>32</v>
      </c>
      <c r="AX304" s="14" t="s">
        <v>76</v>
      </c>
      <c r="AY304" s="236" t="s">
        <v>123</v>
      </c>
    </row>
    <row r="305" spans="2:51" s="15" customFormat="1" ht="11.25">
      <c r="B305" s="248"/>
      <c r="C305" s="249"/>
      <c r="D305" s="217" t="s">
        <v>132</v>
      </c>
      <c r="E305" s="250" t="s">
        <v>1</v>
      </c>
      <c r="F305" s="251" t="s">
        <v>198</v>
      </c>
      <c r="G305" s="249"/>
      <c r="H305" s="252">
        <v>5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132</v>
      </c>
      <c r="AU305" s="258" t="s">
        <v>85</v>
      </c>
      <c r="AV305" s="15" t="s">
        <v>130</v>
      </c>
      <c r="AW305" s="15" t="s">
        <v>32</v>
      </c>
      <c r="AX305" s="15" t="s">
        <v>33</v>
      </c>
      <c r="AY305" s="258" t="s">
        <v>123</v>
      </c>
    </row>
    <row r="306" spans="1:65" s="2" customFormat="1" ht="16.5" customHeight="1">
      <c r="A306" s="35"/>
      <c r="B306" s="36"/>
      <c r="C306" s="201" t="s">
        <v>394</v>
      </c>
      <c r="D306" s="201" t="s">
        <v>126</v>
      </c>
      <c r="E306" s="202" t="s">
        <v>395</v>
      </c>
      <c r="F306" s="203" t="s">
        <v>396</v>
      </c>
      <c r="G306" s="204" t="s">
        <v>202</v>
      </c>
      <c r="H306" s="205">
        <v>12</v>
      </c>
      <c r="I306" s="206"/>
      <c r="J306" s="207">
        <f>ROUND(I306*H306,1)</f>
        <v>0</v>
      </c>
      <c r="K306" s="208"/>
      <c r="L306" s="40"/>
      <c r="M306" s="209" t="s">
        <v>1</v>
      </c>
      <c r="N306" s="210" t="s">
        <v>41</v>
      </c>
      <c r="O306" s="72"/>
      <c r="P306" s="211">
        <f>O306*H306</f>
        <v>0</v>
      </c>
      <c r="Q306" s="211">
        <v>8E-05</v>
      </c>
      <c r="R306" s="211">
        <f>Q306*H306</f>
        <v>0.0009600000000000001</v>
      </c>
      <c r="S306" s="211">
        <v>0</v>
      </c>
      <c r="T306" s="21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3" t="s">
        <v>184</v>
      </c>
      <c r="AT306" s="213" t="s">
        <v>126</v>
      </c>
      <c r="AU306" s="213" t="s">
        <v>85</v>
      </c>
      <c r="AY306" s="18" t="s">
        <v>123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18" t="s">
        <v>33</v>
      </c>
      <c r="BK306" s="214">
        <f>ROUND(I306*H306,1)</f>
        <v>0</v>
      </c>
      <c r="BL306" s="18" t="s">
        <v>184</v>
      </c>
      <c r="BM306" s="213" t="s">
        <v>397</v>
      </c>
    </row>
    <row r="307" spans="2:51" s="13" customFormat="1" ht="11.25">
      <c r="B307" s="215"/>
      <c r="C307" s="216"/>
      <c r="D307" s="217" t="s">
        <v>132</v>
      </c>
      <c r="E307" s="218" t="s">
        <v>1</v>
      </c>
      <c r="F307" s="219" t="s">
        <v>398</v>
      </c>
      <c r="G307" s="216"/>
      <c r="H307" s="218" t="s">
        <v>1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132</v>
      </c>
      <c r="AU307" s="225" t="s">
        <v>85</v>
      </c>
      <c r="AV307" s="13" t="s">
        <v>33</v>
      </c>
      <c r="AW307" s="13" t="s">
        <v>32</v>
      </c>
      <c r="AX307" s="13" t="s">
        <v>76</v>
      </c>
      <c r="AY307" s="225" t="s">
        <v>123</v>
      </c>
    </row>
    <row r="308" spans="2:51" s="14" customFormat="1" ht="11.25">
      <c r="B308" s="226"/>
      <c r="C308" s="227"/>
      <c r="D308" s="217" t="s">
        <v>132</v>
      </c>
      <c r="E308" s="228" t="s">
        <v>1</v>
      </c>
      <c r="F308" s="229" t="s">
        <v>199</v>
      </c>
      <c r="G308" s="227"/>
      <c r="H308" s="230">
        <v>12</v>
      </c>
      <c r="I308" s="231"/>
      <c r="J308" s="227"/>
      <c r="K308" s="227"/>
      <c r="L308" s="232"/>
      <c r="M308" s="233"/>
      <c r="N308" s="234"/>
      <c r="O308" s="234"/>
      <c r="P308" s="234"/>
      <c r="Q308" s="234"/>
      <c r="R308" s="234"/>
      <c r="S308" s="234"/>
      <c r="T308" s="235"/>
      <c r="AT308" s="236" t="s">
        <v>132</v>
      </c>
      <c r="AU308" s="236" t="s">
        <v>85</v>
      </c>
      <c r="AV308" s="14" t="s">
        <v>85</v>
      </c>
      <c r="AW308" s="14" t="s">
        <v>32</v>
      </c>
      <c r="AX308" s="14" t="s">
        <v>33</v>
      </c>
      <c r="AY308" s="236" t="s">
        <v>123</v>
      </c>
    </row>
    <row r="309" spans="1:65" s="2" customFormat="1" ht="21.75" customHeight="1">
      <c r="A309" s="35"/>
      <c r="B309" s="36"/>
      <c r="C309" s="201" t="s">
        <v>399</v>
      </c>
      <c r="D309" s="201" t="s">
        <v>126</v>
      </c>
      <c r="E309" s="202" t="s">
        <v>400</v>
      </c>
      <c r="F309" s="203" t="s">
        <v>401</v>
      </c>
      <c r="G309" s="204" t="s">
        <v>330</v>
      </c>
      <c r="H309" s="270"/>
      <c r="I309" s="206"/>
      <c r="J309" s="207">
        <f>ROUND(I309*H309,1)</f>
        <v>0</v>
      </c>
      <c r="K309" s="208"/>
      <c r="L309" s="40"/>
      <c r="M309" s="209" t="s">
        <v>1</v>
      </c>
      <c r="N309" s="210" t="s">
        <v>41</v>
      </c>
      <c r="O309" s="72"/>
      <c r="P309" s="211">
        <f>O309*H309</f>
        <v>0</v>
      </c>
      <c r="Q309" s="211">
        <v>0</v>
      </c>
      <c r="R309" s="211">
        <f>Q309*H309</f>
        <v>0</v>
      </c>
      <c r="S309" s="211">
        <v>0</v>
      </c>
      <c r="T309" s="21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3" t="s">
        <v>184</v>
      </c>
      <c r="AT309" s="213" t="s">
        <v>126</v>
      </c>
      <c r="AU309" s="213" t="s">
        <v>85</v>
      </c>
      <c r="AY309" s="18" t="s">
        <v>123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8" t="s">
        <v>33</v>
      </c>
      <c r="BK309" s="214">
        <f>ROUND(I309*H309,1)</f>
        <v>0</v>
      </c>
      <c r="BL309" s="18" t="s">
        <v>184</v>
      </c>
      <c r="BM309" s="213" t="s">
        <v>402</v>
      </c>
    </row>
    <row r="310" spans="2:63" s="12" customFormat="1" ht="22.9" customHeight="1">
      <c r="B310" s="185"/>
      <c r="C310" s="186"/>
      <c r="D310" s="187" t="s">
        <v>75</v>
      </c>
      <c r="E310" s="199" t="s">
        <v>403</v>
      </c>
      <c r="F310" s="199" t="s">
        <v>404</v>
      </c>
      <c r="G310" s="186"/>
      <c r="H310" s="186"/>
      <c r="I310" s="189"/>
      <c r="J310" s="200">
        <f>BK310</f>
        <v>0</v>
      </c>
      <c r="K310" s="186"/>
      <c r="L310" s="191"/>
      <c r="M310" s="192"/>
      <c r="N310" s="193"/>
      <c r="O310" s="193"/>
      <c r="P310" s="194">
        <f>SUM(P311:P320)</f>
        <v>0</v>
      </c>
      <c r="Q310" s="193"/>
      <c r="R310" s="194">
        <f>SUM(R311:R320)</f>
        <v>0</v>
      </c>
      <c r="S310" s="193"/>
      <c r="T310" s="195">
        <f>SUM(T311:T320)</f>
        <v>0</v>
      </c>
      <c r="AR310" s="196" t="s">
        <v>85</v>
      </c>
      <c r="AT310" s="197" t="s">
        <v>75</v>
      </c>
      <c r="AU310" s="197" t="s">
        <v>33</v>
      </c>
      <c r="AY310" s="196" t="s">
        <v>123</v>
      </c>
      <c r="BK310" s="198">
        <f>SUM(BK311:BK320)</f>
        <v>0</v>
      </c>
    </row>
    <row r="311" spans="1:65" s="2" customFormat="1" ht="16.5" customHeight="1">
      <c r="A311" s="35"/>
      <c r="B311" s="36"/>
      <c r="C311" s="201" t="s">
        <v>405</v>
      </c>
      <c r="D311" s="201" t="s">
        <v>126</v>
      </c>
      <c r="E311" s="202" t="s">
        <v>406</v>
      </c>
      <c r="F311" s="203" t="s">
        <v>407</v>
      </c>
      <c r="G311" s="204" t="s">
        <v>236</v>
      </c>
      <c r="H311" s="205">
        <v>184.52</v>
      </c>
      <c r="I311" s="206"/>
      <c r="J311" s="207">
        <f>ROUND(I311*H311,1)</f>
        <v>0</v>
      </c>
      <c r="K311" s="208"/>
      <c r="L311" s="40"/>
      <c r="M311" s="209" t="s">
        <v>1</v>
      </c>
      <c r="N311" s="210" t="s">
        <v>41</v>
      </c>
      <c r="O311" s="72"/>
      <c r="P311" s="211">
        <f>O311*H311</f>
        <v>0</v>
      </c>
      <c r="Q311" s="211">
        <v>0</v>
      </c>
      <c r="R311" s="211">
        <f>Q311*H311</f>
        <v>0</v>
      </c>
      <c r="S311" s="211">
        <v>0</v>
      </c>
      <c r="T311" s="21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3" t="s">
        <v>184</v>
      </c>
      <c r="AT311" s="213" t="s">
        <v>126</v>
      </c>
      <c r="AU311" s="213" t="s">
        <v>85</v>
      </c>
      <c r="AY311" s="18" t="s">
        <v>123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8" t="s">
        <v>33</v>
      </c>
      <c r="BK311" s="214">
        <f>ROUND(I311*H311,1)</f>
        <v>0</v>
      </c>
      <c r="BL311" s="18" t="s">
        <v>184</v>
      </c>
      <c r="BM311" s="213" t="s">
        <v>408</v>
      </c>
    </row>
    <row r="312" spans="2:51" s="13" customFormat="1" ht="11.25">
      <c r="B312" s="215"/>
      <c r="C312" s="216"/>
      <c r="D312" s="217" t="s">
        <v>132</v>
      </c>
      <c r="E312" s="218" t="s">
        <v>1</v>
      </c>
      <c r="F312" s="219" t="s">
        <v>187</v>
      </c>
      <c r="G312" s="216"/>
      <c r="H312" s="218" t="s">
        <v>1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132</v>
      </c>
      <c r="AU312" s="225" t="s">
        <v>85</v>
      </c>
      <c r="AV312" s="13" t="s">
        <v>33</v>
      </c>
      <c r="AW312" s="13" t="s">
        <v>32</v>
      </c>
      <c r="AX312" s="13" t="s">
        <v>76</v>
      </c>
      <c r="AY312" s="225" t="s">
        <v>123</v>
      </c>
    </row>
    <row r="313" spans="2:51" s="14" customFormat="1" ht="11.25">
      <c r="B313" s="226"/>
      <c r="C313" s="227"/>
      <c r="D313" s="217" t="s">
        <v>132</v>
      </c>
      <c r="E313" s="228" t="s">
        <v>1</v>
      </c>
      <c r="F313" s="229" t="s">
        <v>409</v>
      </c>
      <c r="G313" s="227"/>
      <c r="H313" s="230">
        <v>9.4</v>
      </c>
      <c r="I313" s="231"/>
      <c r="J313" s="227"/>
      <c r="K313" s="227"/>
      <c r="L313" s="232"/>
      <c r="M313" s="233"/>
      <c r="N313" s="234"/>
      <c r="O313" s="234"/>
      <c r="P313" s="234"/>
      <c r="Q313" s="234"/>
      <c r="R313" s="234"/>
      <c r="S313" s="234"/>
      <c r="T313" s="235"/>
      <c r="AT313" s="236" t="s">
        <v>132</v>
      </c>
      <c r="AU313" s="236" t="s">
        <v>85</v>
      </c>
      <c r="AV313" s="14" t="s">
        <v>85</v>
      </c>
      <c r="AW313" s="14" t="s">
        <v>32</v>
      </c>
      <c r="AX313" s="14" t="s">
        <v>76</v>
      </c>
      <c r="AY313" s="236" t="s">
        <v>123</v>
      </c>
    </row>
    <row r="314" spans="2:51" s="13" customFormat="1" ht="11.25">
      <c r="B314" s="215"/>
      <c r="C314" s="216"/>
      <c r="D314" s="217" t="s">
        <v>132</v>
      </c>
      <c r="E314" s="218" t="s">
        <v>1</v>
      </c>
      <c r="F314" s="219" t="s">
        <v>189</v>
      </c>
      <c r="G314" s="216"/>
      <c r="H314" s="218" t="s">
        <v>1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132</v>
      </c>
      <c r="AU314" s="225" t="s">
        <v>85</v>
      </c>
      <c r="AV314" s="13" t="s">
        <v>33</v>
      </c>
      <c r="AW314" s="13" t="s">
        <v>32</v>
      </c>
      <c r="AX314" s="13" t="s">
        <v>76</v>
      </c>
      <c r="AY314" s="225" t="s">
        <v>123</v>
      </c>
    </row>
    <row r="315" spans="2:51" s="14" customFormat="1" ht="11.25">
      <c r="B315" s="226"/>
      <c r="C315" s="227"/>
      <c r="D315" s="217" t="s">
        <v>132</v>
      </c>
      <c r="E315" s="228" t="s">
        <v>1</v>
      </c>
      <c r="F315" s="229" t="s">
        <v>410</v>
      </c>
      <c r="G315" s="227"/>
      <c r="H315" s="230">
        <v>6.65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AT315" s="236" t="s">
        <v>132</v>
      </c>
      <c r="AU315" s="236" t="s">
        <v>85</v>
      </c>
      <c r="AV315" s="14" t="s">
        <v>85</v>
      </c>
      <c r="AW315" s="14" t="s">
        <v>32</v>
      </c>
      <c r="AX315" s="14" t="s">
        <v>76</v>
      </c>
      <c r="AY315" s="236" t="s">
        <v>123</v>
      </c>
    </row>
    <row r="316" spans="2:51" s="13" customFormat="1" ht="11.25">
      <c r="B316" s="215"/>
      <c r="C316" s="216"/>
      <c r="D316" s="217" t="s">
        <v>132</v>
      </c>
      <c r="E316" s="218" t="s">
        <v>1</v>
      </c>
      <c r="F316" s="219" t="s">
        <v>191</v>
      </c>
      <c r="G316" s="216"/>
      <c r="H316" s="218" t="s">
        <v>1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132</v>
      </c>
      <c r="AU316" s="225" t="s">
        <v>85</v>
      </c>
      <c r="AV316" s="13" t="s">
        <v>33</v>
      </c>
      <c r="AW316" s="13" t="s">
        <v>32</v>
      </c>
      <c r="AX316" s="13" t="s">
        <v>76</v>
      </c>
      <c r="AY316" s="225" t="s">
        <v>123</v>
      </c>
    </row>
    <row r="317" spans="2:51" s="14" customFormat="1" ht="11.25">
      <c r="B317" s="226"/>
      <c r="C317" s="227"/>
      <c r="D317" s="217" t="s">
        <v>132</v>
      </c>
      <c r="E317" s="228" t="s">
        <v>1</v>
      </c>
      <c r="F317" s="229" t="s">
        <v>411</v>
      </c>
      <c r="G317" s="227"/>
      <c r="H317" s="230">
        <v>49.56</v>
      </c>
      <c r="I317" s="231"/>
      <c r="J317" s="227"/>
      <c r="K317" s="227"/>
      <c r="L317" s="232"/>
      <c r="M317" s="233"/>
      <c r="N317" s="234"/>
      <c r="O317" s="234"/>
      <c r="P317" s="234"/>
      <c r="Q317" s="234"/>
      <c r="R317" s="234"/>
      <c r="S317" s="234"/>
      <c r="T317" s="235"/>
      <c r="AT317" s="236" t="s">
        <v>132</v>
      </c>
      <c r="AU317" s="236" t="s">
        <v>85</v>
      </c>
      <c r="AV317" s="14" t="s">
        <v>85</v>
      </c>
      <c r="AW317" s="14" t="s">
        <v>32</v>
      </c>
      <c r="AX317" s="14" t="s">
        <v>76</v>
      </c>
      <c r="AY317" s="236" t="s">
        <v>123</v>
      </c>
    </row>
    <row r="318" spans="2:51" s="13" customFormat="1" ht="11.25">
      <c r="B318" s="215"/>
      <c r="C318" s="216"/>
      <c r="D318" s="217" t="s">
        <v>132</v>
      </c>
      <c r="E318" s="218" t="s">
        <v>1</v>
      </c>
      <c r="F318" s="219" t="s">
        <v>193</v>
      </c>
      <c r="G318" s="216"/>
      <c r="H318" s="218" t="s">
        <v>1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132</v>
      </c>
      <c r="AU318" s="225" t="s">
        <v>85</v>
      </c>
      <c r="AV318" s="13" t="s">
        <v>33</v>
      </c>
      <c r="AW318" s="13" t="s">
        <v>32</v>
      </c>
      <c r="AX318" s="13" t="s">
        <v>76</v>
      </c>
      <c r="AY318" s="225" t="s">
        <v>123</v>
      </c>
    </row>
    <row r="319" spans="2:51" s="14" customFormat="1" ht="11.25">
      <c r="B319" s="226"/>
      <c r="C319" s="227"/>
      <c r="D319" s="217" t="s">
        <v>132</v>
      </c>
      <c r="E319" s="228" t="s">
        <v>1</v>
      </c>
      <c r="F319" s="229" t="s">
        <v>412</v>
      </c>
      <c r="G319" s="227"/>
      <c r="H319" s="230">
        <v>118.91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AT319" s="236" t="s">
        <v>132</v>
      </c>
      <c r="AU319" s="236" t="s">
        <v>85</v>
      </c>
      <c r="AV319" s="14" t="s">
        <v>85</v>
      </c>
      <c r="AW319" s="14" t="s">
        <v>32</v>
      </c>
      <c r="AX319" s="14" t="s">
        <v>76</v>
      </c>
      <c r="AY319" s="236" t="s">
        <v>123</v>
      </c>
    </row>
    <row r="320" spans="2:51" s="15" customFormat="1" ht="11.25">
      <c r="B320" s="248"/>
      <c r="C320" s="249"/>
      <c r="D320" s="217" t="s">
        <v>132</v>
      </c>
      <c r="E320" s="250" t="s">
        <v>1</v>
      </c>
      <c r="F320" s="251" t="s">
        <v>198</v>
      </c>
      <c r="G320" s="249"/>
      <c r="H320" s="252">
        <v>184.52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132</v>
      </c>
      <c r="AU320" s="258" t="s">
        <v>85</v>
      </c>
      <c r="AV320" s="15" t="s">
        <v>130</v>
      </c>
      <c r="AW320" s="15" t="s">
        <v>32</v>
      </c>
      <c r="AX320" s="15" t="s">
        <v>33</v>
      </c>
      <c r="AY320" s="258" t="s">
        <v>123</v>
      </c>
    </row>
    <row r="321" spans="2:63" s="12" customFormat="1" ht="22.9" customHeight="1">
      <c r="B321" s="185"/>
      <c r="C321" s="186"/>
      <c r="D321" s="187" t="s">
        <v>75</v>
      </c>
      <c r="E321" s="199" t="s">
        <v>413</v>
      </c>
      <c r="F321" s="199" t="s">
        <v>414</v>
      </c>
      <c r="G321" s="186"/>
      <c r="H321" s="186"/>
      <c r="I321" s="189"/>
      <c r="J321" s="200">
        <f>BK321</f>
        <v>0</v>
      </c>
      <c r="K321" s="186"/>
      <c r="L321" s="191"/>
      <c r="M321" s="192"/>
      <c r="N321" s="193"/>
      <c r="O321" s="193"/>
      <c r="P321" s="194">
        <f>P322</f>
        <v>0</v>
      </c>
      <c r="Q321" s="193"/>
      <c r="R321" s="194">
        <f>R322</f>
        <v>0</v>
      </c>
      <c r="S321" s="193"/>
      <c r="T321" s="195">
        <f>T322</f>
        <v>0.016</v>
      </c>
      <c r="AR321" s="196" t="s">
        <v>85</v>
      </c>
      <c r="AT321" s="197" t="s">
        <v>75</v>
      </c>
      <c r="AU321" s="197" t="s">
        <v>33</v>
      </c>
      <c r="AY321" s="196" t="s">
        <v>123</v>
      </c>
      <c r="BK321" s="198">
        <f>BK322</f>
        <v>0</v>
      </c>
    </row>
    <row r="322" spans="1:65" s="2" customFormat="1" ht="33" customHeight="1">
      <c r="A322" s="35"/>
      <c r="B322" s="36"/>
      <c r="C322" s="201" t="s">
        <v>415</v>
      </c>
      <c r="D322" s="201" t="s">
        <v>126</v>
      </c>
      <c r="E322" s="202" t="s">
        <v>416</v>
      </c>
      <c r="F322" s="203" t="s">
        <v>417</v>
      </c>
      <c r="G322" s="204" t="s">
        <v>418</v>
      </c>
      <c r="H322" s="205">
        <v>1</v>
      </c>
      <c r="I322" s="206"/>
      <c r="J322" s="207">
        <f>ROUND(I322*H322,1)</f>
        <v>0</v>
      </c>
      <c r="K322" s="208"/>
      <c r="L322" s="40"/>
      <c r="M322" s="209" t="s">
        <v>1</v>
      </c>
      <c r="N322" s="210" t="s">
        <v>41</v>
      </c>
      <c r="O322" s="72"/>
      <c r="P322" s="211">
        <f>O322*H322</f>
        <v>0</v>
      </c>
      <c r="Q322" s="211">
        <v>0</v>
      </c>
      <c r="R322" s="211">
        <f>Q322*H322</f>
        <v>0</v>
      </c>
      <c r="S322" s="211">
        <v>0.016</v>
      </c>
      <c r="T322" s="212">
        <f>S322*H322</f>
        <v>0.016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3" t="s">
        <v>184</v>
      </c>
      <c r="AT322" s="213" t="s">
        <v>126</v>
      </c>
      <c r="AU322" s="213" t="s">
        <v>85</v>
      </c>
      <c r="AY322" s="18" t="s">
        <v>123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8" t="s">
        <v>33</v>
      </c>
      <c r="BK322" s="214">
        <f>ROUND(I322*H322,1)</f>
        <v>0</v>
      </c>
      <c r="BL322" s="18" t="s">
        <v>184</v>
      </c>
      <c r="BM322" s="213" t="s">
        <v>419</v>
      </c>
    </row>
    <row r="323" spans="2:63" s="12" customFormat="1" ht="22.9" customHeight="1">
      <c r="B323" s="185"/>
      <c r="C323" s="186"/>
      <c r="D323" s="187" t="s">
        <v>75</v>
      </c>
      <c r="E323" s="199" t="s">
        <v>420</v>
      </c>
      <c r="F323" s="199" t="s">
        <v>421</v>
      </c>
      <c r="G323" s="186"/>
      <c r="H323" s="186"/>
      <c r="I323" s="189"/>
      <c r="J323" s="200">
        <f>BK323</f>
        <v>0</v>
      </c>
      <c r="K323" s="186"/>
      <c r="L323" s="191"/>
      <c r="M323" s="192"/>
      <c r="N323" s="193"/>
      <c r="O323" s="193"/>
      <c r="P323" s="194">
        <f>SUM(P324:P342)</f>
        <v>0</v>
      </c>
      <c r="Q323" s="193"/>
      <c r="R323" s="194">
        <f>SUM(R324:R342)</f>
        <v>2.3004220188350004</v>
      </c>
      <c r="S323" s="193"/>
      <c r="T323" s="195">
        <f>SUM(T324:T342)</f>
        <v>0</v>
      </c>
      <c r="AR323" s="196" t="s">
        <v>85</v>
      </c>
      <c r="AT323" s="197" t="s">
        <v>75</v>
      </c>
      <c r="AU323" s="197" t="s">
        <v>33</v>
      </c>
      <c r="AY323" s="196" t="s">
        <v>123</v>
      </c>
      <c r="BK323" s="198">
        <f>SUM(BK324:BK342)</f>
        <v>0</v>
      </c>
    </row>
    <row r="324" spans="1:65" s="2" customFormat="1" ht="21.75" customHeight="1">
      <c r="A324" s="35"/>
      <c r="B324" s="36"/>
      <c r="C324" s="201" t="s">
        <v>422</v>
      </c>
      <c r="D324" s="201" t="s">
        <v>126</v>
      </c>
      <c r="E324" s="202" t="s">
        <v>423</v>
      </c>
      <c r="F324" s="203" t="s">
        <v>424</v>
      </c>
      <c r="G324" s="204" t="s">
        <v>236</v>
      </c>
      <c r="H324" s="205">
        <v>203.9</v>
      </c>
      <c r="I324" s="206"/>
      <c r="J324" s="207">
        <f>ROUND(I324*H324,1)</f>
        <v>0</v>
      </c>
      <c r="K324" s="208"/>
      <c r="L324" s="40"/>
      <c r="M324" s="209" t="s">
        <v>1</v>
      </c>
      <c r="N324" s="210" t="s">
        <v>41</v>
      </c>
      <c r="O324" s="72"/>
      <c r="P324" s="211">
        <f>O324*H324</f>
        <v>0</v>
      </c>
      <c r="Q324" s="211">
        <v>0</v>
      </c>
      <c r="R324" s="211">
        <f>Q324*H324</f>
        <v>0</v>
      </c>
      <c r="S324" s="211">
        <v>0</v>
      </c>
      <c r="T324" s="21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3" t="s">
        <v>184</v>
      </c>
      <c r="AT324" s="213" t="s">
        <v>126</v>
      </c>
      <c r="AU324" s="213" t="s">
        <v>85</v>
      </c>
      <c r="AY324" s="18" t="s">
        <v>123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8" t="s">
        <v>33</v>
      </c>
      <c r="BK324" s="214">
        <f>ROUND(I324*H324,1)</f>
        <v>0</v>
      </c>
      <c r="BL324" s="18" t="s">
        <v>184</v>
      </c>
      <c r="BM324" s="213" t="s">
        <v>425</v>
      </c>
    </row>
    <row r="325" spans="2:51" s="13" customFormat="1" ht="11.25">
      <c r="B325" s="215"/>
      <c r="C325" s="216"/>
      <c r="D325" s="217" t="s">
        <v>132</v>
      </c>
      <c r="E325" s="218" t="s">
        <v>1</v>
      </c>
      <c r="F325" s="219" t="s">
        <v>426</v>
      </c>
      <c r="G325" s="216"/>
      <c r="H325" s="218" t="s">
        <v>1</v>
      </c>
      <c r="I325" s="220"/>
      <c r="J325" s="216"/>
      <c r="K325" s="216"/>
      <c r="L325" s="221"/>
      <c r="M325" s="222"/>
      <c r="N325" s="223"/>
      <c r="O325" s="223"/>
      <c r="P325" s="223"/>
      <c r="Q325" s="223"/>
      <c r="R325" s="223"/>
      <c r="S325" s="223"/>
      <c r="T325" s="224"/>
      <c r="AT325" s="225" t="s">
        <v>132</v>
      </c>
      <c r="AU325" s="225" t="s">
        <v>85</v>
      </c>
      <c r="AV325" s="13" t="s">
        <v>33</v>
      </c>
      <c r="AW325" s="13" t="s">
        <v>32</v>
      </c>
      <c r="AX325" s="13" t="s">
        <v>76</v>
      </c>
      <c r="AY325" s="225" t="s">
        <v>123</v>
      </c>
    </row>
    <row r="326" spans="2:51" s="14" customFormat="1" ht="11.25">
      <c r="B326" s="226"/>
      <c r="C326" s="227"/>
      <c r="D326" s="217" t="s">
        <v>132</v>
      </c>
      <c r="E326" s="228" t="s">
        <v>1</v>
      </c>
      <c r="F326" s="229" t="s">
        <v>290</v>
      </c>
      <c r="G326" s="227"/>
      <c r="H326" s="230">
        <v>135.8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AT326" s="236" t="s">
        <v>132</v>
      </c>
      <c r="AU326" s="236" t="s">
        <v>85</v>
      </c>
      <c r="AV326" s="14" t="s">
        <v>85</v>
      </c>
      <c r="AW326" s="14" t="s">
        <v>32</v>
      </c>
      <c r="AX326" s="14" t="s">
        <v>76</v>
      </c>
      <c r="AY326" s="236" t="s">
        <v>123</v>
      </c>
    </row>
    <row r="327" spans="2:51" s="13" customFormat="1" ht="11.25">
      <c r="B327" s="215"/>
      <c r="C327" s="216"/>
      <c r="D327" s="217" t="s">
        <v>132</v>
      </c>
      <c r="E327" s="218" t="s">
        <v>1</v>
      </c>
      <c r="F327" s="219" t="s">
        <v>427</v>
      </c>
      <c r="G327" s="216"/>
      <c r="H327" s="218" t="s">
        <v>1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132</v>
      </c>
      <c r="AU327" s="225" t="s">
        <v>85</v>
      </c>
      <c r="AV327" s="13" t="s">
        <v>33</v>
      </c>
      <c r="AW327" s="13" t="s">
        <v>32</v>
      </c>
      <c r="AX327" s="13" t="s">
        <v>76</v>
      </c>
      <c r="AY327" s="225" t="s">
        <v>123</v>
      </c>
    </row>
    <row r="328" spans="2:51" s="14" customFormat="1" ht="11.25">
      <c r="B328" s="226"/>
      <c r="C328" s="227"/>
      <c r="D328" s="217" t="s">
        <v>132</v>
      </c>
      <c r="E328" s="228" t="s">
        <v>1</v>
      </c>
      <c r="F328" s="229" t="s">
        <v>428</v>
      </c>
      <c r="G328" s="227"/>
      <c r="H328" s="230">
        <v>21.81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AT328" s="236" t="s">
        <v>132</v>
      </c>
      <c r="AU328" s="236" t="s">
        <v>85</v>
      </c>
      <c r="AV328" s="14" t="s">
        <v>85</v>
      </c>
      <c r="AW328" s="14" t="s">
        <v>32</v>
      </c>
      <c r="AX328" s="14" t="s">
        <v>76</v>
      </c>
      <c r="AY328" s="236" t="s">
        <v>123</v>
      </c>
    </row>
    <row r="329" spans="2:51" s="14" customFormat="1" ht="11.25">
      <c r="B329" s="226"/>
      <c r="C329" s="227"/>
      <c r="D329" s="217" t="s">
        <v>132</v>
      </c>
      <c r="E329" s="228" t="s">
        <v>1</v>
      </c>
      <c r="F329" s="229" t="s">
        <v>429</v>
      </c>
      <c r="G329" s="227"/>
      <c r="H329" s="230">
        <v>9.35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AT329" s="236" t="s">
        <v>132</v>
      </c>
      <c r="AU329" s="236" t="s">
        <v>85</v>
      </c>
      <c r="AV329" s="14" t="s">
        <v>85</v>
      </c>
      <c r="AW329" s="14" t="s">
        <v>32</v>
      </c>
      <c r="AX329" s="14" t="s">
        <v>76</v>
      </c>
      <c r="AY329" s="236" t="s">
        <v>123</v>
      </c>
    </row>
    <row r="330" spans="2:51" s="14" customFormat="1" ht="11.25">
      <c r="B330" s="226"/>
      <c r="C330" s="227"/>
      <c r="D330" s="217" t="s">
        <v>132</v>
      </c>
      <c r="E330" s="228" t="s">
        <v>1</v>
      </c>
      <c r="F330" s="229" t="s">
        <v>430</v>
      </c>
      <c r="G330" s="227"/>
      <c r="H330" s="230">
        <v>36.94</v>
      </c>
      <c r="I330" s="231"/>
      <c r="J330" s="227"/>
      <c r="K330" s="227"/>
      <c r="L330" s="232"/>
      <c r="M330" s="233"/>
      <c r="N330" s="234"/>
      <c r="O330" s="234"/>
      <c r="P330" s="234"/>
      <c r="Q330" s="234"/>
      <c r="R330" s="234"/>
      <c r="S330" s="234"/>
      <c r="T330" s="235"/>
      <c r="AT330" s="236" t="s">
        <v>132</v>
      </c>
      <c r="AU330" s="236" t="s">
        <v>85</v>
      </c>
      <c r="AV330" s="14" t="s">
        <v>85</v>
      </c>
      <c r="AW330" s="14" t="s">
        <v>32</v>
      </c>
      <c r="AX330" s="14" t="s">
        <v>76</v>
      </c>
      <c r="AY330" s="236" t="s">
        <v>123</v>
      </c>
    </row>
    <row r="331" spans="2:51" s="15" customFormat="1" ht="11.25">
      <c r="B331" s="248"/>
      <c r="C331" s="249"/>
      <c r="D331" s="217" t="s">
        <v>132</v>
      </c>
      <c r="E331" s="250" t="s">
        <v>1</v>
      </c>
      <c r="F331" s="251" t="s">
        <v>198</v>
      </c>
      <c r="G331" s="249"/>
      <c r="H331" s="252">
        <v>203.9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132</v>
      </c>
      <c r="AU331" s="258" t="s">
        <v>85</v>
      </c>
      <c r="AV331" s="15" t="s">
        <v>130</v>
      </c>
      <c r="AW331" s="15" t="s">
        <v>32</v>
      </c>
      <c r="AX331" s="15" t="s">
        <v>33</v>
      </c>
      <c r="AY331" s="258" t="s">
        <v>123</v>
      </c>
    </row>
    <row r="332" spans="1:65" s="2" customFormat="1" ht="21.75" customHeight="1">
      <c r="A332" s="35"/>
      <c r="B332" s="36"/>
      <c r="C332" s="237" t="s">
        <v>431</v>
      </c>
      <c r="D332" s="237" t="s">
        <v>135</v>
      </c>
      <c r="E332" s="238" t="s">
        <v>432</v>
      </c>
      <c r="F332" s="239" t="s">
        <v>433</v>
      </c>
      <c r="G332" s="240" t="s">
        <v>375</v>
      </c>
      <c r="H332" s="241">
        <v>2.569</v>
      </c>
      <c r="I332" s="242"/>
      <c r="J332" s="243">
        <f>ROUND(I332*H332,1)</f>
        <v>0</v>
      </c>
      <c r="K332" s="244"/>
      <c r="L332" s="245"/>
      <c r="M332" s="246" t="s">
        <v>1</v>
      </c>
      <c r="N332" s="247" t="s">
        <v>41</v>
      </c>
      <c r="O332" s="72"/>
      <c r="P332" s="211">
        <f>O332*H332</f>
        <v>0</v>
      </c>
      <c r="Q332" s="211">
        <v>0.44</v>
      </c>
      <c r="R332" s="211">
        <f>Q332*H332</f>
        <v>1.13036</v>
      </c>
      <c r="S332" s="211">
        <v>0</v>
      </c>
      <c r="T332" s="21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3" t="s">
        <v>219</v>
      </c>
      <c r="AT332" s="213" t="s">
        <v>135</v>
      </c>
      <c r="AU332" s="213" t="s">
        <v>85</v>
      </c>
      <c r="AY332" s="18" t="s">
        <v>123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8" t="s">
        <v>33</v>
      </c>
      <c r="BK332" s="214">
        <f>ROUND(I332*H332,1)</f>
        <v>0</v>
      </c>
      <c r="BL332" s="18" t="s">
        <v>184</v>
      </c>
      <c r="BM332" s="213" t="s">
        <v>434</v>
      </c>
    </row>
    <row r="333" spans="2:51" s="14" customFormat="1" ht="11.25">
      <c r="B333" s="226"/>
      <c r="C333" s="227"/>
      <c r="D333" s="217" t="s">
        <v>132</v>
      </c>
      <c r="E333" s="228" t="s">
        <v>1</v>
      </c>
      <c r="F333" s="229" t="s">
        <v>435</v>
      </c>
      <c r="G333" s="227"/>
      <c r="H333" s="230">
        <v>2.447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AT333" s="236" t="s">
        <v>132</v>
      </c>
      <c r="AU333" s="236" t="s">
        <v>85</v>
      </c>
      <c r="AV333" s="14" t="s">
        <v>85</v>
      </c>
      <c r="AW333" s="14" t="s">
        <v>32</v>
      </c>
      <c r="AX333" s="14" t="s">
        <v>33</v>
      </c>
      <c r="AY333" s="236" t="s">
        <v>123</v>
      </c>
    </row>
    <row r="334" spans="2:51" s="14" customFormat="1" ht="11.25">
      <c r="B334" s="226"/>
      <c r="C334" s="227"/>
      <c r="D334" s="217" t="s">
        <v>132</v>
      </c>
      <c r="E334" s="227"/>
      <c r="F334" s="229" t="s">
        <v>436</v>
      </c>
      <c r="G334" s="227"/>
      <c r="H334" s="230">
        <v>2.569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132</v>
      </c>
      <c r="AU334" s="236" t="s">
        <v>85</v>
      </c>
      <c r="AV334" s="14" t="s">
        <v>85</v>
      </c>
      <c r="AW334" s="14" t="s">
        <v>4</v>
      </c>
      <c r="AX334" s="14" t="s">
        <v>33</v>
      </c>
      <c r="AY334" s="236" t="s">
        <v>123</v>
      </c>
    </row>
    <row r="335" spans="1:65" s="2" customFormat="1" ht="21.75" customHeight="1">
      <c r="A335" s="35"/>
      <c r="B335" s="36"/>
      <c r="C335" s="201" t="s">
        <v>437</v>
      </c>
      <c r="D335" s="201" t="s">
        <v>126</v>
      </c>
      <c r="E335" s="202" t="s">
        <v>438</v>
      </c>
      <c r="F335" s="203" t="s">
        <v>439</v>
      </c>
      <c r="G335" s="204" t="s">
        <v>129</v>
      </c>
      <c r="H335" s="205">
        <v>67.9</v>
      </c>
      <c r="I335" s="206"/>
      <c r="J335" s="207">
        <f>ROUND(I335*H335,1)</f>
        <v>0</v>
      </c>
      <c r="K335" s="208"/>
      <c r="L335" s="40"/>
      <c r="M335" s="209" t="s">
        <v>1</v>
      </c>
      <c r="N335" s="210" t="s">
        <v>41</v>
      </c>
      <c r="O335" s="72"/>
      <c r="P335" s="211">
        <f>O335*H335</f>
        <v>0</v>
      </c>
      <c r="Q335" s="211">
        <v>0</v>
      </c>
      <c r="R335" s="211">
        <f>Q335*H335</f>
        <v>0</v>
      </c>
      <c r="S335" s="211">
        <v>0</v>
      </c>
      <c r="T335" s="212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3" t="s">
        <v>184</v>
      </c>
      <c r="AT335" s="213" t="s">
        <v>126</v>
      </c>
      <c r="AU335" s="213" t="s">
        <v>85</v>
      </c>
      <c r="AY335" s="18" t="s">
        <v>123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8" t="s">
        <v>33</v>
      </c>
      <c r="BK335" s="214">
        <f>ROUND(I335*H335,1)</f>
        <v>0</v>
      </c>
      <c r="BL335" s="18" t="s">
        <v>184</v>
      </c>
      <c r="BM335" s="213" t="s">
        <v>440</v>
      </c>
    </row>
    <row r="336" spans="2:51" s="13" customFormat="1" ht="11.25">
      <c r="B336" s="215"/>
      <c r="C336" s="216"/>
      <c r="D336" s="217" t="s">
        <v>132</v>
      </c>
      <c r="E336" s="218" t="s">
        <v>1</v>
      </c>
      <c r="F336" s="219" t="s">
        <v>441</v>
      </c>
      <c r="G336" s="216"/>
      <c r="H336" s="218" t="s">
        <v>1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132</v>
      </c>
      <c r="AU336" s="225" t="s">
        <v>85</v>
      </c>
      <c r="AV336" s="13" t="s">
        <v>33</v>
      </c>
      <c r="AW336" s="13" t="s">
        <v>32</v>
      </c>
      <c r="AX336" s="13" t="s">
        <v>76</v>
      </c>
      <c r="AY336" s="225" t="s">
        <v>123</v>
      </c>
    </row>
    <row r="337" spans="2:51" s="14" customFormat="1" ht="11.25">
      <c r="B337" s="226"/>
      <c r="C337" s="227"/>
      <c r="D337" s="217" t="s">
        <v>132</v>
      </c>
      <c r="E337" s="228" t="s">
        <v>1</v>
      </c>
      <c r="F337" s="229" t="s">
        <v>442</v>
      </c>
      <c r="G337" s="227"/>
      <c r="H337" s="230">
        <v>67.9</v>
      </c>
      <c r="I337" s="231"/>
      <c r="J337" s="227"/>
      <c r="K337" s="227"/>
      <c r="L337" s="232"/>
      <c r="M337" s="233"/>
      <c r="N337" s="234"/>
      <c r="O337" s="234"/>
      <c r="P337" s="234"/>
      <c r="Q337" s="234"/>
      <c r="R337" s="234"/>
      <c r="S337" s="234"/>
      <c r="T337" s="235"/>
      <c r="AT337" s="236" t="s">
        <v>132</v>
      </c>
      <c r="AU337" s="236" t="s">
        <v>85</v>
      </c>
      <c r="AV337" s="14" t="s">
        <v>85</v>
      </c>
      <c r="AW337" s="14" t="s">
        <v>32</v>
      </c>
      <c r="AX337" s="14" t="s">
        <v>33</v>
      </c>
      <c r="AY337" s="236" t="s">
        <v>123</v>
      </c>
    </row>
    <row r="338" spans="1:65" s="2" customFormat="1" ht="16.5" customHeight="1">
      <c r="A338" s="35"/>
      <c r="B338" s="36"/>
      <c r="C338" s="237" t="s">
        <v>443</v>
      </c>
      <c r="D338" s="237" t="s">
        <v>135</v>
      </c>
      <c r="E338" s="238" t="s">
        <v>444</v>
      </c>
      <c r="F338" s="239" t="s">
        <v>445</v>
      </c>
      <c r="G338" s="240" t="s">
        <v>129</v>
      </c>
      <c r="H338" s="241">
        <v>74.69</v>
      </c>
      <c r="I338" s="242"/>
      <c r="J338" s="243">
        <f>ROUND(I338*H338,1)</f>
        <v>0</v>
      </c>
      <c r="K338" s="244"/>
      <c r="L338" s="245"/>
      <c r="M338" s="246" t="s">
        <v>1</v>
      </c>
      <c r="N338" s="247" t="s">
        <v>41</v>
      </c>
      <c r="O338" s="72"/>
      <c r="P338" s="211">
        <f>O338*H338</f>
        <v>0</v>
      </c>
      <c r="Q338" s="211">
        <v>0.0149</v>
      </c>
      <c r="R338" s="211">
        <f>Q338*H338</f>
        <v>1.112881</v>
      </c>
      <c r="S338" s="211">
        <v>0</v>
      </c>
      <c r="T338" s="21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3" t="s">
        <v>219</v>
      </c>
      <c r="AT338" s="213" t="s">
        <v>135</v>
      </c>
      <c r="AU338" s="213" t="s">
        <v>85</v>
      </c>
      <c r="AY338" s="18" t="s">
        <v>123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8" t="s">
        <v>33</v>
      </c>
      <c r="BK338" s="214">
        <f>ROUND(I338*H338,1)</f>
        <v>0</v>
      </c>
      <c r="BL338" s="18" t="s">
        <v>184</v>
      </c>
      <c r="BM338" s="213" t="s">
        <v>446</v>
      </c>
    </row>
    <row r="339" spans="2:51" s="14" customFormat="1" ht="11.25">
      <c r="B339" s="226"/>
      <c r="C339" s="227"/>
      <c r="D339" s="217" t="s">
        <v>132</v>
      </c>
      <c r="E339" s="227"/>
      <c r="F339" s="229" t="s">
        <v>447</v>
      </c>
      <c r="G339" s="227"/>
      <c r="H339" s="230">
        <v>74.69</v>
      </c>
      <c r="I339" s="231"/>
      <c r="J339" s="227"/>
      <c r="K339" s="227"/>
      <c r="L339" s="232"/>
      <c r="M339" s="233"/>
      <c r="N339" s="234"/>
      <c r="O339" s="234"/>
      <c r="P339" s="234"/>
      <c r="Q339" s="234"/>
      <c r="R339" s="234"/>
      <c r="S339" s="234"/>
      <c r="T339" s="235"/>
      <c r="AT339" s="236" t="s">
        <v>132</v>
      </c>
      <c r="AU339" s="236" t="s">
        <v>85</v>
      </c>
      <c r="AV339" s="14" t="s">
        <v>85</v>
      </c>
      <c r="AW339" s="14" t="s">
        <v>4</v>
      </c>
      <c r="AX339" s="14" t="s">
        <v>33</v>
      </c>
      <c r="AY339" s="236" t="s">
        <v>123</v>
      </c>
    </row>
    <row r="340" spans="1:65" s="2" customFormat="1" ht="21.75" customHeight="1">
      <c r="A340" s="35"/>
      <c r="B340" s="36"/>
      <c r="C340" s="201" t="s">
        <v>448</v>
      </c>
      <c r="D340" s="201" t="s">
        <v>126</v>
      </c>
      <c r="E340" s="202" t="s">
        <v>449</v>
      </c>
      <c r="F340" s="203" t="s">
        <v>450</v>
      </c>
      <c r="G340" s="204" t="s">
        <v>375</v>
      </c>
      <c r="H340" s="205">
        <v>2.447</v>
      </c>
      <c r="I340" s="206"/>
      <c r="J340" s="207">
        <f>ROUND(I340*H340,1)</f>
        <v>0</v>
      </c>
      <c r="K340" s="208"/>
      <c r="L340" s="40"/>
      <c r="M340" s="209" t="s">
        <v>1</v>
      </c>
      <c r="N340" s="210" t="s">
        <v>41</v>
      </c>
      <c r="O340" s="72"/>
      <c r="P340" s="211">
        <f>O340*H340</f>
        <v>0</v>
      </c>
      <c r="Q340" s="211">
        <v>0.023367805</v>
      </c>
      <c r="R340" s="211">
        <f>Q340*H340</f>
        <v>0.057181018835</v>
      </c>
      <c r="S340" s="211">
        <v>0</v>
      </c>
      <c r="T340" s="21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3" t="s">
        <v>184</v>
      </c>
      <c r="AT340" s="213" t="s">
        <v>126</v>
      </c>
      <c r="AU340" s="213" t="s">
        <v>85</v>
      </c>
      <c r="AY340" s="18" t="s">
        <v>123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8" t="s">
        <v>33</v>
      </c>
      <c r="BK340" s="214">
        <f>ROUND(I340*H340,1)</f>
        <v>0</v>
      </c>
      <c r="BL340" s="18" t="s">
        <v>184</v>
      </c>
      <c r="BM340" s="213" t="s">
        <v>451</v>
      </c>
    </row>
    <row r="341" spans="2:51" s="14" customFormat="1" ht="11.25">
      <c r="B341" s="226"/>
      <c r="C341" s="227"/>
      <c r="D341" s="217" t="s">
        <v>132</v>
      </c>
      <c r="E341" s="228" t="s">
        <v>1</v>
      </c>
      <c r="F341" s="229" t="s">
        <v>452</v>
      </c>
      <c r="G341" s="227"/>
      <c r="H341" s="230">
        <v>2.447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AT341" s="236" t="s">
        <v>132</v>
      </c>
      <c r="AU341" s="236" t="s">
        <v>85</v>
      </c>
      <c r="AV341" s="14" t="s">
        <v>85</v>
      </c>
      <c r="AW341" s="14" t="s">
        <v>32</v>
      </c>
      <c r="AX341" s="14" t="s">
        <v>33</v>
      </c>
      <c r="AY341" s="236" t="s">
        <v>123</v>
      </c>
    </row>
    <row r="342" spans="1:65" s="2" customFormat="1" ht="21.75" customHeight="1">
      <c r="A342" s="35"/>
      <c r="B342" s="36"/>
      <c r="C342" s="201" t="s">
        <v>453</v>
      </c>
      <c r="D342" s="201" t="s">
        <v>126</v>
      </c>
      <c r="E342" s="202" t="s">
        <v>454</v>
      </c>
      <c r="F342" s="203" t="s">
        <v>455</v>
      </c>
      <c r="G342" s="204" t="s">
        <v>330</v>
      </c>
      <c r="H342" s="270"/>
      <c r="I342" s="206"/>
      <c r="J342" s="207">
        <f>ROUND(I342*H342,1)</f>
        <v>0</v>
      </c>
      <c r="K342" s="208"/>
      <c r="L342" s="40"/>
      <c r="M342" s="209" t="s">
        <v>1</v>
      </c>
      <c r="N342" s="210" t="s">
        <v>41</v>
      </c>
      <c r="O342" s="72"/>
      <c r="P342" s="211">
        <f>O342*H342</f>
        <v>0</v>
      </c>
      <c r="Q342" s="211">
        <v>0</v>
      </c>
      <c r="R342" s="211">
        <f>Q342*H342</f>
        <v>0</v>
      </c>
      <c r="S342" s="211">
        <v>0</v>
      </c>
      <c r="T342" s="21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3" t="s">
        <v>184</v>
      </c>
      <c r="AT342" s="213" t="s">
        <v>126</v>
      </c>
      <c r="AU342" s="213" t="s">
        <v>85</v>
      </c>
      <c r="AY342" s="18" t="s">
        <v>123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18" t="s">
        <v>33</v>
      </c>
      <c r="BK342" s="214">
        <f>ROUND(I342*H342,1)</f>
        <v>0</v>
      </c>
      <c r="BL342" s="18" t="s">
        <v>184</v>
      </c>
      <c r="BM342" s="213" t="s">
        <v>456</v>
      </c>
    </row>
    <row r="343" spans="2:63" s="12" customFormat="1" ht="22.9" customHeight="1">
      <c r="B343" s="185"/>
      <c r="C343" s="186"/>
      <c r="D343" s="187" t="s">
        <v>75</v>
      </c>
      <c r="E343" s="199" t="s">
        <v>457</v>
      </c>
      <c r="F343" s="199" t="s">
        <v>458</v>
      </c>
      <c r="G343" s="186"/>
      <c r="H343" s="186"/>
      <c r="I343" s="189"/>
      <c r="J343" s="200">
        <f>BK343</f>
        <v>0</v>
      </c>
      <c r="K343" s="186"/>
      <c r="L343" s="191"/>
      <c r="M343" s="192"/>
      <c r="N343" s="193"/>
      <c r="O343" s="193"/>
      <c r="P343" s="194">
        <f>SUM(P344:P374)</f>
        <v>0</v>
      </c>
      <c r="Q343" s="193"/>
      <c r="R343" s="194">
        <f>SUM(R344:R374)</f>
        <v>0.026989600000000002</v>
      </c>
      <c r="S343" s="193"/>
      <c r="T343" s="195">
        <f>SUM(T344:T374)</f>
        <v>0.6088082</v>
      </c>
      <c r="AR343" s="196" t="s">
        <v>85</v>
      </c>
      <c r="AT343" s="197" t="s">
        <v>75</v>
      </c>
      <c r="AU343" s="197" t="s">
        <v>33</v>
      </c>
      <c r="AY343" s="196" t="s">
        <v>123</v>
      </c>
      <c r="BK343" s="198">
        <f>SUM(BK344:BK374)</f>
        <v>0</v>
      </c>
    </row>
    <row r="344" spans="1:65" s="2" customFormat="1" ht="21.75" customHeight="1">
      <c r="A344" s="35"/>
      <c r="B344" s="36"/>
      <c r="C344" s="201" t="s">
        <v>459</v>
      </c>
      <c r="D344" s="201" t="s">
        <v>126</v>
      </c>
      <c r="E344" s="202" t="s">
        <v>460</v>
      </c>
      <c r="F344" s="203" t="s">
        <v>461</v>
      </c>
      <c r="G344" s="204" t="s">
        <v>236</v>
      </c>
      <c r="H344" s="205">
        <v>5.4</v>
      </c>
      <c r="I344" s="206"/>
      <c r="J344" s="207">
        <f>ROUND(I344*H344,1)</f>
        <v>0</v>
      </c>
      <c r="K344" s="208"/>
      <c r="L344" s="40"/>
      <c r="M344" s="209" t="s">
        <v>1</v>
      </c>
      <c r="N344" s="210" t="s">
        <v>41</v>
      </c>
      <c r="O344" s="72"/>
      <c r="P344" s="211">
        <f>O344*H344</f>
        <v>0</v>
      </c>
      <c r="Q344" s="211">
        <v>0</v>
      </c>
      <c r="R344" s="211">
        <f>Q344*H344</f>
        <v>0</v>
      </c>
      <c r="S344" s="211">
        <v>0.00177</v>
      </c>
      <c r="T344" s="212">
        <f>S344*H344</f>
        <v>0.009558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3" t="s">
        <v>184</v>
      </c>
      <c r="AT344" s="213" t="s">
        <v>126</v>
      </c>
      <c r="AU344" s="213" t="s">
        <v>85</v>
      </c>
      <c r="AY344" s="18" t="s">
        <v>123</v>
      </c>
      <c r="BE344" s="214">
        <f>IF(N344="základní",J344,0)</f>
        <v>0</v>
      </c>
      <c r="BF344" s="214">
        <f>IF(N344="snížená",J344,0)</f>
        <v>0</v>
      </c>
      <c r="BG344" s="214">
        <f>IF(N344="zákl. přenesená",J344,0)</f>
        <v>0</v>
      </c>
      <c r="BH344" s="214">
        <f>IF(N344="sníž. přenesená",J344,0)</f>
        <v>0</v>
      </c>
      <c r="BI344" s="214">
        <f>IF(N344="nulová",J344,0)</f>
        <v>0</v>
      </c>
      <c r="BJ344" s="18" t="s">
        <v>33</v>
      </c>
      <c r="BK344" s="214">
        <f>ROUND(I344*H344,1)</f>
        <v>0</v>
      </c>
      <c r="BL344" s="18" t="s">
        <v>184</v>
      </c>
      <c r="BM344" s="213" t="s">
        <v>462</v>
      </c>
    </row>
    <row r="345" spans="2:51" s="13" customFormat="1" ht="11.25">
      <c r="B345" s="215"/>
      <c r="C345" s="216"/>
      <c r="D345" s="217" t="s">
        <v>132</v>
      </c>
      <c r="E345" s="218" t="s">
        <v>1</v>
      </c>
      <c r="F345" s="219" t="s">
        <v>463</v>
      </c>
      <c r="G345" s="216"/>
      <c r="H345" s="218" t="s">
        <v>1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132</v>
      </c>
      <c r="AU345" s="225" t="s">
        <v>85</v>
      </c>
      <c r="AV345" s="13" t="s">
        <v>33</v>
      </c>
      <c r="AW345" s="13" t="s">
        <v>32</v>
      </c>
      <c r="AX345" s="13" t="s">
        <v>76</v>
      </c>
      <c r="AY345" s="225" t="s">
        <v>123</v>
      </c>
    </row>
    <row r="346" spans="2:51" s="14" customFormat="1" ht="11.25">
      <c r="B346" s="226"/>
      <c r="C346" s="227"/>
      <c r="D346" s="217" t="s">
        <v>132</v>
      </c>
      <c r="E346" s="228" t="s">
        <v>1</v>
      </c>
      <c r="F346" s="229" t="s">
        <v>464</v>
      </c>
      <c r="G346" s="227"/>
      <c r="H346" s="230">
        <v>5.4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AT346" s="236" t="s">
        <v>132</v>
      </c>
      <c r="AU346" s="236" t="s">
        <v>85</v>
      </c>
      <c r="AV346" s="14" t="s">
        <v>85</v>
      </c>
      <c r="AW346" s="14" t="s">
        <v>32</v>
      </c>
      <c r="AX346" s="14" t="s">
        <v>33</v>
      </c>
      <c r="AY346" s="236" t="s">
        <v>123</v>
      </c>
    </row>
    <row r="347" spans="1:65" s="2" customFormat="1" ht="21.75" customHeight="1">
      <c r="A347" s="35"/>
      <c r="B347" s="36"/>
      <c r="C347" s="201" t="s">
        <v>465</v>
      </c>
      <c r="D347" s="201" t="s">
        <v>126</v>
      </c>
      <c r="E347" s="202" t="s">
        <v>466</v>
      </c>
      <c r="F347" s="203" t="s">
        <v>467</v>
      </c>
      <c r="G347" s="204" t="s">
        <v>236</v>
      </c>
      <c r="H347" s="205">
        <v>135.8</v>
      </c>
      <c r="I347" s="206"/>
      <c r="J347" s="207">
        <f>ROUND(I347*H347,1)</f>
        <v>0</v>
      </c>
      <c r="K347" s="208"/>
      <c r="L347" s="40"/>
      <c r="M347" s="209" t="s">
        <v>1</v>
      </c>
      <c r="N347" s="210" t="s">
        <v>41</v>
      </c>
      <c r="O347" s="72"/>
      <c r="P347" s="211">
        <f>O347*H347</f>
        <v>0</v>
      </c>
      <c r="Q347" s="211">
        <v>0</v>
      </c>
      <c r="R347" s="211">
        <f>Q347*H347</f>
        <v>0</v>
      </c>
      <c r="S347" s="211">
        <v>0.00191</v>
      </c>
      <c r="T347" s="212">
        <f>S347*H347</f>
        <v>0.259378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3" t="s">
        <v>184</v>
      </c>
      <c r="AT347" s="213" t="s">
        <v>126</v>
      </c>
      <c r="AU347" s="213" t="s">
        <v>85</v>
      </c>
      <c r="AY347" s="18" t="s">
        <v>123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8" t="s">
        <v>33</v>
      </c>
      <c r="BK347" s="214">
        <f>ROUND(I347*H347,1)</f>
        <v>0</v>
      </c>
      <c r="BL347" s="18" t="s">
        <v>184</v>
      </c>
      <c r="BM347" s="213" t="s">
        <v>468</v>
      </c>
    </row>
    <row r="348" spans="2:51" s="13" customFormat="1" ht="11.25">
      <c r="B348" s="215"/>
      <c r="C348" s="216"/>
      <c r="D348" s="217" t="s">
        <v>132</v>
      </c>
      <c r="E348" s="218" t="s">
        <v>1</v>
      </c>
      <c r="F348" s="219" t="s">
        <v>463</v>
      </c>
      <c r="G348" s="216"/>
      <c r="H348" s="218" t="s">
        <v>1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132</v>
      </c>
      <c r="AU348" s="225" t="s">
        <v>85</v>
      </c>
      <c r="AV348" s="13" t="s">
        <v>33</v>
      </c>
      <c r="AW348" s="13" t="s">
        <v>32</v>
      </c>
      <c r="AX348" s="13" t="s">
        <v>76</v>
      </c>
      <c r="AY348" s="225" t="s">
        <v>123</v>
      </c>
    </row>
    <row r="349" spans="2:51" s="14" customFormat="1" ht="11.25">
      <c r="B349" s="226"/>
      <c r="C349" s="227"/>
      <c r="D349" s="217" t="s">
        <v>132</v>
      </c>
      <c r="E349" s="228" t="s">
        <v>1</v>
      </c>
      <c r="F349" s="229" t="s">
        <v>290</v>
      </c>
      <c r="G349" s="227"/>
      <c r="H349" s="230">
        <v>135.8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AT349" s="236" t="s">
        <v>132</v>
      </c>
      <c r="AU349" s="236" t="s">
        <v>85</v>
      </c>
      <c r="AV349" s="14" t="s">
        <v>85</v>
      </c>
      <c r="AW349" s="14" t="s">
        <v>32</v>
      </c>
      <c r="AX349" s="14" t="s">
        <v>33</v>
      </c>
      <c r="AY349" s="236" t="s">
        <v>123</v>
      </c>
    </row>
    <row r="350" spans="1:65" s="2" customFormat="1" ht="16.5" customHeight="1">
      <c r="A350" s="35"/>
      <c r="B350" s="36"/>
      <c r="C350" s="201" t="s">
        <v>469</v>
      </c>
      <c r="D350" s="201" t="s">
        <v>126</v>
      </c>
      <c r="E350" s="202" t="s">
        <v>470</v>
      </c>
      <c r="F350" s="203" t="s">
        <v>471</v>
      </c>
      <c r="G350" s="204" t="s">
        <v>236</v>
      </c>
      <c r="H350" s="205">
        <v>170.7</v>
      </c>
      <c r="I350" s="206"/>
      <c r="J350" s="207">
        <f>ROUND(I350*H350,1)</f>
        <v>0</v>
      </c>
      <c r="K350" s="208"/>
      <c r="L350" s="40"/>
      <c r="M350" s="209" t="s">
        <v>1</v>
      </c>
      <c r="N350" s="210" t="s">
        <v>41</v>
      </c>
      <c r="O350" s="72"/>
      <c r="P350" s="211">
        <f>O350*H350</f>
        <v>0</v>
      </c>
      <c r="Q350" s="211">
        <v>0</v>
      </c>
      <c r="R350" s="211">
        <f>Q350*H350</f>
        <v>0</v>
      </c>
      <c r="S350" s="211">
        <v>0.00175</v>
      </c>
      <c r="T350" s="212">
        <f>S350*H350</f>
        <v>0.29872499999999996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3" t="s">
        <v>184</v>
      </c>
      <c r="AT350" s="213" t="s">
        <v>126</v>
      </c>
      <c r="AU350" s="213" t="s">
        <v>85</v>
      </c>
      <c r="AY350" s="18" t="s">
        <v>123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8" t="s">
        <v>33</v>
      </c>
      <c r="BK350" s="214">
        <f>ROUND(I350*H350,1)</f>
        <v>0</v>
      </c>
      <c r="BL350" s="18" t="s">
        <v>184</v>
      </c>
      <c r="BM350" s="213" t="s">
        <v>472</v>
      </c>
    </row>
    <row r="351" spans="2:51" s="13" customFormat="1" ht="11.25">
      <c r="B351" s="215"/>
      <c r="C351" s="216"/>
      <c r="D351" s="217" t="s">
        <v>132</v>
      </c>
      <c r="E351" s="218" t="s">
        <v>1</v>
      </c>
      <c r="F351" s="219" t="s">
        <v>473</v>
      </c>
      <c r="G351" s="216"/>
      <c r="H351" s="218" t="s">
        <v>1</v>
      </c>
      <c r="I351" s="220"/>
      <c r="J351" s="216"/>
      <c r="K351" s="216"/>
      <c r="L351" s="221"/>
      <c r="M351" s="222"/>
      <c r="N351" s="223"/>
      <c r="O351" s="223"/>
      <c r="P351" s="223"/>
      <c r="Q351" s="223"/>
      <c r="R351" s="223"/>
      <c r="S351" s="223"/>
      <c r="T351" s="224"/>
      <c r="AT351" s="225" t="s">
        <v>132</v>
      </c>
      <c r="AU351" s="225" t="s">
        <v>85</v>
      </c>
      <c r="AV351" s="13" t="s">
        <v>33</v>
      </c>
      <c r="AW351" s="13" t="s">
        <v>32</v>
      </c>
      <c r="AX351" s="13" t="s">
        <v>76</v>
      </c>
      <c r="AY351" s="225" t="s">
        <v>123</v>
      </c>
    </row>
    <row r="352" spans="2:51" s="14" customFormat="1" ht="11.25">
      <c r="B352" s="226"/>
      <c r="C352" s="227"/>
      <c r="D352" s="217" t="s">
        <v>132</v>
      </c>
      <c r="E352" s="228" t="s">
        <v>1</v>
      </c>
      <c r="F352" s="229" t="s">
        <v>301</v>
      </c>
      <c r="G352" s="227"/>
      <c r="H352" s="230">
        <v>34.9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AT352" s="236" t="s">
        <v>132</v>
      </c>
      <c r="AU352" s="236" t="s">
        <v>85</v>
      </c>
      <c r="AV352" s="14" t="s">
        <v>85</v>
      </c>
      <c r="AW352" s="14" t="s">
        <v>32</v>
      </c>
      <c r="AX352" s="14" t="s">
        <v>76</v>
      </c>
      <c r="AY352" s="236" t="s">
        <v>123</v>
      </c>
    </row>
    <row r="353" spans="2:51" s="14" customFormat="1" ht="11.25">
      <c r="B353" s="226"/>
      <c r="C353" s="227"/>
      <c r="D353" s="217" t="s">
        <v>132</v>
      </c>
      <c r="E353" s="228" t="s">
        <v>1</v>
      </c>
      <c r="F353" s="229" t="s">
        <v>290</v>
      </c>
      <c r="G353" s="227"/>
      <c r="H353" s="230">
        <v>135.8</v>
      </c>
      <c r="I353" s="231"/>
      <c r="J353" s="227"/>
      <c r="K353" s="227"/>
      <c r="L353" s="232"/>
      <c r="M353" s="233"/>
      <c r="N353" s="234"/>
      <c r="O353" s="234"/>
      <c r="P353" s="234"/>
      <c r="Q353" s="234"/>
      <c r="R353" s="234"/>
      <c r="S353" s="234"/>
      <c r="T353" s="235"/>
      <c r="AT353" s="236" t="s">
        <v>132</v>
      </c>
      <c r="AU353" s="236" t="s">
        <v>85</v>
      </c>
      <c r="AV353" s="14" t="s">
        <v>85</v>
      </c>
      <c r="AW353" s="14" t="s">
        <v>32</v>
      </c>
      <c r="AX353" s="14" t="s">
        <v>76</v>
      </c>
      <c r="AY353" s="236" t="s">
        <v>123</v>
      </c>
    </row>
    <row r="354" spans="2:51" s="15" customFormat="1" ht="11.25">
      <c r="B354" s="248"/>
      <c r="C354" s="249"/>
      <c r="D354" s="217" t="s">
        <v>132</v>
      </c>
      <c r="E354" s="250" t="s">
        <v>1</v>
      </c>
      <c r="F354" s="251" t="s">
        <v>198</v>
      </c>
      <c r="G354" s="249"/>
      <c r="H354" s="252">
        <v>170.7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132</v>
      </c>
      <c r="AU354" s="258" t="s">
        <v>85</v>
      </c>
      <c r="AV354" s="15" t="s">
        <v>130</v>
      </c>
      <c r="AW354" s="15" t="s">
        <v>32</v>
      </c>
      <c r="AX354" s="15" t="s">
        <v>33</v>
      </c>
      <c r="AY354" s="258" t="s">
        <v>123</v>
      </c>
    </row>
    <row r="355" spans="1:65" s="2" customFormat="1" ht="16.5" customHeight="1">
      <c r="A355" s="35"/>
      <c r="B355" s="36"/>
      <c r="C355" s="201" t="s">
        <v>474</v>
      </c>
      <c r="D355" s="201" t="s">
        <v>126</v>
      </c>
      <c r="E355" s="202" t="s">
        <v>475</v>
      </c>
      <c r="F355" s="203" t="s">
        <v>476</v>
      </c>
      <c r="G355" s="204" t="s">
        <v>236</v>
      </c>
      <c r="H355" s="205">
        <v>5.4</v>
      </c>
      <c r="I355" s="206"/>
      <c r="J355" s="207">
        <f>ROUND(I355*H355,1)</f>
        <v>0</v>
      </c>
      <c r="K355" s="208"/>
      <c r="L355" s="40"/>
      <c r="M355" s="209" t="s">
        <v>1</v>
      </c>
      <c r="N355" s="210" t="s">
        <v>41</v>
      </c>
      <c r="O355" s="72"/>
      <c r="P355" s="211">
        <f>O355*H355</f>
        <v>0</v>
      </c>
      <c r="Q355" s="211">
        <v>0</v>
      </c>
      <c r="R355" s="211">
        <f>Q355*H355</f>
        <v>0</v>
      </c>
      <c r="S355" s="211">
        <v>0.0026</v>
      </c>
      <c r="T355" s="212">
        <f>S355*H355</f>
        <v>0.01404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3" t="s">
        <v>184</v>
      </c>
      <c r="AT355" s="213" t="s">
        <v>126</v>
      </c>
      <c r="AU355" s="213" t="s">
        <v>85</v>
      </c>
      <c r="AY355" s="18" t="s">
        <v>123</v>
      </c>
      <c r="BE355" s="214">
        <f>IF(N355="základní",J355,0)</f>
        <v>0</v>
      </c>
      <c r="BF355" s="214">
        <f>IF(N355="snížená",J355,0)</f>
        <v>0</v>
      </c>
      <c r="BG355" s="214">
        <f>IF(N355="zákl. přenesená",J355,0)</f>
        <v>0</v>
      </c>
      <c r="BH355" s="214">
        <f>IF(N355="sníž. přenesená",J355,0)</f>
        <v>0</v>
      </c>
      <c r="BI355" s="214">
        <f>IF(N355="nulová",J355,0)</f>
        <v>0</v>
      </c>
      <c r="BJ355" s="18" t="s">
        <v>33</v>
      </c>
      <c r="BK355" s="214">
        <f>ROUND(I355*H355,1)</f>
        <v>0</v>
      </c>
      <c r="BL355" s="18" t="s">
        <v>184</v>
      </c>
      <c r="BM355" s="213" t="s">
        <v>477</v>
      </c>
    </row>
    <row r="356" spans="2:51" s="13" customFormat="1" ht="11.25">
      <c r="B356" s="215"/>
      <c r="C356" s="216"/>
      <c r="D356" s="217" t="s">
        <v>132</v>
      </c>
      <c r="E356" s="218" t="s">
        <v>1</v>
      </c>
      <c r="F356" s="219" t="s">
        <v>187</v>
      </c>
      <c r="G356" s="216"/>
      <c r="H356" s="218" t="s">
        <v>1</v>
      </c>
      <c r="I356" s="220"/>
      <c r="J356" s="216"/>
      <c r="K356" s="216"/>
      <c r="L356" s="221"/>
      <c r="M356" s="222"/>
      <c r="N356" s="223"/>
      <c r="O356" s="223"/>
      <c r="P356" s="223"/>
      <c r="Q356" s="223"/>
      <c r="R356" s="223"/>
      <c r="S356" s="223"/>
      <c r="T356" s="224"/>
      <c r="AT356" s="225" t="s">
        <v>132</v>
      </c>
      <c r="AU356" s="225" t="s">
        <v>85</v>
      </c>
      <c r="AV356" s="13" t="s">
        <v>33</v>
      </c>
      <c r="AW356" s="13" t="s">
        <v>32</v>
      </c>
      <c r="AX356" s="13" t="s">
        <v>76</v>
      </c>
      <c r="AY356" s="225" t="s">
        <v>123</v>
      </c>
    </row>
    <row r="357" spans="2:51" s="14" customFormat="1" ht="11.25">
      <c r="B357" s="226"/>
      <c r="C357" s="227"/>
      <c r="D357" s="217" t="s">
        <v>132</v>
      </c>
      <c r="E357" s="228" t="s">
        <v>1</v>
      </c>
      <c r="F357" s="229" t="s">
        <v>478</v>
      </c>
      <c r="G357" s="227"/>
      <c r="H357" s="230">
        <v>2.2</v>
      </c>
      <c r="I357" s="231"/>
      <c r="J357" s="227"/>
      <c r="K357" s="227"/>
      <c r="L357" s="232"/>
      <c r="M357" s="233"/>
      <c r="N357" s="234"/>
      <c r="O357" s="234"/>
      <c r="P357" s="234"/>
      <c r="Q357" s="234"/>
      <c r="R357" s="234"/>
      <c r="S357" s="234"/>
      <c r="T357" s="235"/>
      <c r="AT357" s="236" t="s">
        <v>132</v>
      </c>
      <c r="AU357" s="236" t="s">
        <v>85</v>
      </c>
      <c r="AV357" s="14" t="s">
        <v>85</v>
      </c>
      <c r="AW357" s="14" t="s">
        <v>32</v>
      </c>
      <c r="AX357" s="14" t="s">
        <v>76</v>
      </c>
      <c r="AY357" s="236" t="s">
        <v>123</v>
      </c>
    </row>
    <row r="358" spans="2:51" s="13" customFormat="1" ht="11.25">
      <c r="B358" s="215"/>
      <c r="C358" s="216"/>
      <c r="D358" s="217" t="s">
        <v>132</v>
      </c>
      <c r="E358" s="218" t="s">
        <v>1</v>
      </c>
      <c r="F358" s="219" t="s">
        <v>189</v>
      </c>
      <c r="G358" s="216"/>
      <c r="H358" s="218" t="s">
        <v>1</v>
      </c>
      <c r="I358" s="220"/>
      <c r="J358" s="216"/>
      <c r="K358" s="216"/>
      <c r="L358" s="221"/>
      <c r="M358" s="222"/>
      <c r="N358" s="223"/>
      <c r="O358" s="223"/>
      <c r="P358" s="223"/>
      <c r="Q358" s="223"/>
      <c r="R358" s="223"/>
      <c r="S358" s="223"/>
      <c r="T358" s="224"/>
      <c r="AT358" s="225" t="s">
        <v>132</v>
      </c>
      <c r="AU358" s="225" t="s">
        <v>85</v>
      </c>
      <c r="AV358" s="13" t="s">
        <v>33</v>
      </c>
      <c r="AW358" s="13" t="s">
        <v>32</v>
      </c>
      <c r="AX358" s="13" t="s">
        <v>76</v>
      </c>
      <c r="AY358" s="225" t="s">
        <v>123</v>
      </c>
    </row>
    <row r="359" spans="2:51" s="14" customFormat="1" ht="11.25">
      <c r="B359" s="226"/>
      <c r="C359" s="227"/>
      <c r="D359" s="217" t="s">
        <v>132</v>
      </c>
      <c r="E359" s="228" t="s">
        <v>1</v>
      </c>
      <c r="F359" s="229" t="s">
        <v>479</v>
      </c>
      <c r="G359" s="227"/>
      <c r="H359" s="230">
        <v>3.2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AT359" s="236" t="s">
        <v>132</v>
      </c>
      <c r="AU359" s="236" t="s">
        <v>85</v>
      </c>
      <c r="AV359" s="14" t="s">
        <v>85</v>
      </c>
      <c r="AW359" s="14" t="s">
        <v>32</v>
      </c>
      <c r="AX359" s="14" t="s">
        <v>76</v>
      </c>
      <c r="AY359" s="236" t="s">
        <v>123</v>
      </c>
    </row>
    <row r="360" spans="2:51" s="15" customFormat="1" ht="11.25">
      <c r="B360" s="248"/>
      <c r="C360" s="249"/>
      <c r="D360" s="217" t="s">
        <v>132</v>
      </c>
      <c r="E360" s="250" t="s">
        <v>1</v>
      </c>
      <c r="F360" s="251" t="s">
        <v>198</v>
      </c>
      <c r="G360" s="249"/>
      <c r="H360" s="252">
        <v>5.4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132</v>
      </c>
      <c r="AU360" s="258" t="s">
        <v>85</v>
      </c>
      <c r="AV360" s="15" t="s">
        <v>130</v>
      </c>
      <c r="AW360" s="15" t="s">
        <v>32</v>
      </c>
      <c r="AX360" s="15" t="s">
        <v>33</v>
      </c>
      <c r="AY360" s="258" t="s">
        <v>123</v>
      </c>
    </row>
    <row r="361" spans="1:65" s="2" customFormat="1" ht="16.5" customHeight="1">
      <c r="A361" s="35"/>
      <c r="B361" s="36"/>
      <c r="C361" s="201" t="s">
        <v>480</v>
      </c>
      <c r="D361" s="201" t="s">
        <v>126</v>
      </c>
      <c r="E361" s="202" t="s">
        <v>481</v>
      </c>
      <c r="F361" s="203" t="s">
        <v>482</v>
      </c>
      <c r="G361" s="204" t="s">
        <v>236</v>
      </c>
      <c r="H361" s="205">
        <v>6.88</v>
      </c>
      <c r="I361" s="206"/>
      <c r="J361" s="207">
        <f>ROUND(I361*H361,1)</f>
        <v>0</v>
      </c>
      <c r="K361" s="208"/>
      <c r="L361" s="40"/>
      <c r="M361" s="209" t="s">
        <v>1</v>
      </c>
      <c r="N361" s="210" t="s">
        <v>41</v>
      </c>
      <c r="O361" s="72"/>
      <c r="P361" s="211">
        <f>O361*H361</f>
        <v>0</v>
      </c>
      <c r="Q361" s="211">
        <v>0</v>
      </c>
      <c r="R361" s="211">
        <f>Q361*H361</f>
        <v>0</v>
      </c>
      <c r="S361" s="211">
        <v>0.00394</v>
      </c>
      <c r="T361" s="212">
        <f>S361*H361</f>
        <v>0.027107199999999998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3" t="s">
        <v>184</v>
      </c>
      <c r="AT361" s="213" t="s">
        <v>126</v>
      </c>
      <c r="AU361" s="213" t="s">
        <v>85</v>
      </c>
      <c r="AY361" s="18" t="s">
        <v>123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8" t="s">
        <v>33</v>
      </c>
      <c r="BK361" s="214">
        <f>ROUND(I361*H361,1)</f>
        <v>0</v>
      </c>
      <c r="BL361" s="18" t="s">
        <v>184</v>
      </c>
      <c r="BM361" s="213" t="s">
        <v>483</v>
      </c>
    </row>
    <row r="362" spans="2:51" s="13" customFormat="1" ht="11.25">
      <c r="B362" s="215"/>
      <c r="C362" s="216"/>
      <c r="D362" s="217" t="s">
        <v>132</v>
      </c>
      <c r="E362" s="218" t="s">
        <v>1</v>
      </c>
      <c r="F362" s="219" t="s">
        <v>187</v>
      </c>
      <c r="G362" s="216"/>
      <c r="H362" s="218" t="s">
        <v>1</v>
      </c>
      <c r="I362" s="220"/>
      <c r="J362" s="216"/>
      <c r="K362" s="216"/>
      <c r="L362" s="221"/>
      <c r="M362" s="222"/>
      <c r="N362" s="223"/>
      <c r="O362" s="223"/>
      <c r="P362" s="223"/>
      <c r="Q362" s="223"/>
      <c r="R362" s="223"/>
      <c r="S362" s="223"/>
      <c r="T362" s="224"/>
      <c r="AT362" s="225" t="s">
        <v>132</v>
      </c>
      <c r="AU362" s="225" t="s">
        <v>85</v>
      </c>
      <c r="AV362" s="13" t="s">
        <v>33</v>
      </c>
      <c r="AW362" s="13" t="s">
        <v>32</v>
      </c>
      <c r="AX362" s="13" t="s">
        <v>76</v>
      </c>
      <c r="AY362" s="225" t="s">
        <v>123</v>
      </c>
    </row>
    <row r="363" spans="2:51" s="14" customFormat="1" ht="11.25">
      <c r="B363" s="226"/>
      <c r="C363" s="227"/>
      <c r="D363" s="217" t="s">
        <v>132</v>
      </c>
      <c r="E363" s="228" t="s">
        <v>1</v>
      </c>
      <c r="F363" s="229" t="s">
        <v>484</v>
      </c>
      <c r="G363" s="227"/>
      <c r="H363" s="230">
        <v>3.44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AT363" s="236" t="s">
        <v>132</v>
      </c>
      <c r="AU363" s="236" t="s">
        <v>85</v>
      </c>
      <c r="AV363" s="14" t="s">
        <v>85</v>
      </c>
      <c r="AW363" s="14" t="s">
        <v>32</v>
      </c>
      <c r="AX363" s="14" t="s">
        <v>76</v>
      </c>
      <c r="AY363" s="236" t="s">
        <v>123</v>
      </c>
    </row>
    <row r="364" spans="2:51" s="13" customFormat="1" ht="11.25">
      <c r="B364" s="215"/>
      <c r="C364" s="216"/>
      <c r="D364" s="217" t="s">
        <v>132</v>
      </c>
      <c r="E364" s="218" t="s">
        <v>1</v>
      </c>
      <c r="F364" s="219" t="s">
        <v>189</v>
      </c>
      <c r="G364" s="216"/>
      <c r="H364" s="218" t="s">
        <v>1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132</v>
      </c>
      <c r="AU364" s="225" t="s">
        <v>85</v>
      </c>
      <c r="AV364" s="13" t="s">
        <v>33</v>
      </c>
      <c r="AW364" s="13" t="s">
        <v>32</v>
      </c>
      <c r="AX364" s="13" t="s">
        <v>76</v>
      </c>
      <c r="AY364" s="225" t="s">
        <v>123</v>
      </c>
    </row>
    <row r="365" spans="2:51" s="14" customFormat="1" ht="11.25">
      <c r="B365" s="226"/>
      <c r="C365" s="227"/>
      <c r="D365" s="217" t="s">
        <v>132</v>
      </c>
      <c r="E365" s="228" t="s">
        <v>1</v>
      </c>
      <c r="F365" s="229" t="s">
        <v>484</v>
      </c>
      <c r="G365" s="227"/>
      <c r="H365" s="230">
        <v>3.44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AT365" s="236" t="s">
        <v>132</v>
      </c>
      <c r="AU365" s="236" t="s">
        <v>85</v>
      </c>
      <c r="AV365" s="14" t="s">
        <v>85</v>
      </c>
      <c r="AW365" s="14" t="s">
        <v>32</v>
      </c>
      <c r="AX365" s="14" t="s">
        <v>76</v>
      </c>
      <c r="AY365" s="236" t="s">
        <v>123</v>
      </c>
    </row>
    <row r="366" spans="2:51" s="15" customFormat="1" ht="11.25">
      <c r="B366" s="248"/>
      <c r="C366" s="249"/>
      <c r="D366" s="217" t="s">
        <v>132</v>
      </c>
      <c r="E366" s="250" t="s">
        <v>1</v>
      </c>
      <c r="F366" s="251" t="s">
        <v>198</v>
      </c>
      <c r="G366" s="249"/>
      <c r="H366" s="252">
        <v>6.88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132</v>
      </c>
      <c r="AU366" s="258" t="s">
        <v>85</v>
      </c>
      <c r="AV366" s="15" t="s">
        <v>130</v>
      </c>
      <c r="AW366" s="15" t="s">
        <v>32</v>
      </c>
      <c r="AX366" s="15" t="s">
        <v>33</v>
      </c>
      <c r="AY366" s="258" t="s">
        <v>123</v>
      </c>
    </row>
    <row r="367" spans="1:65" s="2" customFormat="1" ht="21.75" customHeight="1">
      <c r="A367" s="35"/>
      <c r="B367" s="36"/>
      <c r="C367" s="201" t="s">
        <v>485</v>
      </c>
      <c r="D367" s="201" t="s">
        <v>126</v>
      </c>
      <c r="E367" s="202" t="s">
        <v>486</v>
      </c>
      <c r="F367" s="203" t="s">
        <v>487</v>
      </c>
      <c r="G367" s="204" t="s">
        <v>236</v>
      </c>
      <c r="H367" s="205">
        <v>5.4</v>
      </c>
      <c r="I367" s="206"/>
      <c r="J367" s="207">
        <f>ROUND(I367*H367,1)</f>
        <v>0</v>
      </c>
      <c r="K367" s="208"/>
      <c r="L367" s="40"/>
      <c r="M367" s="209" t="s">
        <v>1</v>
      </c>
      <c r="N367" s="210" t="s">
        <v>41</v>
      </c>
      <c r="O367" s="72"/>
      <c r="P367" s="211">
        <f>O367*H367</f>
        <v>0</v>
      </c>
      <c r="Q367" s="211">
        <v>0.00228</v>
      </c>
      <c r="R367" s="211">
        <f>Q367*H367</f>
        <v>0.012312</v>
      </c>
      <c r="S367" s="211">
        <v>0</v>
      </c>
      <c r="T367" s="21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3" t="s">
        <v>184</v>
      </c>
      <c r="AT367" s="213" t="s">
        <v>126</v>
      </c>
      <c r="AU367" s="213" t="s">
        <v>85</v>
      </c>
      <c r="AY367" s="18" t="s">
        <v>123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8" t="s">
        <v>33</v>
      </c>
      <c r="BK367" s="214">
        <f>ROUND(I367*H367,1)</f>
        <v>0</v>
      </c>
      <c r="BL367" s="18" t="s">
        <v>184</v>
      </c>
      <c r="BM367" s="213" t="s">
        <v>488</v>
      </c>
    </row>
    <row r="368" spans="2:51" s="13" customFormat="1" ht="11.25">
      <c r="B368" s="215"/>
      <c r="C368" s="216"/>
      <c r="D368" s="217" t="s">
        <v>132</v>
      </c>
      <c r="E368" s="218" t="s">
        <v>1</v>
      </c>
      <c r="F368" s="219" t="s">
        <v>489</v>
      </c>
      <c r="G368" s="216"/>
      <c r="H368" s="218" t="s">
        <v>1</v>
      </c>
      <c r="I368" s="220"/>
      <c r="J368" s="216"/>
      <c r="K368" s="216"/>
      <c r="L368" s="221"/>
      <c r="M368" s="222"/>
      <c r="N368" s="223"/>
      <c r="O368" s="223"/>
      <c r="P368" s="223"/>
      <c r="Q368" s="223"/>
      <c r="R368" s="223"/>
      <c r="S368" s="223"/>
      <c r="T368" s="224"/>
      <c r="AT368" s="225" t="s">
        <v>132</v>
      </c>
      <c r="AU368" s="225" t="s">
        <v>85</v>
      </c>
      <c r="AV368" s="13" t="s">
        <v>33</v>
      </c>
      <c r="AW368" s="13" t="s">
        <v>32</v>
      </c>
      <c r="AX368" s="13" t="s">
        <v>76</v>
      </c>
      <c r="AY368" s="225" t="s">
        <v>123</v>
      </c>
    </row>
    <row r="369" spans="2:51" s="14" customFormat="1" ht="11.25">
      <c r="B369" s="226"/>
      <c r="C369" s="227"/>
      <c r="D369" s="217" t="s">
        <v>132</v>
      </c>
      <c r="E369" s="228" t="s">
        <v>1</v>
      </c>
      <c r="F369" s="229" t="s">
        <v>464</v>
      </c>
      <c r="G369" s="227"/>
      <c r="H369" s="230">
        <v>5.4</v>
      </c>
      <c r="I369" s="231"/>
      <c r="J369" s="227"/>
      <c r="K369" s="227"/>
      <c r="L369" s="232"/>
      <c r="M369" s="233"/>
      <c r="N369" s="234"/>
      <c r="O369" s="234"/>
      <c r="P369" s="234"/>
      <c r="Q369" s="234"/>
      <c r="R369" s="234"/>
      <c r="S369" s="234"/>
      <c r="T369" s="235"/>
      <c r="AT369" s="236" t="s">
        <v>132</v>
      </c>
      <c r="AU369" s="236" t="s">
        <v>85</v>
      </c>
      <c r="AV369" s="14" t="s">
        <v>85</v>
      </c>
      <c r="AW369" s="14" t="s">
        <v>32</v>
      </c>
      <c r="AX369" s="14" t="s">
        <v>33</v>
      </c>
      <c r="AY369" s="236" t="s">
        <v>123</v>
      </c>
    </row>
    <row r="370" spans="1:65" s="2" customFormat="1" ht="21.75" customHeight="1">
      <c r="A370" s="35"/>
      <c r="B370" s="36"/>
      <c r="C370" s="201" t="s">
        <v>490</v>
      </c>
      <c r="D370" s="201" t="s">
        <v>126</v>
      </c>
      <c r="E370" s="202" t="s">
        <v>491</v>
      </c>
      <c r="F370" s="203" t="s">
        <v>492</v>
      </c>
      <c r="G370" s="204" t="s">
        <v>202</v>
      </c>
      <c r="H370" s="205">
        <v>2</v>
      </c>
      <c r="I370" s="206"/>
      <c r="J370" s="207">
        <f>ROUND(I370*H370,1)</f>
        <v>0</v>
      </c>
      <c r="K370" s="208"/>
      <c r="L370" s="40"/>
      <c r="M370" s="209" t="s">
        <v>1</v>
      </c>
      <c r="N370" s="210" t="s">
        <v>41</v>
      </c>
      <c r="O370" s="72"/>
      <c r="P370" s="211">
        <f>O370*H370</f>
        <v>0</v>
      </c>
      <c r="Q370" s="211">
        <v>0.00031</v>
      </c>
      <c r="R370" s="211">
        <f>Q370*H370</f>
        <v>0.00062</v>
      </c>
      <c r="S370" s="211">
        <v>0</v>
      </c>
      <c r="T370" s="212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3" t="s">
        <v>184</v>
      </c>
      <c r="AT370" s="213" t="s">
        <v>126</v>
      </c>
      <c r="AU370" s="213" t="s">
        <v>85</v>
      </c>
      <c r="AY370" s="18" t="s">
        <v>123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8" t="s">
        <v>33</v>
      </c>
      <c r="BK370" s="214">
        <f>ROUND(I370*H370,1)</f>
        <v>0</v>
      </c>
      <c r="BL370" s="18" t="s">
        <v>184</v>
      </c>
      <c r="BM370" s="213" t="s">
        <v>493</v>
      </c>
    </row>
    <row r="371" spans="1:65" s="2" customFormat="1" ht="21.75" customHeight="1">
      <c r="A371" s="35"/>
      <c r="B371" s="36"/>
      <c r="C371" s="201" t="s">
        <v>494</v>
      </c>
      <c r="D371" s="201" t="s">
        <v>126</v>
      </c>
      <c r="E371" s="202" t="s">
        <v>495</v>
      </c>
      <c r="F371" s="203" t="s">
        <v>496</v>
      </c>
      <c r="G371" s="204" t="s">
        <v>236</v>
      </c>
      <c r="H371" s="205">
        <v>7.36</v>
      </c>
      <c r="I371" s="206"/>
      <c r="J371" s="207">
        <f>ROUND(I371*H371,1)</f>
        <v>0</v>
      </c>
      <c r="K371" s="208"/>
      <c r="L371" s="40"/>
      <c r="M371" s="209" t="s">
        <v>1</v>
      </c>
      <c r="N371" s="210" t="s">
        <v>41</v>
      </c>
      <c r="O371" s="72"/>
      <c r="P371" s="211">
        <f>O371*H371</f>
        <v>0</v>
      </c>
      <c r="Q371" s="211">
        <v>0.00191</v>
      </c>
      <c r="R371" s="211">
        <f>Q371*H371</f>
        <v>0.0140576</v>
      </c>
      <c r="S371" s="211">
        <v>0</v>
      </c>
      <c r="T371" s="212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3" t="s">
        <v>184</v>
      </c>
      <c r="AT371" s="213" t="s">
        <v>126</v>
      </c>
      <c r="AU371" s="213" t="s">
        <v>85</v>
      </c>
      <c r="AY371" s="18" t="s">
        <v>123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8" t="s">
        <v>33</v>
      </c>
      <c r="BK371" s="214">
        <f>ROUND(I371*H371,1)</f>
        <v>0</v>
      </c>
      <c r="BL371" s="18" t="s">
        <v>184</v>
      </c>
      <c r="BM371" s="213" t="s">
        <v>497</v>
      </c>
    </row>
    <row r="372" spans="2:51" s="13" customFormat="1" ht="11.25">
      <c r="B372" s="215"/>
      <c r="C372" s="216"/>
      <c r="D372" s="217" t="s">
        <v>132</v>
      </c>
      <c r="E372" s="218" t="s">
        <v>1</v>
      </c>
      <c r="F372" s="219" t="s">
        <v>489</v>
      </c>
      <c r="G372" s="216"/>
      <c r="H372" s="218" t="s">
        <v>1</v>
      </c>
      <c r="I372" s="220"/>
      <c r="J372" s="216"/>
      <c r="K372" s="216"/>
      <c r="L372" s="221"/>
      <c r="M372" s="222"/>
      <c r="N372" s="223"/>
      <c r="O372" s="223"/>
      <c r="P372" s="223"/>
      <c r="Q372" s="223"/>
      <c r="R372" s="223"/>
      <c r="S372" s="223"/>
      <c r="T372" s="224"/>
      <c r="AT372" s="225" t="s">
        <v>132</v>
      </c>
      <c r="AU372" s="225" t="s">
        <v>85</v>
      </c>
      <c r="AV372" s="13" t="s">
        <v>33</v>
      </c>
      <c r="AW372" s="13" t="s">
        <v>32</v>
      </c>
      <c r="AX372" s="13" t="s">
        <v>76</v>
      </c>
      <c r="AY372" s="225" t="s">
        <v>123</v>
      </c>
    </row>
    <row r="373" spans="2:51" s="14" customFormat="1" ht="11.25">
      <c r="B373" s="226"/>
      <c r="C373" s="227"/>
      <c r="D373" s="217" t="s">
        <v>132</v>
      </c>
      <c r="E373" s="228" t="s">
        <v>1</v>
      </c>
      <c r="F373" s="229" t="s">
        <v>498</v>
      </c>
      <c r="G373" s="227"/>
      <c r="H373" s="230">
        <v>7.36</v>
      </c>
      <c r="I373" s="231"/>
      <c r="J373" s="227"/>
      <c r="K373" s="227"/>
      <c r="L373" s="232"/>
      <c r="M373" s="233"/>
      <c r="N373" s="234"/>
      <c r="O373" s="234"/>
      <c r="P373" s="234"/>
      <c r="Q373" s="234"/>
      <c r="R373" s="234"/>
      <c r="S373" s="234"/>
      <c r="T373" s="235"/>
      <c r="AT373" s="236" t="s">
        <v>132</v>
      </c>
      <c r="AU373" s="236" t="s">
        <v>85</v>
      </c>
      <c r="AV373" s="14" t="s">
        <v>85</v>
      </c>
      <c r="AW373" s="14" t="s">
        <v>32</v>
      </c>
      <c r="AX373" s="14" t="s">
        <v>33</v>
      </c>
      <c r="AY373" s="236" t="s">
        <v>123</v>
      </c>
    </row>
    <row r="374" spans="1:65" s="2" customFormat="1" ht="21.75" customHeight="1">
      <c r="A374" s="35"/>
      <c r="B374" s="36"/>
      <c r="C374" s="201" t="s">
        <v>499</v>
      </c>
      <c r="D374" s="201" t="s">
        <v>126</v>
      </c>
      <c r="E374" s="202" t="s">
        <v>500</v>
      </c>
      <c r="F374" s="203" t="s">
        <v>501</v>
      </c>
      <c r="G374" s="204" t="s">
        <v>330</v>
      </c>
      <c r="H374" s="270"/>
      <c r="I374" s="206"/>
      <c r="J374" s="207">
        <f>ROUND(I374*H374,1)</f>
        <v>0</v>
      </c>
      <c r="K374" s="208"/>
      <c r="L374" s="40"/>
      <c r="M374" s="209" t="s">
        <v>1</v>
      </c>
      <c r="N374" s="210" t="s">
        <v>41</v>
      </c>
      <c r="O374" s="72"/>
      <c r="P374" s="211">
        <f>O374*H374</f>
        <v>0</v>
      </c>
      <c r="Q374" s="211">
        <v>0</v>
      </c>
      <c r="R374" s="211">
        <f>Q374*H374</f>
        <v>0</v>
      </c>
      <c r="S374" s="211">
        <v>0</v>
      </c>
      <c r="T374" s="212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3" t="s">
        <v>184</v>
      </c>
      <c r="AT374" s="213" t="s">
        <v>126</v>
      </c>
      <c r="AU374" s="213" t="s">
        <v>85</v>
      </c>
      <c r="AY374" s="18" t="s">
        <v>123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8" t="s">
        <v>33</v>
      </c>
      <c r="BK374" s="214">
        <f>ROUND(I374*H374,1)</f>
        <v>0</v>
      </c>
      <c r="BL374" s="18" t="s">
        <v>184</v>
      </c>
      <c r="BM374" s="213" t="s">
        <v>502</v>
      </c>
    </row>
    <row r="375" spans="2:63" s="12" customFormat="1" ht="22.9" customHeight="1">
      <c r="B375" s="185"/>
      <c r="C375" s="186"/>
      <c r="D375" s="187" t="s">
        <v>75</v>
      </c>
      <c r="E375" s="199" t="s">
        <v>503</v>
      </c>
      <c r="F375" s="199" t="s">
        <v>504</v>
      </c>
      <c r="G375" s="186"/>
      <c r="H375" s="186"/>
      <c r="I375" s="189"/>
      <c r="J375" s="200">
        <f>BK375</f>
        <v>0</v>
      </c>
      <c r="K375" s="186"/>
      <c r="L375" s="191"/>
      <c r="M375" s="192"/>
      <c r="N375" s="193"/>
      <c r="O375" s="193"/>
      <c r="P375" s="194">
        <f>SUM(P376:P422)</f>
        <v>0</v>
      </c>
      <c r="Q375" s="193"/>
      <c r="R375" s="194">
        <f>SUM(R376:R422)</f>
        <v>0.2852939999999999</v>
      </c>
      <c r="S375" s="193"/>
      <c r="T375" s="195">
        <f>SUM(T376:T422)</f>
        <v>0.5144</v>
      </c>
      <c r="AR375" s="196" t="s">
        <v>85</v>
      </c>
      <c r="AT375" s="197" t="s">
        <v>75</v>
      </c>
      <c r="AU375" s="197" t="s">
        <v>33</v>
      </c>
      <c r="AY375" s="196" t="s">
        <v>123</v>
      </c>
      <c r="BK375" s="198">
        <f>SUM(BK376:BK422)</f>
        <v>0</v>
      </c>
    </row>
    <row r="376" spans="1:65" s="2" customFormat="1" ht="21.75" customHeight="1">
      <c r="A376" s="35"/>
      <c r="B376" s="36"/>
      <c r="C376" s="201" t="s">
        <v>505</v>
      </c>
      <c r="D376" s="201" t="s">
        <v>126</v>
      </c>
      <c r="E376" s="202" t="s">
        <v>506</v>
      </c>
      <c r="F376" s="203" t="s">
        <v>507</v>
      </c>
      <c r="G376" s="204" t="s">
        <v>236</v>
      </c>
      <c r="H376" s="205">
        <v>1.6</v>
      </c>
      <c r="I376" s="206"/>
      <c r="J376" s="207">
        <f>ROUND(I376*H376,1)</f>
        <v>0</v>
      </c>
      <c r="K376" s="208"/>
      <c r="L376" s="40"/>
      <c r="M376" s="209" t="s">
        <v>1</v>
      </c>
      <c r="N376" s="210" t="s">
        <v>41</v>
      </c>
      <c r="O376" s="72"/>
      <c r="P376" s="211">
        <f>O376*H376</f>
        <v>0</v>
      </c>
      <c r="Q376" s="211">
        <v>0</v>
      </c>
      <c r="R376" s="211">
        <f>Q376*H376</f>
        <v>0</v>
      </c>
      <c r="S376" s="211">
        <v>0</v>
      </c>
      <c r="T376" s="212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3" t="s">
        <v>184</v>
      </c>
      <c r="AT376" s="213" t="s">
        <v>126</v>
      </c>
      <c r="AU376" s="213" t="s">
        <v>85</v>
      </c>
      <c r="AY376" s="18" t="s">
        <v>123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8" t="s">
        <v>33</v>
      </c>
      <c r="BK376" s="214">
        <f>ROUND(I376*H376,1)</f>
        <v>0</v>
      </c>
      <c r="BL376" s="18" t="s">
        <v>184</v>
      </c>
      <c r="BM376" s="213" t="s">
        <v>508</v>
      </c>
    </row>
    <row r="377" spans="2:51" s="13" customFormat="1" ht="11.25">
      <c r="B377" s="215"/>
      <c r="C377" s="216"/>
      <c r="D377" s="217" t="s">
        <v>132</v>
      </c>
      <c r="E377" s="218" t="s">
        <v>1</v>
      </c>
      <c r="F377" s="219" t="s">
        <v>509</v>
      </c>
      <c r="G377" s="216"/>
      <c r="H377" s="218" t="s">
        <v>1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132</v>
      </c>
      <c r="AU377" s="225" t="s">
        <v>85</v>
      </c>
      <c r="AV377" s="13" t="s">
        <v>33</v>
      </c>
      <c r="AW377" s="13" t="s">
        <v>32</v>
      </c>
      <c r="AX377" s="13" t="s">
        <v>76</v>
      </c>
      <c r="AY377" s="225" t="s">
        <v>123</v>
      </c>
    </row>
    <row r="378" spans="2:51" s="14" customFormat="1" ht="11.25">
      <c r="B378" s="226"/>
      <c r="C378" s="227"/>
      <c r="D378" s="217" t="s">
        <v>132</v>
      </c>
      <c r="E378" s="228" t="s">
        <v>1</v>
      </c>
      <c r="F378" s="229" t="s">
        <v>510</v>
      </c>
      <c r="G378" s="227"/>
      <c r="H378" s="230">
        <v>1.6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AT378" s="236" t="s">
        <v>132</v>
      </c>
      <c r="AU378" s="236" t="s">
        <v>85</v>
      </c>
      <c r="AV378" s="14" t="s">
        <v>85</v>
      </c>
      <c r="AW378" s="14" t="s">
        <v>32</v>
      </c>
      <c r="AX378" s="14" t="s">
        <v>33</v>
      </c>
      <c r="AY378" s="236" t="s">
        <v>123</v>
      </c>
    </row>
    <row r="379" spans="1:65" s="2" customFormat="1" ht="16.5" customHeight="1">
      <c r="A379" s="35"/>
      <c r="B379" s="36"/>
      <c r="C379" s="237" t="s">
        <v>511</v>
      </c>
      <c r="D379" s="237" t="s">
        <v>135</v>
      </c>
      <c r="E379" s="238" t="s">
        <v>512</v>
      </c>
      <c r="F379" s="239" t="s">
        <v>513</v>
      </c>
      <c r="G379" s="240" t="s">
        <v>202</v>
      </c>
      <c r="H379" s="241">
        <v>1</v>
      </c>
      <c r="I379" s="242"/>
      <c r="J379" s="243">
        <f>ROUND(I379*H379,1)</f>
        <v>0</v>
      </c>
      <c r="K379" s="244"/>
      <c r="L379" s="245"/>
      <c r="M379" s="246" t="s">
        <v>1</v>
      </c>
      <c r="N379" s="247" t="s">
        <v>41</v>
      </c>
      <c r="O379" s="72"/>
      <c r="P379" s="211">
        <f>O379*H379</f>
        <v>0</v>
      </c>
      <c r="Q379" s="211">
        <v>0.204</v>
      </c>
      <c r="R379" s="211">
        <f>Q379*H379</f>
        <v>0.204</v>
      </c>
      <c r="S379" s="211">
        <v>0</v>
      </c>
      <c r="T379" s="21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3" t="s">
        <v>219</v>
      </c>
      <c r="AT379" s="213" t="s">
        <v>135</v>
      </c>
      <c r="AU379" s="213" t="s">
        <v>85</v>
      </c>
      <c r="AY379" s="18" t="s">
        <v>123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8" t="s">
        <v>33</v>
      </c>
      <c r="BK379" s="214">
        <f>ROUND(I379*H379,1)</f>
        <v>0</v>
      </c>
      <c r="BL379" s="18" t="s">
        <v>184</v>
      </c>
      <c r="BM379" s="213" t="s">
        <v>514</v>
      </c>
    </row>
    <row r="380" spans="1:65" s="2" customFormat="1" ht="21.75" customHeight="1">
      <c r="A380" s="35"/>
      <c r="B380" s="36"/>
      <c r="C380" s="201" t="s">
        <v>515</v>
      </c>
      <c r="D380" s="201" t="s">
        <v>126</v>
      </c>
      <c r="E380" s="202" t="s">
        <v>516</v>
      </c>
      <c r="F380" s="203" t="s">
        <v>517</v>
      </c>
      <c r="G380" s="204" t="s">
        <v>236</v>
      </c>
      <c r="H380" s="205">
        <v>3.2</v>
      </c>
      <c r="I380" s="206"/>
      <c r="J380" s="207">
        <f>ROUND(I380*H380,1)</f>
        <v>0</v>
      </c>
      <c r="K380" s="208"/>
      <c r="L380" s="40"/>
      <c r="M380" s="209" t="s">
        <v>1</v>
      </c>
      <c r="N380" s="210" t="s">
        <v>41</v>
      </c>
      <c r="O380" s="72"/>
      <c r="P380" s="211">
        <f>O380*H380</f>
        <v>0</v>
      </c>
      <c r="Q380" s="211">
        <v>0.00011</v>
      </c>
      <c r="R380" s="211">
        <f>Q380*H380</f>
        <v>0.00035200000000000005</v>
      </c>
      <c r="S380" s="211">
        <v>0</v>
      </c>
      <c r="T380" s="212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3" t="s">
        <v>184</v>
      </c>
      <c r="AT380" s="213" t="s">
        <v>126</v>
      </c>
      <c r="AU380" s="213" t="s">
        <v>85</v>
      </c>
      <c r="AY380" s="18" t="s">
        <v>123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8" t="s">
        <v>33</v>
      </c>
      <c r="BK380" s="214">
        <f>ROUND(I380*H380,1)</f>
        <v>0</v>
      </c>
      <c r="BL380" s="18" t="s">
        <v>184</v>
      </c>
      <c r="BM380" s="213" t="s">
        <v>518</v>
      </c>
    </row>
    <row r="381" spans="2:51" s="13" customFormat="1" ht="11.25">
      <c r="B381" s="215"/>
      <c r="C381" s="216"/>
      <c r="D381" s="217" t="s">
        <v>132</v>
      </c>
      <c r="E381" s="218" t="s">
        <v>1</v>
      </c>
      <c r="F381" s="219" t="s">
        <v>509</v>
      </c>
      <c r="G381" s="216"/>
      <c r="H381" s="218" t="s">
        <v>1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132</v>
      </c>
      <c r="AU381" s="225" t="s">
        <v>85</v>
      </c>
      <c r="AV381" s="13" t="s">
        <v>33</v>
      </c>
      <c r="AW381" s="13" t="s">
        <v>32</v>
      </c>
      <c r="AX381" s="13" t="s">
        <v>76</v>
      </c>
      <c r="AY381" s="225" t="s">
        <v>123</v>
      </c>
    </row>
    <row r="382" spans="2:51" s="14" customFormat="1" ht="11.25">
      <c r="B382" s="226"/>
      <c r="C382" s="227"/>
      <c r="D382" s="217" t="s">
        <v>132</v>
      </c>
      <c r="E382" s="228" t="s">
        <v>1</v>
      </c>
      <c r="F382" s="229" t="s">
        <v>519</v>
      </c>
      <c r="G382" s="227"/>
      <c r="H382" s="230">
        <v>3.2</v>
      </c>
      <c r="I382" s="231"/>
      <c r="J382" s="227"/>
      <c r="K382" s="227"/>
      <c r="L382" s="232"/>
      <c r="M382" s="233"/>
      <c r="N382" s="234"/>
      <c r="O382" s="234"/>
      <c r="P382" s="234"/>
      <c r="Q382" s="234"/>
      <c r="R382" s="234"/>
      <c r="S382" s="234"/>
      <c r="T382" s="235"/>
      <c r="AT382" s="236" t="s">
        <v>132</v>
      </c>
      <c r="AU382" s="236" t="s">
        <v>85</v>
      </c>
      <c r="AV382" s="14" t="s">
        <v>85</v>
      </c>
      <c r="AW382" s="14" t="s">
        <v>32</v>
      </c>
      <c r="AX382" s="14" t="s">
        <v>33</v>
      </c>
      <c r="AY382" s="236" t="s">
        <v>123</v>
      </c>
    </row>
    <row r="383" spans="1:65" s="2" customFormat="1" ht="16.5" customHeight="1">
      <c r="A383" s="35"/>
      <c r="B383" s="36"/>
      <c r="C383" s="237" t="s">
        <v>520</v>
      </c>
      <c r="D383" s="237" t="s">
        <v>135</v>
      </c>
      <c r="E383" s="238" t="s">
        <v>521</v>
      </c>
      <c r="F383" s="239" t="s">
        <v>522</v>
      </c>
      <c r="G383" s="240" t="s">
        <v>236</v>
      </c>
      <c r="H383" s="241">
        <v>3.2</v>
      </c>
      <c r="I383" s="242"/>
      <c r="J383" s="243">
        <f>ROUND(I383*H383,1)</f>
        <v>0</v>
      </c>
      <c r="K383" s="244"/>
      <c r="L383" s="245"/>
      <c r="M383" s="246" t="s">
        <v>1</v>
      </c>
      <c r="N383" s="247" t="s">
        <v>41</v>
      </c>
      <c r="O383" s="72"/>
      <c r="P383" s="211">
        <f>O383*H383</f>
        <v>0</v>
      </c>
      <c r="Q383" s="211">
        <v>0</v>
      </c>
      <c r="R383" s="211">
        <f>Q383*H383</f>
        <v>0</v>
      </c>
      <c r="S383" s="211">
        <v>0</v>
      </c>
      <c r="T383" s="21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3" t="s">
        <v>219</v>
      </c>
      <c r="AT383" s="213" t="s">
        <v>135</v>
      </c>
      <c r="AU383" s="213" t="s">
        <v>85</v>
      </c>
      <c r="AY383" s="18" t="s">
        <v>123</v>
      </c>
      <c r="BE383" s="214">
        <f>IF(N383="základní",J383,0)</f>
        <v>0</v>
      </c>
      <c r="BF383" s="214">
        <f>IF(N383="snížená",J383,0)</f>
        <v>0</v>
      </c>
      <c r="BG383" s="214">
        <f>IF(N383="zákl. přenesená",J383,0)</f>
        <v>0</v>
      </c>
      <c r="BH383" s="214">
        <f>IF(N383="sníž. přenesená",J383,0)</f>
        <v>0</v>
      </c>
      <c r="BI383" s="214">
        <f>IF(N383="nulová",J383,0)</f>
        <v>0</v>
      </c>
      <c r="BJ383" s="18" t="s">
        <v>33</v>
      </c>
      <c r="BK383" s="214">
        <f>ROUND(I383*H383,1)</f>
        <v>0</v>
      </c>
      <c r="BL383" s="18" t="s">
        <v>184</v>
      </c>
      <c r="BM383" s="213" t="s">
        <v>523</v>
      </c>
    </row>
    <row r="384" spans="1:65" s="2" customFormat="1" ht="21.75" customHeight="1">
      <c r="A384" s="35"/>
      <c r="B384" s="36"/>
      <c r="C384" s="201" t="s">
        <v>524</v>
      </c>
      <c r="D384" s="201" t="s">
        <v>126</v>
      </c>
      <c r="E384" s="202" t="s">
        <v>525</v>
      </c>
      <c r="F384" s="203" t="s">
        <v>526</v>
      </c>
      <c r="G384" s="204" t="s">
        <v>236</v>
      </c>
      <c r="H384" s="205">
        <v>9.1</v>
      </c>
      <c r="I384" s="206"/>
      <c r="J384" s="207">
        <f>ROUND(I384*H384,1)</f>
        <v>0</v>
      </c>
      <c r="K384" s="208"/>
      <c r="L384" s="40"/>
      <c r="M384" s="209" t="s">
        <v>1</v>
      </c>
      <c r="N384" s="210" t="s">
        <v>41</v>
      </c>
      <c r="O384" s="72"/>
      <c r="P384" s="211">
        <f>O384*H384</f>
        <v>0</v>
      </c>
      <c r="Q384" s="211">
        <v>0</v>
      </c>
      <c r="R384" s="211">
        <f>Q384*H384</f>
        <v>0</v>
      </c>
      <c r="S384" s="211">
        <v>0</v>
      </c>
      <c r="T384" s="212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3" t="s">
        <v>184</v>
      </c>
      <c r="AT384" s="213" t="s">
        <v>126</v>
      </c>
      <c r="AU384" s="213" t="s">
        <v>85</v>
      </c>
      <c r="AY384" s="18" t="s">
        <v>123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8" t="s">
        <v>33</v>
      </c>
      <c r="BK384" s="214">
        <f>ROUND(I384*H384,1)</f>
        <v>0</v>
      </c>
      <c r="BL384" s="18" t="s">
        <v>184</v>
      </c>
      <c r="BM384" s="213" t="s">
        <v>527</v>
      </c>
    </row>
    <row r="385" spans="2:51" s="13" customFormat="1" ht="11.25">
      <c r="B385" s="215"/>
      <c r="C385" s="216"/>
      <c r="D385" s="217" t="s">
        <v>132</v>
      </c>
      <c r="E385" s="218" t="s">
        <v>1</v>
      </c>
      <c r="F385" s="219" t="s">
        <v>509</v>
      </c>
      <c r="G385" s="216"/>
      <c r="H385" s="218" t="s">
        <v>1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132</v>
      </c>
      <c r="AU385" s="225" t="s">
        <v>85</v>
      </c>
      <c r="AV385" s="13" t="s">
        <v>33</v>
      </c>
      <c r="AW385" s="13" t="s">
        <v>32</v>
      </c>
      <c r="AX385" s="13" t="s">
        <v>76</v>
      </c>
      <c r="AY385" s="225" t="s">
        <v>123</v>
      </c>
    </row>
    <row r="386" spans="2:51" s="14" customFormat="1" ht="11.25">
      <c r="B386" s="226"/>
      <c r="C386" s="227"/>
      <c r="D386" s="217" t="s">
        <v>132</v>
      </c>
      <c r="E386" s="228" t="s">
        <v>1</v>
      </c>
      <c r="F386" s="229" t="s">
        <v>528</v>
      </c>
      <c r="G386" s="227"/>
      <c r="H386" s="230">
        <v>9.1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AT386" s="236" t="s">
        <v>132</v>
      </c>
      <c r="AU386" s="236" t="s">
        <v>85</v>
      </c>
      <c r="AV386" s="14" t="s">
        <v>85</v>
      </c>
      <c r="AW386" s="14" t="s">
        <v>32</v>
      </c>
      <c r="AX386" s="14" t="s">
        <v>33</v>
      </c>
      <c r="AY386" s="236" t="s">
        <v>123</v>
      </c>
    </row>
    <row r="387" spans="1:65" s="2" customFormat="1" ht="16.5" customHeight="1">
      <c r="A387" s="35"/>
      <c r="B387" s="36"/>
      <c r="C387" s="237" t="s">
        <v>529</v>
      </c>
      <c r="D387" s="237" t="s">
        <v>135</v>
      </c>
      <c r="E387" s="238" t="s">
        <v>530</v>
      </c>
      <c r="F387" s="239" t="s">
        <v>531</v>
      </c>
      <c r="G387" s="240" t="s">
        <v>236</v>
      </c>
      <c r="H387" s="241">
        <v>9.1</v>
      </c>
      <c r="I387" s="242"/>
      <c r="J387" s="243">
        <f>ROUND(I387*H387,1)</f>
        <v>0</v>
      </c>
      <c r="K387" s="244"/>
      <c r="L387" s="245"/>
      <c r="M387" s="246" t="s">
        <v>1</v>
      </c>
      <c r="N387" s="247" t="s">
        <v>41</v>
      </c>
      <c r="O387" s="72"/>
      <c r="P387" s="211">
        <f>O387*H387</f>
        <v>0</v>
      </c>
      <c r="Q387" s="211">
        <v>0.0035</v>
      </c>
      <c r="R387" s="211">
        <f>Q387*H387</f>
        <v>0.031849999999999996</v>
      </c>
      <c r="S387" s="211">
        <v>0</v>
      </c>
      <c r="T387" s="212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3" t="s">
        <v>219</v>
      </c>
      <c r="AT387" s="213" t="s">
        <v>135</v>
      </c>
      <c r="AU387" s="213" t="s">
        <v>85</v>
      </c>
      <c r="AY387" s="18" t="s">
        <v>123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8" t="s">
        <v>33</v>
      </c>
      <c r="BK387" s="214">
        <f>ROUND(I387*H387,1)</f>
        <v>0</v>
      </c>
      <c r="BL387" s="18" t="s">
        <v>184</v>
      </c>
      <c r="BM387" s="213" t="s">
        <v>532</v>
      </c>
    </row>
    <row r="388" spans="1:65" s="2" customFormat="1" ht="21.75" customHeight="1">
      <c r="A388" s="35"/>
      <c r="B388" s="36"/>
      <c r="C388" s="201" t="s">
        <v>533</v>
      </c>
      <c r="D388" s="201" t="s">
        <v>126</v>
      </c>
      <c r="E388" s="202" t="s">
        <v>534</v>
      </c>
      <c r="F388" s="203" t="s">
        <v>535</v>
      </c>
      <c r="G388" s="204" t="s">
        <v>236</v>
      </c>
      <c r="H388" s="205">
        <v>1.98</v>
      </c>
      <c r="I388" s="206"/>
      <c r="J388" s="207">
        <f>ROUND(I388*H388,1)</f>
        <v>0</v>
      </c>
      <c r="K388" s="208"/>
      <c r="L388" s="40"/>
      <c r="M388" s="209" t="s">
        <v>1</v>
      </c>
      <c r="N388" s="210" t="s">
        <v>41</v>
      </c>
      <c r="O388" s="72"/>
      <c r="P388" s="211">
        <f>O388*H388</f>
        <v>0</v>
      </c>
      <c r="Q388" s="211">
        <v>0</v>
      </c>
      <c r="R388" s="211">
        <f>Q388*H388</f>
        <v>0</v>
      </c>
      <c r="S388" s="211">
        <v>0</v>
      </c>
      <c r="T388" s="212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3" t="s">
        <v>184</v>
      </c>
      <c r="AT388" s="213" t="s">
        <v>126</v>
      </c>
      <c r="AU388" s="213" t="s">
        <v>85</v>
      </c>
      <c r="AY388" s="18" t="s">
        <v>123</v>
      </c>
      <c r="BE388" s="214">
        <f>IF(N388="základní",J388,0)</f>
        <v>0</v>
      </c>
      <c r="BF388" s="214">
        <f>IF(N388="snížená",J388,0)</f>
        <v>0</v>
      </c>
      <c r="BG388" s="214">
        <f>IF(N388="zákl. přenesená",J388,0)</f>
        <v>0</v>
      </c>
      <c r="BH388" s="214">
        <f>IF(N388="sníž. přenesená",J388,0)</f>
        <v>0</v>
      </c>
      <c r="BI388" s="214">
        <f>IF(N388="nulová",J388,0)</f>
        <v>0</v>
      </c>
      <c r="BJ388" s="18" t="s">
        <v>33</v>
      </c>
      <c r="BK388" s="214">
        <f>ROUND(I388*H388,1)</f>
        <v>0</v>
      </c>
      <c r="BL388" s="18" t="s">
        <v>184</v>
      </c>
      <c r="BM388" s="213" t="s">
        <v>536</v>
      </c>
    </row>
    <row r="389" spans="2:51" s="13" customFormat="1" ht="11.25">
      <c r="B389" s="215"/>
      <c r="C389" s="216"/>
      <c r="D389" s="217" t="s">
        <v>132</v>
      </c>
      <c r="E389" s="218" t="s">
        <v>1</v>
      </c>
      <c r="F389" s="219" t="s">
        <v>537</v>
      </c>
      <c r="G389" s="216"/>
      <c r="H389" s="218" t="s">
        <v>1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132</v>
      </c>
      <c r="AU389" s="225" t="s">
        <v>85</v>
      </c>
      <c r="AV389" s="13" t="s">
        <v>33</v>
      </c>
      <c r="AW389" s="13" t="s">
        <v>32</v>
      </c>
      <c r="AX389" s="13" t="s">
        <v>76</v>
      </c>
      <c r="AY389" s="225" t="s">
        <v>123</v>
      </c>
    </row>
    <row r="390" spans="2:51" s="14" customFormat="1" ht="11.25">
      <c r="B390" s="226"/>
      <c r="C390" s="227"/>
      <c r="D390" s="217" t="s">
        <v>132</v>
      </c>
      <c r="E390" s="228" t="s">
        <v>1</v>
      </c>
      <c r="F390" s="229" t="s">
        <v>538</v>
      </c>
      <c r="G390" s="227"/>
      <c r="H390" s="230">
        <v>1.98</v>
      </c>
      <c r="I390" s="231"/>
      <c r="J390" s="227"/>
      <c r="K390" s="227"/>
      <c r="L390" s="232"/>
      <c r="M390" s="233"/>
      <c r="N390" s="234"/>
      <c r="O390" s="234"/>
      <c r="P390" s="234"/>
      <c r="Q390" s="234"/>
      <c r="R390" s="234"/>
      <c r="S390" s="234"/>
      <c r="T390" s="235"/>
      <c r="AT390" s="236" t="s">
        <v>132</v>
      </c>
      <c r="AU390" s="236" t="s">
        <v>85</v>
      </c>
      <c r="AV390" s="14" t="s">
        <v>85</v>
      </c>
      <c r="AW390" s="14" t="s">
        <v>32</v>
      </c>
      <c r="AX390" s="14" t="s">
        <v>33</v>
      </c>
      <c r="AY390" s="236" t="s">
        <v>123</v>
      </c>
    </row>
    <row r="391" spans="1:65" s="2" customFormat="1" ht="16.5" customHeight="1">
      <c r="A391" s="35"/>
      <c r="B391" s="36"/>
      <c r="C391" s="237" t="s">
        <v>539</v>
      </c>
      <c r="D391" s="237" t="s">
        <v>135</v>
      </c>
      <c r="E391" s="238" t="s">
        <v>540</v>
      </c>
      <c r="F391" s="239" t="s">
        <v>541</v>
      </c>
      <c r="G391" s="240" t="s">
        <v>236</v>
      </c>
      <c r="H391" s="241">
        <v>1.98</v>
      </c>
      <c r="I391" s="242"/>
      <c r="J391" s="243">
        <f>ROUND(I391*H391,1)</f>
        <v>0</v>
      </c>
      <c r="K391" s="244"/>
      <c r="L391" s="245"/>
      <c r="M391" s="246" t="s">
        <v>1</v>
      </c>
      <c r="N391" s="247" t="s">
        <v>41</v>
      </c>
      <c r="O391" s="72"/>
      <c r="P391" s="211">
        <f>O391*H391</f>
        <v>0</v>
      </c>
      <c r="Q391" s="211">
        <v>0.0029</v>
      </c>
      <c r="R391" s="211">
        <f>Q391*H391</f>
        <v>0.005742</v>
      </c>
      <c r="S391" s="211">
        <v>0</v>
      </c>
      <c r="T391" s="212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3" t="s">
        <v>219</v>
      </c>
      <c r="AT391" s="213" t="s">
        <v>135</v>
      </c>
      <c r="AU391" s="213" t="s">
        <v>85</v>
      </c>
      <c r="AY391" s="18" t="s">
        <v>123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18" t="s">
        <v>33</v>
      </c>
      <c r="BK391" s="214">
        <f>ROUND(I391*H391,1)</f>
        <v>0</v>
      </c>
      <c r="BL391" s="18" t="s">
        <v>184</v>
      </c>
      <c r="BM391" s="213" t="s">
        <v>542</v>
      </c>
    </row>
    <row r="392" spans="1:65" s="2" customFormat="1" ht="21.75" customHeight="1">
      <c r="A392" s="35"/>
      <c r="B392" s="36"/>
      <c r="C392" s="201" t="s">
        <v>543</v>
      </c>
      <c r="D392" s="201" t="s">
        <v>126</v>
      </c>
      <c r="E392" s="202" t="s">
        <v>544</v>
      </c>
      <c r="F392" s="203" t="s">
        <v>545</v>
      </c>
      <c r="G392" s="204" t="s">
        <v>236</v>
      </c>
      <c r="H392" s="205">
        <v>9.1</v>
      </c>
      <c r="I392" s="206"/>
      <c r="J392" s="207">
        <f>ROUND(I392*H392,1)</f>
        <v>0</v>
      </c>
      <c r="K392" s="208"/>
      <c r="L392" s="40"/>
      <c r="M392" s="209" t="s">
        <v>1</v>
      </c>
      <c r="N392" s="210" t="s">
        <v>41</v>
      </c>
      <c r="O392" s="72"/>
      <c r="P392" s="211">
        <f>O392*H392</f>
        <v>0</v>
      </c>
      <c r="Q392" s="211">
        <v>0</v>
      </c>
      <c r="R392" s="211">
        <f>Q392*H392</f>
        <v>0</v>
      </c>
      <c r="S392" s="211">
        <v>0.05</v>
      </c>
      <c r="T392" s="212">
        <f>S392*H392</f>
        <v>0.455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3" t="s">
        <v>184</v>
      </c>
      <c r="AT392" s="213" t="s">
        <v>126</v>
      </c>
      <c r="AU392" s="213" t="s">
        <v>85</v>
      </c>
      <c r="AY392" s="18" t="s">
        <v>123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8" t="s">
        <v>33</v>
      </c>
      <c r="BK392" s="214">
        <f>ROUND(I392*H392,1)</f>
        <v>0</v>
      </c>
      <c r="BL392" s="18" t="s">
        <v>184</v>
      </c>
      <c r="BM392" s="213" t="s">
        <v>546</v>
      </c>
    </row>
    <row r="393" spans="2:51" s="13" customFormat="1" ht="11.25">
      <c r="B393" s="215"/>
      <c r="C393" s="216"/>
      <c r="D393" s="217" t="s">
        <v>132</v>
      </c>
      <c r="E393" s="218" t="s">
        <v>1</v>
      </c>
      <c r="F393" s="219" t="s">
        <v>509</v>
      </c>
      <c r="G393" s="216"/>
      <c r="H393" s="218" t="s">
        <v>1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132</v>
      </c>
      <c r="AU393" s="225" t="s">
        <v>85</v>
      </c>
      <c r="AV393" s="13" t="s">
        <v>33</v>
      </c>
      <c r="AW393" s="13" t="s">
        <v>32</v>
      </c>
      <c r="AX393" s="13" t="s">
        <v>76</v>
      </c>
      <c r="AY393" s="225" t="s">
        <v>123</v>
      </c>
    </row>
    <row r="394" spans="2:51" s="14" customFormat="1" ht="11.25">
      <c r="B394" s="226"/>
      <c r="C394" s="227"/>
      <c r="D394" s="217" t="s">
        <v>132</v>
      </c>
      <c r="E394" s="228" t="s">
        <v>1</v>
      </c>
      <c r="F394" s="229" t="s">
        <v>528</v>
      </c>
      <c r="G394" s="227"/>
      <c r="H394" s="230">
        <v>9.1</v>
      </c>
      <c r="I394" s="231"/>
      <c r="J394" s="227"/>
      <c r="K394" s="227"/>
      <c r="L394" s="232"/>
      <c r="M394" s="233"/>
      <c r="N394" s="234"/>
      <c r="O394" s="234"/>
      <c r="P394" s="234"/>
      <c r="Q394" s="234"/>
      <c r="R394" s="234"/>
      <c r="S394" s="234"/>
      <c r="T394" s="235"/>
      <c r="AT394" s="236" t="s">
        <v>132</v>
      </c>
      <c r="AU394" s="236" t="s">
        <v>85</v>
      </c>
      <c r="AV394" s="14" t="s">
        <v>85</v>
      </c>
      <c r="AW394" s="14" t="s">
        <v>32</v>
      </c>
      <c r="AX394" s="14" t="s">
        <v>33</v>
      </c>
      <c r="AY394" s="236" t="s">
        <v>123</v>
      </c>
    </row>
    <row r="395" spans="1:65" s="2" customFormat="1" ht="21.75" customHeight="1">
      <c r="A395" s="35"/>
      <c r="B395" s="36"/>
      <c r="C395" s="201" t="s">
        <v>547</v>
      </c>
      <c r="D395" s="201" t="s">
        <v>126</v>
      </c>
      <c r="E395" s="202" t="s">
        <v>548</v>
      </c>
      <c r="F395" s="203" t="s">
        <v>549</v>
      </c>
      <c r="G395" s="204" t="s">
        <v>236</v>
      </c>
      <c r="H395" s="205">
        <v>1.98</v>
      </c>
      <c r="I395" s="206"/>
      <c r="J395" s="207">
        <f>ROUND(I395*H395,1)</f>
        <v>0</v>
      </c>
      <c r="K395" s="208"/>
      <c r="L395" s="40"/>
      <c r="M395" s="209" t="s">
        <v>1</v>
      </c>
      <c r="N395" s="210" t="s">
        <v>41</v>
      </c>
      <c r="O395" s="72"/>
      <c r="P395" s="211">
        <f>O395*H395</f>
        <v>0</v>
      </c>
      <c r="Q395" s="211">
        <v>0</v>
      </c>
      <c r="R395" s="211">
        <f>Q395*H395</f>
        <v>0</v>
      </c>
      <c r="S395" s="211">
        <v>0.03</v>
      </c>
      <c r="T395" s="212">
        <f>S395*H395</f>
        <v>0.059399999999999994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3" t="s">
        <v>184</v>
      </c>
      <c r="AT395" s="213" t="s">
        <v>126</v>
      </c>
      <c r="AU395" s="213" t="s">
        <v>85</v>
      </c>
      <c r="AY395" s="18" t="s">
        <v>123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18" t="s">
        <v>33</v>
      </c>
      <c r="BK395" s="214">
        <f>ROUND(I395*H395,1)</f>
        <v>0</v>
      </c>
      <c r="BL395" s="18" t="s">
        <v>184</v>
      </c>
      <c r="BM395" s="213" t="s">
        <v>550</v>
      </c>
    </row>
    <row r="396" spans="2:51" s="13" customFormat="1" ht="11.25">
      <c r="B396" s="215"/>
      <c r="C396" s="216"/>
      <c r="D396" s="217" t="s">
        <v>132</v>
      </c>
      <c r="E396" s="218" t="s">
        <v>1</v>
      </c>
      <c r="F396" s="219" t="s">
        <v>537</v>
      </c>
      <c r="G396" s="216"/>
      <c r="H396" s="218" t="s">
        <v>1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132</v>
      </c>
      <c r="AU396" s="225" t="s">
        <v>85</v>
      </c>
      <c r="AV396" s="13" t="s">
        <v>33</v>
      </c>
      <c r="AW396" s="13" t="s">
        <v>32</v>
      </c>
      <c r="AX396" s="13" t="s">
        <v>76</v>
      </c>
      <c r="AY396" s="225" t="s">
        <v>123</v>
      </c>
    </row>
    <row r="397" spans="2:51" s="14" customFormat="1" ht="11.25">
      <c r="B397" s="226"/>
      <c r="C397" s="227"/>
      <c r="D397" s="217" t="s">
        <v>132</v>
      </c>
      <c r="E397" s="228" t="s">
        <v>1</v>
      </c>
      <c r="F397" s="229" t="s">
        <v>538</v>
      </c>
      <c r="G397" s="227"/>
      <c r="H397" s="230">
        <v>1.98</v>
      </c>
      <c r="I397" s="231"/>
      <c r="J397" s="227"/>
      <c r="K397" s="227"/>
      <c r="L397" s="232"/>
      <c r="M397" s="233"/>
      <c r="N397" s="234"/>
      <c r="O397" s="234"/>
      <c r="P397" s="234"/>
      <c r="Q397" s="234"/>
      <c r="R397" s="234"/>
      <c r="S397" s="234"/>
      <c r="T397" s="235"/>
      <c r="AT397" s="236" t="s">
        <v>132</v>
      </c>
      <c r="AU397" s="236" t="s">
        <v>85</v>
      </c>
      <c r="AV397" s="14" t="s">
        <v>85</v>
      </c>
      <c r="AW397" s="14" t="s">
        <v>32</v>
      </c>
      <c r="AX397" s="14" t="s">
        <v>33</v>
      </c>
      <c r="AY397" s="236" t="s">
        <v>123</v>
      </c>
    </row>
    <row r="398" spans="1:65" s="2" customFormat="1" ht="21.75" customHeight="1">
      <c r="A398" s="35"/>
      <c r="B398" s="36"/>
      <c r="C398" s="201" t="s">
        <v>551</v>
      </c>
      <c r="D398" s="201" t="s">
        <v>126</v>
      </c>
      <c r="E398" s="202" t="s">
        <v>552</v>
      </c>
      <c r="F398" s="203" t="s">
        <v>553</v>
      </c>
      <c r="G398" s="204" t="s">
        <v>236</v>
      </c>
      <c r="H398" s="205">
        <v>6.6</v>
      </c>
      <c r="I398" s="206"/>
      <c r="J398" s="207">
        <f>ROUND(I398*H398,1)</f>
        <v>0</v>
      </c>
      <c r="K398" s="208"/>
      <c r="L398" s="40"/>
      <c r="M398" s="209" t="s">
        <v>1</v>
      </c>
      <c r="N398" s="210" t="s">
        <v>41</v>
      </c>
      <c r="O398" s="72"/>
      <c r="P398" s="211">
        <f>O398*H398</f>
        <v>0</v>
      </c>
      <c r="Q398" s="211">
        <v>0</v>
      </c>
      <c r="R398" s="211">
        <f>Q398*H398</f>
        <v>0</v>
      </c>
      <c r="S398" s="211">
        <v>0</v>
      </c>
      <c r="T398" s="212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3" t="s">
        <v>184</v>
      </c>
      <c r="AT398" s="213" t="s">
        <v>126</v>
      </c>
      <c r="AU398" s="213" t="s">
        <v>85</v>
      </c>
      <c r="AY398" s="18" t="s">
        <v>123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8" t="s">
        <v>33</v>
      </c>
      <c r="BK398" s="214">
        <f>ROUND(I398*H398,1)</f>
        <v>0</v>
      </c>
      <c r="BL398" s="18" t="s">
        <v>184</v>
      </c>
      <c r="BM398" s="213" t="s">
        <v>554</v>
      </c>
    </row>
    <row r="399" spans="2:51" s="13" customFormat="1" ht="11.25">
      <c r="B399" s="215"/>
      <c r="C399" s="216"/>
      <c r="D399" s="217" t="s">
        <v>132</v>
      </c>
      <c r="E399" s="218" t="s">
        <v>1</v>
      </c>
      <c r="F399" s="219" t="s">
        <v>509</v>
      </c>
      <c r="G399" s="216"/>
      <c r="H399" s="218" t="s">
        <v>1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132</v>
      </c>
      <c r="AU399" s="225" t="s">
        <v>85</v>
      </c>
      <c r="AV399" s="13" t="s">
        <v>33</v>
      </c>
      <c r="AW399" s="13" t="s">
        <v>32</v>
      </c>
      <c r="AX399" s="13" t="s">
        <v>76</v>
      </c>
      <c r="AY399" s="225" t="s">
        <v>123</v>
      </c>
    </row>
    <row r="400" spans="2:51" s="14" customFormat="1" ht="11.25">
      <c r="B400" s="226"/>
      <c r="C400" s="227"/>
      <c r="D400" s="217" t="s">
        <v>132</v>
      </c>
      <c r="E400" s="228" t="s">
        <v>1</v>
      </c>
      <c r="F400" s="229" t="s">
        <v>555</v>
      </c>
      <c r="G400" s="227"/>
      <c r="H400" s="230">
        <v>6.6</v>
      </c>
      <c r="I400" s="231"/>
      <c r="J400" s="227"/>
      <c r="K400" s="227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132</v>
      </c>
      <c r="AU400" s="236" t="s">
        <v>85</v>
      </c>
      <c r="AV400" s="14" t="s">
        <v>85</v>
      </c>
      <c r="AW400" s="14" t="s">
        <v>32</v>
      </c>
      <c r="AX400" s="14" t="s">
        <v>33</v>
      </c>
      <c r="AY400" s="236" t="s">
        <v>123</v>
      </c>
    </row>
    <row r="401" spans="1:65" s="2" customFormat="1" ht="21.75" customHeight="1">
      <c r="A401" s="35"/>
      <c r="B401" s="36"/>
      <c r="C401" s="201" t="s">
        <v>556</v>
      </c>
      <c r="D401" s="201" t="s">
        <v>126</v>
      </c>
      <c r="E401" s="202" t="s">
        <v>557</v>
      </c>
      <c r="F401" s="203" t="s">
        <v>558</v>
      </c>
      <c r="G401" s="204" t="s">
        <v>202</v>
      </c>
      <c r="H401" s="205">
        <v>22</v>
      </c>
      <c r="I401" s="206"/>
      <c r="J401" s="207">
        <f>ROUND(I401*H401,1)</f>
        <v>0</v>
      </c>
      <c r="K401" s="208"/>
      <c r="L401" s="40"/>
      <c r="M401" s="209" t="s">
        <v>1</v>
      </c>
      <c r="N401" s="210" t="s">
        <v>41</v>
      </c>
      <c r="O401" s="72"/>
      <c r="P401" s="211">
        <f>O401*H401</f>
        <v>0</v>
      </c>
      <c r="Q401" s="211">
        <v>0</v>
      </c>
      <c r="R401" s="211">
        <f>Q401*H401</f>
        <v>0</v>
      </c>
      <c r="S401" s="211">
        <v>0</v>
      </c>
      <c r="T401" s="212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3" t="s">
        <v>184</v>
      </c>
      <c r="AT401" s="213" t="s">
        <v>126</v>
      </c>
      <c r="AU401" s="213" t="s">
        <v>85</v>
      </c>
      <c r="AY401" s="18" t="s">
        <v>123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8" t="s">
        <v>33</v>
      </c>
      <c r="BK401" s="214">
        <f>ROUND(I401*H401,1)</f>
        <v>0</v>
      </c>
      <c r="BL401" s="18" t="s">
        <v>184</v>
      </c>
      <c r="BM401" s="213" t="s">
        <v>559</v>
      </c>
    </row>
    <row r="402" spans="2:51" s="13" customFormat="1" ht="11.25">
      <c r="B402" s="215"/>
      <c r="C402" s="216"/>
      <c r="D402" s="217" t="s">
        <v>132</v>
      </c>
      <c r="E402" s="218" t="s">
        <v>1</v>
      </c>
      <c r="F402" s="219" t="s">
        <v>560</v>
      </c>
      <c r="G402" s="216"/>
      <c r="H402" s="218" t="s">
        <v>1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4"/>
      <c r="AT402" s="225" t="s">
        <v>132</v>
      </c>
      <c r="AU402" s="225" t="s">
        <v>85</v>
      </c>
      <c r="AV402" s="13" t="s">
        <v>33</v>
      </c>
      <c r="AW402" s="13" t="s">
        <v>32</v>
      </c>
      <c r="AX402" s="13" t="s">
        <v>76</v>
      </c>
      <c r="AY402" s="225" t="s">
        <v>123</v>
      </c>
    </row>
    <row r="403" spans="2:51" s="14" customFormat="1" ht="11.25">
      <c r="B403" s="226"/>
      <c r="C403" s="227"/>
      <c r="D403" s="217" t="s">
        <v>132</v>
      </c>
      <c r="E403" s="228" t="s">
        <v>1</v>
      </c>
      <c r="F403" s="229" t="s">
        <v>209</v>
      </c>
      <c r="G403" s="227"/>
      <c r="H403" s="230">
        <v>14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132</v>
      </c>
      <c r="AU403" s="236" t="s">
        <v>85</v>
      </c>
      <c r="AV403" s="14" t="s">
        <v>85</v>
      </c>
      <c r="AW403" s="14" t="s">
        <v>32</v>
      </c>
      <c r="AX403" s="14" t="s">
        <v>76</v>
      </c>
      <c r="AY403" s="236" t="s">
        <v>123</v>
      </c>
    </row>
    <row r="404" spans="2:51" s="13" customFormat="1" ht="11.25">
      <c r="B404" s="215"/>
      <c r="C404" s="216"/>
      <c r="D404" s="217" t="s">
        <v>132</v>
      </c>
      <c r="E404" s="218" t="s">
        <v>1</v>
      </c>
      <c r="F404" s="219" t="s">
        <v>561</v>
      </c>
      <c r="G404" s="216"/>
      <c r="H404" s="218" t="s">
        <v>1</v>
      </c>
      <c r="I404" s="220"/>
      <c r="J404" s="216"/>
      <c r="K404" s="216"/>
      <c r="L404" s="221"/>
      <c r="M404" s="222"/>
      <c r="N404" s="223"/>
      <c r="O404" s="223"/>
      <c r="P404" s="223"/>
      <c r="Q404" s="223"/>
      <c r="R404" s="223"/>
      <c r="S404" s="223"/>
      <c r="T404" s="224"/>
      <c r="AT404" s="225" t="s">
        <v>132</v>
      </c>
      <c r="AU404" s="225" t="s">
        <v>85</v>
      </c>
      <c r="AV404" s="13" t="s">
        <v>33</v>
      </c>
      <c r="AW404" s="13" t="s">
        <v>32</v>
      </c>
      <c r="AX404" s="13" t="s">
        <v>76</v>
      </c>
      <c r="AY404" s="225" t="s">
        <v>123</v>
      </c>
    </row>
    <row r="405" spans="2:51" s="14" customFormat="1" ht="11.25">
      <c r="B405" s="226"/>
      <c r="C405" s="227"/>
      <c r="D405" s="217" t="s">
        <v>132</v>
      </c>
      <c r="E405" s="228" t="s">
        <v>1</v>
      </c>
      <c r="F405" s="229" t="s">
        <v>150</v>
      </c>
      <c r="G405" s="227"/>
      <c r="H405" s="230">
        <v>5</v>
      </c>
      <c r="I405" s="231"/>
      <c r="J405" s="227"/>
      <c r="K405" s="227"/>
      <c r="L405" s="232"/>
      <c r="M405" s="233"/>
      <c r="N405" s="234"/>
      <c r="O405" s="234"/>
      <c r="P405" s="234"/>
      <c r="Q405" s="234"/>
      <c r="R405" s="234"/>
      <c r="S405" s="234"/>
      <c r="T405" s="235"/>
      <c r="AT405" s="236" t="s">
        <v>132</v>
      </c>
      <c r="AU405" s="236" t="s">
        <v>85</v>
      </c>
      <c r="AV405" s="14" t="s">
        <v>85</v>
      </c>
      <c r="AW405" s="14" t="s">
        <v>32</v>
      </c>
      <c r="AX405" s="14" t="s">
        <v>76</v>
      </c>
      <c r="AY405" s="236" t="s">
        <v>123</v>
      </c>
    </row>
    <row r="406" spans="2:51" s="13" customFormat="1" ht="11.25">
      <c r="B406" s="215"/>
      <c r="C406" s="216"/>
      <c r="D406" s="217" t="s">
        <v>132</v>
      </c>
      <c r="E406" s="218" t="s">
        <v>1</v>
      </c>
      <c r="F406" s="219" t="s">
        <v>562</v>
      </c>
      <c r="G406" s="216"/>
      <c r="H406" s="218" t="s">
        <v>1</v>
      </c>
      <c r="I406" s="220"/>
      <c r="J406" s="216"/>
      <c r="K406" s="216"/>
      <c r="L406" s="221"/>
      <c r="M406" s="222"/>
      <c r="N406" s="223"/>
      <c r="O406" s="223"/>
      <c r="P406" s="223"/>
      <c r="Q406" s="223"/>
      <c r="R406" s="223"/>
      <c r="S406" s="223"/>
      <c r="T406" s="224"/>
      <c r="AT406" s="225" t="s">
        <v>132</v>
      </c>
      <c r="AU406" s="225" t="s">
        <v>85</v>
      </c>
      <c r="AV406" s="13" t="s">
        <v>33</v>
      </c>
      <c r="AW406" s="13" t="s">
        <v>32</v>
      </c>
      <c r="AX406" s="13" t="s">
        <v>76</v>
      </c>
      <c r="AY406" s="225" t="s">
        <v>123</v>
      </c>
    </row>
    <row r="407" spans="2:51" s="14" customFormat="1" ht="11.25">
      <c r="B407" s="226"/>
      <c r="C407" s="227"/>
      <c r="D407" s="217" t="s">
        <v>132</v>
      </c>
      <c r="E407" s="228" t="s">
        <v>1</v>
      </c>
      <c r="F407" s="229" t="s">
        <v>141</v>
      </c>
      <c r="G407" s="227"/>
      <c r="H407" s="230">
        <v>3</v>
      </c>
      <c r="I407" s="231"/>
      <c r="J407" s="227"/>
      <c r="K407" s="227"/>
      <c r="L407" s="232"/>
      <c r="M407" s="233"/>
      <c r="N407" s="234"/>
      <c r="O407" s="234"/>
      <c r="P407" s="234"/>
      <c r="Q407" s="234"/>
      <c r="R407" s="234"/>
      <c r="S407" s="234"/>
      <c r="T407" s="235"/>
      <c r="AT407" s="236" t="s">
        <v>132</v>
      </c>
      <c r="AU407" s="236" t="s">
        <v>85</v>
      </c>
      <c r="AV407" s="14" t="s">
        <v>85</v>
      </c>
      <c r="AW407" s="14" t="s">
        <v>32</v>
      </c>
      <c r="AX407" s="14" t="s">
        <v>76</v>
      </c>
      <c r="AY407" s="236" t="s">
        <v>123</v>
      </c>
    </row>
    <row r="408" spans="2:51" s="15" customFormat="1" ht="11.25">
      <c r="B408" s="248"/>
      <c r="C408" s="249"/>
      <c r="D408" s="217" t="s">
        <v>132</v>
      </c>
      <c r="E408" s="250" t="s">
        <v>1</v>
      </c>
      <c r="F408" s="251" t="s">
        <v>198</v>
      </c>
      <c r="G408" s="249"/>
      <c r="H408" s="252">
        <v>22</v>
      </c>
      <c r="I408" s="253"/>
      <c r="J408" s="249"/>
      <c r="K408" s="249"/>
      <c r="L408" s="254"/>
      <c r="M408" s="255"/>
      <c r="N408" s="256"/>
      <c r="O408" s="256"/>
      <c r="P408" s="256"/>
      <c r="Q408" s="256"/>
      <c r="R408" s="256"/>
      <c r="S408" s="256"/>
      <c r="T408" s="257"/>
      <c r="AT408" s="258" t="s">
        <v>132</v>
      </c>
      <c r="AU408" s="258" t="s">
        <v>85</v>
      </c>
      <c r="AV408" s="15" t="s">
        <v>130</v>
      </c>
      <c r="AW408" s="15" t="s">
        <v>32</v>
      </c>
      <c r="AX408" s="15" t="s">
        <v>33</v>
      </c>
      <c r="AY408" s="258" t="s">
        <v>123</v>
      </c>
    </row>
    <row r="409" spans="1:65" s="2" customFormat="1" ht="21.75" customHeight="1">
      <c r="A409" s="35"/>
      <c r="B409" s="36"/>
      <c r="C409" s="201" t="s">
        <v>563</v>
      </c>
      <c r="D409" s="201" t="s">
        <v>126</v>
      </c>
      <c r="E409" s="202" t="s">
        <v>564</v>
      </c>
      <c r="F409" s="203" t="s">
        <v>565</v>
      </c>
      <c r="G409" s="204" t="s">
        <v>202</v>
      </c>
      <c r="H409" s="205">
        <v>5</v>
      </c>
      <c r="I409" s="206"/>
      <c r="J409" s="207">
        <f>ROUND(I409*H409,1)</f>
        <v>0</v>
      </c>
      <c r="K409" s="208"/>
      <c r="L409" s="40"/>
      <c r="M409" s="209" t="s">
        <v>1</v>
      </c>
      <c r="N409" s="210" t="s">
        <v>41</v>
      </c>
      <c r="O409" s="72"/>
      <c r="P409" s="211">
        <f>O409*H409</f>
        <v>0</v>
      </c>
      <c r="Q409" s="211">
        <v>0.00017</v>
      </c>
      <c r="R409" s="211">
        <f>Q409*H409</f>
        <v>0.0008500000000000001</v>
      </c>
      <c r="S409" s="211">
        <v>0</v>
      </c>
      <c r="T409" s="212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3" t="s">
        <v>184</v>
      </c>
      <c r="AT409" s="213" t="s">
        <v>126</v>
      </c>
      <c r="AU409" s="213" t="s">
        <v>85</v>
      </c>
      <c r="AY409" s="18" t="s">
        <v>123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8" t="s">
        <v>33</v>
      </c>
      <c r="BK409" s="214">
        <f>ROUND(I409*H409,1)</f>
        <v>0</v>
      </c>
      <c r="BL409" s="18" t="s">
        <v>184</v>
      </c>
      <c r="BM409" s="213" t="s">
        <v>566</v>
      </c>
    </row>
    <row r="410" spans="2:51" s="13" customFormat="1" ht="11.25">
      <c r="B410" s="215"/>
      <c r="C410" s="216"/>
      <c r="D410" s="217" t="s">
        <v>132</v>
      </c>
      <c r="E410" s="218" t="s">
        <v>1</v>
      </c>
      <c r="F410" s="219" t="s">
        <v>561</v>
      </c>
      <c r="G410" s="216"/>
      <c r="H410" s="218" t="s">
        <v>1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132</v>
      </c>
      <c r="AU410" s="225" t="s">
        <v>85</v>
      </c>
      <c r="AV410" s="13" t="s">
        <v>33</v>
      </c>
      <c r="AW410" s="13" t="s">
        <v>32</v>
      </c>
      <c r="AX410" s="13" t="s">
        <v>76</v>
      </c>
      <c r="AY410" s="225" t="s">
        <v>123</v>
      </c>
    </row>
    <row r="411" spans="2:51" s="14" customFormat="1" ht="11.25">
      <c r="B411" s="226"/>
      <c r="C411" s="227"/>
      <c r="D411" s="217" t="s">
        <v>132</v>
      </c>
      <c r="E411" s="228" t="s">
        <v>1</v>
      </c>
      <c r="F411" s="229" t="s">
        <v>150</v>
      </c>
      <c r="G411" s="227"/>
      <c r="H411" s="230">
        <v>5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132</v>
      </c>
      <c r="AU411" s="236" t="s">
        <v>85</v>
      </c>
      <c r="AV411" s="14" t="s">
        <v>85</v>
      </c>
      <c r="AW411" s="14" t="s">
        <v>32</v>
      </c>
      <c r="AX411" s="14" t="s">
        <v>33</v>
      </c>
      <c r="AY411" s="236" t="s">
        <v>123</v>
      </c>
    </row>
    <row r="412" spans="1:65" s="2" customFormat="1" ht="21.75" customHeight="1">
      <c r="A412" s="35"/>
      <c r="B412" s="36"/>
      <c r="C412" s="237" t="s">
        <v>567</v>
      </c>
      <c r="D412" s="237" t="s">
        <v>135</v>
      </c>
      <c r="E412" s="238" t="s">
        <v>568</v>
      </c>
      <c r="F412" s="239" t="s">
        <v>569</v>
      </c>
      <c r="G412" s="240" t="s">
        <v>202</v>
      </c>
      <c r="H412" s="241">
        <v>5</v>
      </c>
      <c r="I412" s="242"/>
      <c r="J412" s="243">
        <f>ROUND(I412*H412,1)</f>
        <v>0</v>
      </c>
      <c r="K412" s="244"/>
      <c r="L412" s="245"/>
      <c r="M412" s="246" t="s">
        <v>1</v>
      </c>
      <c r="N412" s="247" t="s">
        <v>41</v>
      </c>
      <c r="O412" s="72"/>
      <c r="P412" s="211">
        <f>O412*H412</f>
        <v>0</v>
      </c>
      <c r="Q412" s="211">
        <v>0.00277</v>
      </c>
      <c r="R412" s="211">
        <f>Q412*H412</f>
        <v>0.01385</v>
      </c>
      <c r="S412" s="211">
        <v>0</v>
      </c>
      <c r="T412" s="212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3" t="s">
        <v>219</v>
      </c>
      <c r="AT412" s="213" t="s">
        <v>135</v>
      </c>
      <c r="AU412" s="213" t="s">
        <v>85</v>
      </c>
      <c r="AY412" s="18" t="s">
        <v>123</v>
      </c>
      <c r="BE412" s="214">
        <f>IF(N412="základní",J412,0)</f>
        <v>0</v>
      </c>
      <c r="BF412" s="214">
        <f>IF(N412="snížená",J412,0)</f>
        <v>0</v>
      </c>
      <c r="BG412" s="214">
        <f>IF(N412="zákl. přenesená",J412,0)</f>
        <v>0</v>
      </c>
      <c r="BH412" s="214">
        <f>IF(N412="sníž. přenesená",J412,0)</f>
        <v>0</v>
      </c>
      <c r="BI412" s="214">
        <f>IF(N412="nulová",J412,0)</f>
        <v>0</v>
      </c>
      <c r="BJ412" s="18" t="s">
        <v>33</v>
      </c>
      <c r="BK412" s="214">
        <f>ROUND(I412*H412,1)</f>
        <v>0</v>
      </c>
      <c r="BL412" s="18" t="s">
        <v>184</v>
      </c>
      <c r="BM412" s="213" t="s">
        <v>570</v>
      </c>
    </row>
    <row r="413" spans="1:65" s="2" customFormat="1" ht="21.75" customHeight="1">
      <c r="A413" s="35"/>
      <c r="B413" s="36"/>
      <c r="C413" s="201" t="s">
        <v>571</v>
      </c>
      <c r="D413" s="201" t="s">
        <v>126</v>
      </c>
      <c r="E413" s="202" t="s">
        <v>572</v>
      </c>
      <c r="F413" s="203" t="s">
        <v>573</v>
      </c>
      <c r="G413" s="204" t="s">
        <v>202</v>
      </c>
      <c r="H413" s="205">
        <v>14</v>
      </c>
      <c r="I413" s="206"/>
      <c r="J413" s="207">
        <f>ROUND(I413*H413,1)</f>
        <v>0</v>
      </c>
      <c r="K413" s="208"/>
      <c r="L413" s="40"/>
      <c r="M413" s="209" t="s">
        <v>1</v>
      </c>
      <c r="N413" s="210" t="s">
        <v>41</v>
      </c>
      <c r="O413" s="72"/>
      <c r="P413" s="211">
        <f>O413*H413</f>
        <v>0</v>
      </c>
      <c r="Q413" s="211">
        <v>0</v>
      </c>
      <c r="R413" s="211">
        <f>Q413*H413</f>
        <v>0</v>
      </c>
      <c r="S413" s="211">
        <v>0</v>
      </c>
      <c r="T413" s="212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3" t="s">
        <v>184</v>
      </c>
      <c r="AT413" s="213" t="s">
        <v>126</v>
      </c>
      <c r="AU413" s="213" t="s">
        <v>85</v>
      </c>
      <c r="AY413" s="18" t="s">
        <v>123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8" t="s">
        <v>33</v>
      </c>
      <c r="BK413" s="214">
        <f>ROUND(I413*H413,1)</f>
        <v>0</v>
      </c>
      <c r="BL413" s="18" t="s">
        <v>184</v>
      </c>
      <c r="BM413" s="213" t="s">
        <v>574</v>
      </c>
    </row>
    <row r="414" spans="2:51" s="13" customFormat="1" ht="11.25">
      <c r="B414" s="215"/>
      <c r="C414" s="216"/>
      <c r="D414" s="217" t="s">
        <v>132</v>
      </c>
      <c r="E414" s="218" t="s">
        <v>1</v>
      </c>
      <c r="F414" s="219" t="s">
        <v>560</v>
      </c>
      <c r="G414" s="216"/>
      <c r="H414" s="218" t="s">
        <v>1</v>
      </c>
      <c r="I414" s="220"/>
      <c r="J414" s="216"/>
      <c r="K414" s="216"/>
      <c r="L414" s="221"/>
      <c r="M414" s="222"/>
      <c r="N414" s="223"/>
      <c r="O414" s="223"/>
      <c r="P414" s="223"/>
      <c r="Q414" s="223"/>
      <c r="R414" s="223"/>
      <c r="S414" s="223"/>
      <c r="T414" s="224"/>
      <c r="AT414" s="225" t="s">
        <v>132</v>
      </c>
      <c r="AU414" s="225" t="s">
        <v>85</v>
      </c>
      <c r="AV414" s="13" t="s">
        <v>33</v>
      </c>
      <c r="AW414" s="13" t="s">
        <v>32</v>
      </c>
      <c r="AX414" s="13" t="s">
        <v>76</v>
      </c>
      <c r="AY414" s="225" t="s">
        <v>123</v>
      </c>
    </row>
    <row r="415" spans="2:51" s="14" customFormat="1" ht="11.25">
      <c r="B415" s="226"/>
      <c r="C415" s="227"/>
      <c r="D415" s="217" t="s">
        <v>132</v>
      </c>
      <c r="E415" s="228" t="s">
        <v>1</v>
      </c>
      <c r="F415" s="229" t="s">
        <v>209</v>
      </c>
      <c r="G415" s="227"/>
      <c r="H415" s="230">
        <v>14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AT415" s="236" t="s">
        <v>132</v>
      </c>
      <c r="AU415" s="236" t="s">
        <v>85</v>
      </c>
      <c r="AV415" s="14" t="s">
        <v>85</v>
      </c>
      <c r="AW415" s="14" t="s">
        <v>32</v>
      </c>
      <c r="AX415" s="14" t="s">
        <v>33</v>
      </c>
      <c r="AY415" s="236" t="s">
        <v>123</v>
      </c>
    </row>
    <row r="416" spans="1:65" s="2" customFormat="1" ht="33" customHeight="1">
      <c r="A416" s="35"/>
      <c r="B416" s="36"/>
      <c r="C416" s="237" t="s">
        <v>575</v>
      </c>
      <c r="D416" s="237" t="s">
        <v>135</v>
      </c>
      <c r="E416" s="238" t="s">
        <v>576</v>
      </c>
      <c r="F416" s="239" t="s">
        <v>577</v>
      </c>
      <c r="G416" s="240" t="s">
        <v>202</v>
      </c>
      <c r="H416" s="241">
        <v>14</v>
      </c>
      <c r="I416" s="242"/>
      <c r="J416" s="243">
        <f>ROUND(I416*H416,1)</f>
        <v>0</v>
      </c>
      <c r="K416" s="244"/>
      <c r="L416" s="245"/>
      <c r="M416" s="246" t="s">
        <v>1</v>
      </c>
      <c r="N416" s="247" t="s">
        <v>41</v>
      </c>
      <c r="O416" s="72"/>
      <c r="P416" s="211">
        <f>O416*H416</f>
        <v>0</v>
      </c>
      <c r="Q416" s="211">
        <v>0.00144</v>
      </c>
      <c r="R416" s="211">
        <f>Q416*H416</f>
        <v>0.02016</v>
      </c>
      <c r="S416" s="211">
        <v>0</v>
      </c>
      <c r="T416" s="21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3" t="s">
        <v>219</v>
      </c>
      <c r="AT416" s="213" t="s">
        <v>135</v>
      </c>
      <c r="AU416" s="213" t="s">
        <v>85</v>
      </c>
      <c r="AY416" s="18" t="s">
        <v>123</v>
      </c>
      <c r="BE416" s="214">
        <f>IF(N416="základní",J416,0)</f>
        <v>0</v>
      </c>
      <c r="BF416" s="214">
        <f>IF(N416="snížená",J416,0)</f>
        <v>0</v>
      </c>
      <c r="BG416" s="214">
        <f>IF(N416="zákl. přenesená",J416,0)</f>
        <v>0</v>
      </c>
      <c r="BH416" s="214">
        <f>IF(N416="sníž. přenesená",J416,0)</f>
        <v>0</v>
      </c>
      <c r="BI416" s="214">
        <f>IF(N416="nulová",J416,0)</f>
        <v>0</v>
      </c>
      <c r="BJ416" s="18" t="s">
        <v>33</v>
      </c>
      <c r="BK416" s="214">
        <f>ROUND(I416*H416,1)</f>
        <v>0</v>
      </c>
      <c r="BL416" s="18" t="s">
        <v>184</v>
      </c>
      <c r="BM416" s="213" t="s">
        <v>578</v>
      </c>
    </row>
    <row r="417" spans="1:65" s="2" customFormat="1" ht="21.75" customHeight="1">
      <c r="A417" s="35"/>
      <c r="B417" s="36"/>
      <c r="C417" s="201" t="s">
        <v>579</v>
      </c>
      <c r="D417" s="201" t="s">
        <v>126</v>
      </c>
      <c r="E417" s="202" t="s">
        <v>580</v>
      </c>
      <c r="F417" s="203" t="s">
        <v>581</v>
      </c>
      <c r="G417" s="204" t="s">
        <v>202</v>
      </c>
      <c r="H417" s="205">
        <v>3</v>
      </c>
      <c r="I417" s="206"/>
      <c r="J417" s="207">
        <f>ROUND(I417*H417,1)</f>
        <v>0</v>
      </c>
      <c r="K417" s="208"/>
      <c r="L417" s="40"/>
      <c r="M417" s="209" t="s">
        <v>1</v>
      </c>
      <c r="N417" s="210" t="s">
        <v>41</v>
      </c>
      <c r="O417" s="72"/>
      <c r="P417" s="211">
        <f>O417*H417</f>
        <v>0</v>
      </c>
      <c r="Q417" s="211">
        <v>1E-05</v>
      </c>
      <c r="R417" s="211">
        <f>Q417*H417</f>
        <v>3.0000000000000004E-05</v>
      </c>
      <c r="S417" s="211">
        <v>0</v>
      </c>
      <c r="T417" s="212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13" t="s">
        <v>184</v>
      </c>
      <c r="AT417" s="213" t="s">
        <v>126</v>
      </c>
      <c r="AU417" s="213" t="s">
        <v>85</v>
      </c>
      <c r="AY417" s="18" t="s">
        <v>123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18" t="s">
        <v>33</v>
      </c>
      <c r="BK417" s="214">
        <f>ROUND(I417*H417,1)</f>
        <v>0</v>
      </c>
      <c r="BL417" s="18" t="s">
        <v>184</v>
      </c>
      <c r="BM417" s="213" t="s">
        <v>582</v>
      </c>
    </row>
    <row r="418" spans="2:51" s="13" customFormat="1" ht="11.25">
      <c r="B418" s="215"/>
      <c r="C418" s="216"/>
      <c r="D418" s="217" t="s">
        <v>132</v>
      </c>
      <c r="E418" s="218" t="s">
        <v>1</v>
      </c>
      <c r="F418" s="219" t="s">
        <v>562</v>
      </c>
      <c r="G418" s="216"/>
      <c r="H418" s="218" t="s">
        <v>1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132</v>
      </c>
      <c r="AU418" s="225" t="s">
        <v>85</v>
      </c>
      <c r="AV418" s="13" t="s">
        <v>33</v>
      </c>
      <c r="AW418" s="13" t="s">
        <v>32</v>
      </c>
      <c r="AX418" s="13" t="s">
        <v>76</v>
      </c>
      <c r="AY418" s="225" t="s">
        <v>123</v>
      </c>
    </row>
    <row r="419" spans="2:51" s="14" customFormat="1" ht="11.25">
      <c r="B419" s="226"/>
      <c r="C419" s="227"/>
      <c r="D419" s="217" t="s">
        <v>132</v>
      </c>
      <c r="E419" s="228" t="s">
        <v>1</v>
      </c>
      <c r="F419" s="229" t="s">
        <v>141</v>
      </c>
      <c r="G419" s="227"/>
      <c r="H419" s="230">
        <v>3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AT419" s="236" t="s">
        <v>132</v>
      </c>
      <c r="AU419" s="236" t="s">
        <v>85</v>
      </c>
      <c r="AV419" s="14" t="s">
        <v>85</v>
      </c>
      <c r="AW419" s="14" t="s">
        <v>32</v>
      </c>
      <c r="AX419" s="14" t="s">
        <v>33</v>
      </c>
      <c r="AY419" s="236" t="s">
        <v>123</v>
      </c>
    </row>
    <row r="420" spans="1:65" s="2" customFormat="1" ht="21.75" customHeight="1">
      <c r="A420" s="35"/>
      <c r="B420" s="36"/>
      <c r="C420" s="237" t="s">
        <v>583</v>
      </c>
      <c r="D420" s="237" t="s">
        <v>135</v>
      </c>
      <c r="E420" s="238" t="s">
        <v>584</v>
      </c>
      <c r="F420" s="239" t="s">
        <v>585</v>
      </c>
      <c r="G420" s="240" t="s">
        <v>202</v>
      </c>
      <c r="H420" s="241">
        <v>3</v>
      </c>
      <c r="I420" s="242"/>
      <c r="J420" s="243">
        <f>ROUND(I420*H420,1)</f>
        <v>0</v>
      </c>
      <c r="K420" s="244"/>
      <c r="L420" s="245"/>
      <c r="M420" s="246" t="s">
        <v>1</v>
      </c>
      <c r="N420" s="247" t="s">
        <v>41</v>
      </c>
      <c r="O420" s="72"/>
      <c r="P420" s="211">
        <f>O420*H420</f>
        <v>0</v>
      </c>
      <c r="Q420" s="211">
        <v>0.00277</v>
      </c>
      <c r="R420" s="211">
        <f>Q420*H420</f>
        <v>0.00831</v>
      </c>
      <c r="S420" s="211">
        <v>0</v>
      </c>
      <c r="T420" s="212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3" t="s">
        <v>219</v>
      </c>
      <c r="AT420" s="213" t="s">
        <v>135</v>
      </c>
      <c r="AU420" s="213" t="s">
        <v>85</v>
      </c>
      <c r="AY420" s="18" t="s">
        <v>123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18" t="s">
        <v>33</v>
      </c>
      <c r="BK420" s="214">
        <f>ROUND(I420*H420,1)</f>
        <v>0</v>
      </c>
      <c r="BL420" s="18" t="s">
        <v>184</v>
      </c>
      <c r="BM420" s="213" t="s">
        <v>586</v>
      </c>
    </row>
    <row r="421" spans="1:65" s="2" customFormat="1" ht="21.75" customHeight="1">
      <c r="A421" s="35"/>
      <c r="B421" s="36"/>
      <c r="C421" s="237" t="s">
        <v>587</v>
      </c>
      <c r="D421" s="237" t="s">
        <v>135</v>
      </c>
      <c r="E421" s="238" t="s">
        <v>588</v>
      </c>
      <c r="F421" s="239" t="s">
        <v>589</v>
      </c>
      <c r="G421" s="240" t="s">
        <v>202</v>
      </c>
      <c r="H421" s="241">
        <v>1</v>
      </c>
      <c r="I421" s="242"/>
      <c r="J421" s="243">
        <f>ROUND(I421*H421,1)</f>
        <v>0</v>
      </c>
      <c r="K421" s="244"/>
      <c r="L421" s="245"/>
      <c r="M421" s="246" t="s">
        <v>1</v>
      </c>
      <c r="N421" s="247" t="s">
        <v>41</v>
      </c>
      <c r="O421" s="72"/>
      <c r="P421" s="211">
        <f>O421*H421</f>
        <v>0</v>
      </c>
      <c r="Q421" s="211">
        <v>0.00015</v>
      </c>
      <c r="R421" s="211">
        <f>Q421*H421</f>
        <v>0.00015</v>
      </c>
      <c r="S421" s="211">
        <v>0</v>
      </c>
      <c r="T421" s="212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13" t="s">
        <v>219</v>
      </c>
      <c r="AT421" s="213" t="s">
        <v>135</v>
      </c>
      <c r="AU421" s="213" t="s">
        <v>85</v>
      </c>
      <c r="AY421" s="18" t="s">
        <v>123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8" t="s">
        <v>33</v>
      </c>
      <c r="BK421" s="214">
        <f>ROUND(I421*H421,1)</f>
        <v>0</v>
      </c>
      <c r="BL421" s="18" t="s">
        <v>184</v>
      </c>
      <c r="BM421" s="213" t="s">
        <v>590</v>
      </c>
    </row>
    <row r="422" spans="1:65" s="2" customFormat="1" ht="21.75" customHeight="1">
      <c r="A422" s="35"/>
      <c r="B422" s="36"/>
      <c r="C422" s="201" t="s">
        <v>591</v>
      </c>
      <c r="D422" s="201" t="s">
        <v>126</v>
      </c>
      <c r="E422" s="202" t="s">
        <v>592</v>
      </c>
      <c r="F422" s="203" t="s">
        <v>593</v>
      </c>
      <c r="G422" s="204" t="s">
        <v>330</v>
      </c>
      <c r="H422" s="270"/>
      <c r="I422" s="206"/>
      <c r="J422" s="207">
        <f>ROUND(I422*H422,1)</f>
        <v>0</v>
      </c>
      <c r="K422" s="208"/>
      <c r="L422" s="40"/>
      <c r="M422" s="209" t="s">
        <v>1</v>
      </c>
      <c r="N422" s="210" t="s">
        <v>41</v>
      </c>
      <c r="O422" s="72"/>
      <c r="P422" s="211">
        <f>O422*H422</f>
        <v>0</v>
      </c>
      <c r="Q422" s="211">
        <v>0</v>
      </c>
      <c r="R422" s="211">
        <f>Q422*H422</f>
        <v>0</v>
      </c>
      <c r="S422" s="211">
        <v>0</v>
      </c>
      <c r="T422" s="212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3" t="s">
        <v>184</v>
      </c>
      <c r="AT422" s="213" t="s">
        <v>126</v>
      </c>
      <c r="AU422" s="213" t="s">
        <v>85</v>
      </c>
      <c r="AY422" s="18" t="s">
        <v>123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18" t="s">
        <v>33</v>
      </c>
      <c r="BK422" s="214">
        <f>ROUND(I422*H422,1)</f>
        <v>0</v>
      </c>
      <c r="BL422" s="18" t="s">
        <v>184</v>
      </c>
      <c r="BM422" s="213" t="s">
        <v>594</v>
      </c>
    </row>
    <row r="423" spans="2:63" s="12" customFormat="1" ht="25.9" customHeight="1">
      <c r="B423" s="185"/>
      <c r="C423" s="186"/>
      <c r="D423" s="187" t="s">
        <v>75</v>
      </c>
      <c r="E423" s="188" t="s">
        <v>595</v>
      </c>
      <c r="F423" s="188" t="s">
        <v>596</v>
      </c>
      <c r="G423" s="186"/>
      <c r="H423" s="186"/>
      <c r="I423" s="189"/>
      <c r="J423" s="190">
        <f>BK423</f>
        <v>0</v>
      </c>
      <c r="K423" s="186"/>
      <c r="L423" s="191"/>
      <c r="M423" s="192"/>
      <c r="N423" s="193"/>
      <c r="O423" s="193"/>
      <c r="P423" s="194">
        <f>P424+P425</f>
        <v>0</v>
      </c>
      <c r="Q423" s="193"/>
      <c r="R423" s="194">
        <f>R424+R425</f>
        <v>0</v>
      </c>
      <c r="S423" s="193"/>
      <c r="T423" s="195">
        <f>T424+T425</f>
        <v>0</v>
      </c>
      <c r="AR423" s="196" t="s">
        <v>150</v>
      </c>
      <c r="AT423" s="197" t="s">
        <v>75</v>
      </c>
      <c r="AU423" s="197" t="s">
        <v>76</v>
      </c>
      <c r="AY423" s="196" t="s">
        <v>123</v>
      </c>
      <c r="BK423" s="198">
        <f>BK424+BK425</f>
        <v>0</v>
      </c>
    </row>
    <row r="424" spans="1:65" s="2" customFormat="1" ht="21.75" customHeight="1">
      <c r="A424" s="35"/>
      <c r="B424" s="36"/>
      <c r="C424" s="201" t="s">
        <v>597</v>
      </c>
      <c r="D424" s="201" t="s">
        <v>126</v>
      </c>
      <c r="E424" s="202" t="s">
        <v>598</v>
      </c>
      <c r="F424" s="203" t="s">
        <v>599</v>
      </c>
      <c r="G424" s="204" t="s">
        <v>600</v>
      </c>
      <c r="H424" s="205">
        <v>1</v>
      </c>
      <c r="I424" s="206"/>
      <c r="J424" s="207">
        <f>ROUND(I424*H424,1)</f>
        <v>0</v>
      </c>
      <c r="K424" s="208"/>
      <c r="L424" s="40"/>
      <c r="M424" s="209" t="s">
        <v>1</v>
      </c>
      <c r="N424" s="210" t="s">
        <v>41</v>
      </c>
      <c r="O424" s="72"/>
      <c r="P424" s="211">
        <f>O424*H424</f>
        <v>0</v>
      </c>
      <c r="Q424" s="211">
        <v>0</v>
      </c>
      <c r="R424" s="211">
        <f>Q424*H424</f>
        <v>0</v>
      </c>
      <c r="S424" s="211">
        <v>0</v>
      </c>
      <c r="T424" s="212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3" t="s">
        <v>130</v>
      </c>
      <c r="AT424" s="213" t="s">
        <v>126</v>
      </c>
      <c r="AU424" s="213" t="s">
        <v>33</v>
      </c>
      <c r="AY424" s="18" t="s">
        <v>123</v>
      </c>
      <c r="BE424" s="214">
        <f>IF(N424="základní",J424,0)</f>
        <v>0</v>
      </c>
      <c r="BF424" s="214">
        <f>IF(N424="snížená",J424,0)</f>
        <v>0</v>
      </c>
      <c r="BG424" s="214">
        <f>IF(N424="zákl. přenesená",J424,0)</f>
        <v>0</v>
      </c>
      <c r="BH424" s="214">
        <f>IF(N424="sníž. přenesená",J424,0)</f>
        <v>0</v>
      </c>
      <c r="BI424" s="214">
        <f>IF(N424="nulová",J424,0)</f>
        <v>0</v>
      </c>
      <c r="BJ424" s="18" t="s">
        <v>33</v>
      </c>
      <c r="BK424" s="214">
        <f>ROUND(I424*H424,1)</f>
        <v>0</v>
      </c>
      <c r="BL424" s="18" t="s">
        <v>130</v>
      </c>
      <c r="BM424" s="213" t="s">
        <v>601</v>
      </c>
    </row>
    <row r="425" spans="2:63" s="12" customFormat="1" ht="22.9" customHeight="1">
      <c r="B425" s="185"/>
      <c r="C425" s="186"/>
      <c r="D425" s="187" t="s">
        <v>75</v>
      </c>
      <c r="E425" s="199" t="s">
        <v>602</v>
      </c>
      <c r="F425" s="199" t="s">
        <v>603</v>
      </c>
      <c r="G425" s="186"/>
      <c r="H425" s="186"/>
      <c r="I425" s="189"/>
      <c r="J425" s="200">
        <f>BK425</f>
        <v>0</v>
      </c>
      <c r="K425" s="186"/>
      <c r="L425" s="191"/>
      <c r="M425" s="192"/>
      <c r="N425" s="193"/>
      <c r="O425" s="193"/>
      <c r="P425" s="194">
        <f>P426</f>
        <v>0</v>
      </c>
      <c r="Q425" s="193"/>
      <c r="R425" s="194">
        <f>R426</f>
        <v>0</v>
      </c>
      <c r="S425" s="193"/>
      <c r="T425" s="195">
        <f>T426</f>
        <v>0</v>
      </c>
      <c r="AR425" s="196" t="s">
        <v>150</v>
      </c>
      <c r="AT425" s="197" t="s">
        <v>75</v>
      </c>
      <c r="AU425" s="197" t="s">
        <v>33</v>
      </c>
      <c r="AY425" s="196" t="s">
        <v>123</v>
      </c>
      <c r="BK425" s="198">
        <f>BK426</f>
        <v>0</v>
      </c>
    </row>
    <row r="426" spans="1:65" s="2" customFormat="1" ht="16.5" customHeight="1">
      <c r="A426" s="35"/>
      <c r="B426" s="36"/>
      <c r="C426" s="201" t="s">
        <v>604</v>
      </c>
      <c r="D426" s="201" t="s">
        <v>126</v>
      </c>
      <c r="E426" s="202" t="s">
        <v>605</v>
      </c>
      <c r="F426" s="203" t="s">
        <v>603</v>
      </c>
      <c r="G426" s="204" t="s">
        <v>330</v>
      </c>
      <c r="H426" s="270"/>
      <c r="I426" s="206"/>
      <c r="J426" s="207">
        <f>ROUND(I426*H426,1)</f>
        <v>0</v>
      </c>
      <c r="K426" s="208"/>
      <c r="L426" s="40"/>
      <c r="M426" s="271" t="s">
        <v>1</v>
      </c>
      <c r="N426" s="272" t="s">
        <v>41</v>
      </c>
      <c r="O426" s="273"/>
      <c r="P426" s="274">
        <f>O426*H426</f>
        <v>0</v>
      </c>
      <c r="Q426" s="274">
        <v>0</v>
      </c>
      <c r="R426" s="274">
        <f>Q426*H426</f>
        <v>0</v>
      </c>
      <c r="S426" s="274">
        <v>0</v>
      </c>
      <c r="T426" s="275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3" t="s">
        <v>606</v>
      </c>
      <c r="AT426" s="213" t="s">
        <v>126</v>
      </c>
      <c r="AU426" s="213" t="s">
        <v>85</v>
      </c>
      <c r="AY426" s="18" t="s">
        <v>123</v>
      </c>
      <c r="BE426" s="214">
        <f>IF(N426="základní",J426,0)</f>
        <v>0</v>
      </c>
      <c r="BF426" s="214">
        <f>IF(N426="snížená",J426,0)</f>
        <v>0</v>
      </c>
      <c r="BG426" s="214">
        <f>IF(N426="zákl. přenesená",J426,0)</f>
        <v>0</v>
      </c>
      <c r="BH426" s="214">
        <f>IF(N426="sníž. přenesená",J426,0)</f>
        <v>0</v>
      </c>
      <c r="BI426" s="214">
        <f>IF(N426="nulová",J426,0)</f>
        <v>0</v>
      </c>
      <c r="BJ426" s="18" t="s">
        <v>33</v>
      </c>
      <c r="BK426" s="214">
        <f>ROUND(I426*H426,1)</f>
        <v>0</v>
      </c>
      <c r="BL426" s="18" t="s">
        <v>606</v>
      </c>
      <c r="BM426" s="213" t="s">
        <v>607</v>
      </c>
    </row>
    <row r="427" spans="1:31" s="2" customFormat="1" ht="6.95" customHeight="1">
      <c r="A427" s="35"/>
      <c r="B427" s="55"/>
      <c r="C427" s="56"/>
      <c r="D427" s="56"/>
      <c r="E427" s="56"/>
      <c r="F427" s="56"/>
      <c r="G427" s="56"/>
      <c r="H427" s="56"/>
      <c r="I427" s="149"/>
      <c r="J427" s="56"/>
      <c r="K427" s="56"/>
      <c r="L427" s="40"/>
      <c r="M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</row>
  </sheetData>
  <sheetProtection algorithmName="SHA-512" hashValue="v8Lppr+mJIY0NCWadrv17McizuVbN8JV1lKpxzZCkkVYw33BQUhV0ZjyvYuOfjh/3dlndI1d/6wCWtdWlJHThw==" saltValue="gi2ElEPwQui0VM9DzKtFOLFw263xIdKEGBXeA4MfBfoHlE7a1c8dKHe/3kQ14XsCXpKJD54eijwMkIvQWVdcvQ==" spinCount="100000" sheet="1" objects="1" scenarios="1" formatColumns="0" formatRows="0" autoFilter="0"/>
  <autoFilter ref="C129:K42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Korbel</dc:creator>
  <cp:keywords/>
  <dc:description/>
  <cp:lastModifiedBy>Magda Šebestová</cp:lastModifiedBy>
  <dcterms:created xsi:type="dcterms:W3CDTF">2021-01-25T18:40:31Z</dcterms:created>
  <dcterms:modified xsi:type="dcterms:W3CDTF">2023-05-25T09:09:10Z</dcterms:modified>
  <cp:category/>
  <cp:version/>
  <cp:contentType/>
  <cp:contentStatus/>
</cp:coreProperties>
</file>