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25" yWindow="-105" windowWidth="23250" windowHeight="1257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Pol'!$A$1:$U$55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4" i="12" l="1"/>
  <c r="G10" i="12"/>
  <c r="G16" i="12"/>
  <c r="G18" i="12"/>
  <c r="F18" i="12"/>
  <c r="AC45" i="12"/>
  <c r="F39" i="1" s="1"/>
  <c r="BA43" i="12"/>
  <c r="BA41" i="12"/>
  <c r="BA40" i="12"/>
  <c r="BA39" i="12"/>
  <c r="BA38" i="12"/>
  <c r="BA35" i="12"/>
  <c r="BA34" i="12"/>
  <c r="BA32" i="12"/>
  <c r="BA26" i="12"/>
  <c r="BA22" i="12"/>
  <c r="BA21" i="12"/>
  <c r="BA15" i="12"/>
  <c r="BA13" i="12"/>
  <c r="BA12" i="12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M11" i="12" s="1"/>
  <c r="I11" i="12"/>
  <c r="K11" i="12"/>
  <c r="O11" i="12"/>
  <c r="Q11" i="12"/>
  <c r="U11" i="12"/>
  <c r="G14" i="12"/>
  <c r="M14" i="12" s="1"/>
  <c r="I14" i="12"/>
  <c r="K14" i="12"/>
  <c r="O14" i="12"/>
  <c r="Q14" i="12"/>
  <c r="U14" i="12"/>
  <c r="F20" i="12"/>
  <c r="G20" i="12" s="1"/>
  <c r="M20" i="12" s="1"/>
  <c r="I20" i="12"/>
  <c r="K20" i="12"/>
  <c r="O20" i="12"/>
  <c r="Q20" i="12"/>
  <c r="U20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1" i="12"/>
  <c r="G31" i="12" s="1"/>
  <c r="M31" i="12" s="1"/>
  <c r="I31" i="12"/>
  <c r="I30" i="12" s="1"/>
  <c r="K31" i="12"/>
  <c r="O31" i="12"/>
  <c r="Q31" i="12"/>
  <c r="U31" i="12"/>
  <c r="F33" i="12"/>
  <c r="G33" i="12" s="1"/>
  <c r="I33" i="12"/>
  <c r="K33" i="12"/>
  <c r="O33" i="12"/>
  <c r="Q33" i="12"/>
  <c r="U33" i="12"/>
  <c r="F37" i="12"/>
  <c r="G37" i="12" s="1"/>
  <c r="I37" i="12"/>
  <c r="K37" i="12"/>
  <c r="O37" i="12"/>
  <c r="Q37" i="12"/>
  <c r="U37" i="12"/>
  <c r="U36" i="12" s="1"/>
  <c r="F42" i="12"/>
  <c r="G42" i="12" s="1"/>
  <c r="M42" i="12" s="1"/>
  <c r="I42" i="12"/>
  <c r="K42" i="12"/>
  <c r="O42" i="12"/>
  <c r="Q42" i="12"/>
  <c r="U42" i="12"/>
  <c r="I20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I36" i="12" l="1"/>
  <c r="U30" i="12"/>
  <c r="Q36" i="12"/>
  <c r="AD45" i="12"/>
  <c r="G39" i="1" s="1"/>
  <c r="G40" i="1" s="1"/>
  <c r="G25" i="1" s="1"/>
  <c r="G26" i="1" s="1"/>
  <c r="Q30" i="12"/>
  <c r="M33" i="12"/>
  <c r="M30" i="12" s="1"/>
  <c r="G30" i="12"/>
  <c r="I51" i="1" s="1"/>
  <c r="M10" i="12"/>
  <c r="F40" i="1"/>
  <c r="U10" i="12"/>
  <c r="O36" i="12"/>
  <c r="Q10" i="12"/>
  <c r="I10" i="12"/>
  <c r="K36" i="12"/>
  <c r="O30" i="12"/>
  <c r="O10" i="12"/>
  <c r="K30" i="12"/>
  <c r="K10" i="12"/>
  <c r="M37" i="12"/>
  <c r="M36" i="12" s="1"/>
  <c r="G36" i="12"/>
  <c r="I52" i="1" s="1"/>
  <c r="I19" i="1" s="1"/>
  <c r="G8" i="12"/>
  <c r="M9" i="12"/>
  <c r="M8" i="12" s="1"/>
  <c r="I50" i="1"/>
  <c r="I18" i="1" l="1"/>
  <c r="G28" i="1"/>
  <c r="H39" i="1"/>
  <c r="I39" i="1" s="1"/>
  <c r="I40" i="1" s="1"/>
  <c r="J39" i="1" s="1"/>
  <c r="J40" i="1" s="1"/>
  <c r="G23" i="1"/>
  <c r="G24" i="1" s="1"/>
  <c r="G29" i="1" s="1"/>
  <c r="I49" i="1"/>
  <c r="G45" i="12"/>
  <c r="H40" i="1" l="1"/>
  <c r="I53" i="1"/>
  <c r="I16" i="1"/>
  <c r="I21" i="1" s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<sst xmlns="http://schemas.openxmlformats.org/spreadsheetml/2006/main" count="245" uniqueCount="156">
  <si>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</si>
  <si>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</si>
  <si>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</si>
  <si>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</si>
  <si>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</si>
  <si>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</si>
  <si>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</si>
  <si>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</si>
  <si>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</si>
  <si>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</si>
  <si>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</si>
  <si>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</si>
  <si>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</si>
  <si>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</si>
  <si>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</si>
  <si>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</si>
  <si>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</si>
  <si>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</si>
  <si>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</si>
  <si>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</si>
  <si>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</si>
  <si>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</si>
  <si>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</si>
  <si>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</si>
  <si>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</si>
  <si>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</si>
  <si>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</si>
  <si>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</si>
  <si>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</si>
  <si>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</si>
  <si>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</si>
  <si>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</si>
  <si>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</si>
  <si>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</si>
  <si>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</si>
  <si>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</si>
  <si>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</si>
  <si>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</si>
  <si>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</si>
  <si>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</si>
  <si>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</si>
  <si>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Položkový rozpočet</t>
  </si>
  <si>
    <t>Rozpočet:</t>
  </si>
  <si>
    <t>Misto</t>
  </si>
  <si>
    <t>Ing. Pavel Vanduch</t>
  </si>
  <si>
    <t>Zimní stadion Valašské Meziříčí - Výměna Osvětlení</t>
  </si>
  <si>
    <t>Rozpočet</t>
  </si>
  <si>
    <t>Celkem za stavbu</t>
  </si>
  <si>
    <t>CZK</t>
  </si>
  <si>
    <t xml:space="preserve">Popis rozpočtu:  - </t>
  </si>
  <si>
    <t>Zakázka bude realizována v režimu přenesené daňové povinosti (fakturována bude částka bez DPH - tu odvede objednatel).</t>
  </si>
  <si>
    <t>Rekapitulace dílů</t>
  </si>
  <si>
    <t>Typ dílu</t>
  </si>
  <si>
    <t>94</t>
  </si>
  <si>
    <t>Lešení a stavební výtahy</t>
  </si>
  <si>
    <t>M21</t>
  </si>
  <si>
    <t>Elektromontáže</t>
  </si>
  <si>
    <t>M65</t>
  </si>
  <si>
    <t>Demontáže 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</si>
  <si>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</si>
  <si>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</si>
  <si>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</si>
  <si>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</si>
  <si>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</si>
  <si>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</si>
  <si>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</si>
  <si>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</si>
  <si>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</si>
  <si>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</si>
  <si>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</si>
  <si>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</si>
  <si>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</si>
  <si>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</si>
  <si>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</si>
  <si>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</si>
  <si>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</si>
  <si>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</si>
  <si>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</si>
  <si>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</si>
  <si>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</si>
  <si>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</si>
  <si>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</si>
  <si>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</si>
  <si>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</si>
  <si>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</si>
  <si>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</si>
  <si>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</si>
  <si>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</si>
  <si>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 xml:space="preserve">Pronájem mobilní montážní plošiny </t>
  </si>
  <si>
    <t>kpl</t>
  </si>
  <si>
    <t>POL1_0</t>
  </si>
  <si>
    <t>210201528R00</t>
  </si>
  <si>
    <t>Svítidlo LED světlomet - venkovní provedení, dle technického návrhu dodav. vč. závěsné konstr.</t>
  </si>
  <si>
    <t>Dodavatel navrhne vhodný typ svítidla pro instalaci na zimním stadionu v potřebném počtu (ks) tak, aby návrh byl v souladu se "Zadávacími podminkami" a "Referenčním listem navrhovaného osvětlení", které jsou nedílnou součástí zadávací dokumentace.</t>
  </si>
  <si>
    <t>POP</t>
  </si>
  <si>
    <t>Součástí ceny je i recyklační poplatek.</t>
  </si>
  <si>
    <t>210901062RT1</t>
  </si>
  <si>
    <t>Součástí dodávky v rámci této položky je kromě samotného kabelu také elektrikářský rošt včetně kotvících prvků a montáže.</t>
  </si>
  <si>
    <t>210110601Rxx</t>
  </si>
  <si>
    <t>Regulace DALI musí umožnit automatickou volbu provozních režimů 0 / 100 / 300 / 500 / 750 lx.</t>
  </si>
  <si>
    <t>Dále musí umožnit ruční ovládání libovolného světla (každého světla samostatně) v provozním režimu 0 / 100 / 300 / 500 / 750 lx.</t>
  </si>
  <si>
    <t>220711601Rxx</t>
  </si>
  <si>
    <t>Programování provozních režimů osvětlení, (včetně případných licenčních poplatků)</t>
  </si>
  <si>
    <t>220711605R00</t>
  </si>
  <si>
    <t>Zkušební provoz - uvedení do provozu, včetně zaškolení obsluhy</t>
  </si>
  <si>
    <t>h</t>
  </si>
  <si>
    <t>210290642RAA</t>
  </si>
  <si>
    <t>Výměna části jistících, spínacích přístrojů vč., předpěťové ochrany ve stávajícím rozvaděči</t>
  </si>
  <si>
    <t>POL2_0</t>
  </si>
  <si>
    <t>Výměna nebo doplnění prvků do stávajícího rozvaděče v souladu s požadavky dle nové instalace.</t>
  </si>
  <si>
    <t>220890202R00</t>
  </si>
  <si>
    <t>Výchozí revize elektroinstalace nového osvětlení</t>
  </si>
  <si>
    <t>650511211R00</t>
  </si>
  <si>
    <t>Měření intenzity osvětlení pro jednotl. prov.stavy, včetně vystavení protokolu</t>
  </si>
  <si>
    <t>210292041RAA</t>
  </si>
  <si>
    <t>Servis celé elektroinstalace po dobu záruky, v intervalech předepsaných výrobcem zařízení</t>
  </si>
  <si>
    <t>650801115Rxx</t>
  </si>
  <si>
    <t>Včetně elkologické likvidace.</t>
  </si>
  <si>
    <t>220280629R00</t>
  </si>
  <si>
    <t>Demontáž napájecích kabelů z roštů a konstr., (od svítidel po rozvaděče)</t>
  </si>
  <si>
    <t>Předpokládaná délka kabeláže je cca 1.500 m.</t>
  </si>
  <si>
    <t>Včetně ekologické likvidace.</t>
  </si>
  <si>
    <t>004111020R</t>
  </si>
  <si>
    <t>Vypracování projektové dokumentace , skutečného provedení stavby (DSPS)</t>
  </si>
  <si>
    <t>Soubor</t>
  </si>
  <si>
    <t>Předat 3x v tištěné podobě + 1x digitálně (na libovolném datovém nosiči).</t>
  </si>
  <si>
    <t>Součástí DSPS budou: Katalogové listy ke všem použitým svítidlům a k jednotlivým komponentům regulace, Montážní návod ke svítidlům, Certifikát ENEC, Prohlášení o shodě, Návod k provozu, Výpočet osvětlení, atd.</t>
  </si>
  <si>
    <t>Vše v tištěné podobě bude předáno ve stejném členění, řazení a s názvem i v digitální podobě (např. ve formátu *.pdf).</t>
  </si>
  <si>
    <t>Veškerá dokumentace (tištěná i digitální) bude předána v českém jazyce.</t>
  </si>
  <si>
    <t>005122020Rxx</t>
  </si>
  <si>
    <t>Doprava, přesun materiálu, odvoz likvidace uložení, na skládku vč. poplatku</t>
  </si>
  <si>
    <t>Upřednostňuje se recyklace případně jiná ekologická likvidace před prostým uložením na skládku.</t>
  </si>
  <si>
    <t/>
  </si>
  <si>
    <t>SUM</t>
  </si>
  <si>
    <t>Poznámky uchazeče k zadání</t>
  </si>
  <si>
    <t>POPUZIV</t>
  </si>
  <si>
    <t>END</t>
  </si>
  <si>
    <t>Ve všech listech tohoto souboru můžete měnit pouze buňky s modrým pozadím. Jedná se o tyto údaje : 
- údaje o firmě
- jednotkové ceny položek zadané na maximálně dvě desetinná místa
- počet kusů navržených svítidel u položky č. 2 (list "Rozpočet Pol", buňka "E11")</t>
  </si>
  <si>
    <t>Kopřivnice</t>
  </si>
  <si>
    <t>Zimní stadion Kopřivnice - Výměna Osvětlení</t>
  </si>
  <si>
    <t>Město Kopřivnice</t>
  </si>
  <si>
    <t>Štefánikova 1163/12</t>
  </si>
  <si>
    <t>74221</t>
  </si>
  <si>
    <t>CZ00298077</t>
  </si>
  <si>
    <t>00298077</t>
  </si>
  <si>
    <t>Zimní stadion Kopřivnice - Rekonstrukce osvětlení ledové plochy a tribun</t>
  </si>
  <si>
    <t>Kabel silový CYKY 1kV (typ dle dod.) fixov.vežlabu, včetně dodávky kabelu CYKY (typ dle dodavatele)</t>
  </si>
  <si>
    <t>Kabel silový 1-CXKH+V-J 1kV (typ dle dod.) fixov.dle ČSN, včetně dodávky kabelu (typ dle dodavatele)</t>
  </si>
  <si>
    <t>Součástí dodávky v rámci této položky jsou kromě samotného kabelu také veškeré prvky protipožárního provedení a montáže.</t>
  </si>
  <si>
    <t>210901062RT2</t>
  </si>
  <si>
    <t>Součástí dodávky v rámci této položky jsou kromě samotného záložního zdroje také veškeré prvky protipožárního provedení a montáže.</t>
  </si>
  <si>
    <t>742220181Rxx</t>
  </si>
  <si>
    <t>941941111Rxx</t>
  </si>
  <si>
    <t>Centrální záložní zdroj vč. baterií, ovládání a prvků pro úplný provoz zažízení na dobu min. 60minut a 10% Eav</t>
  </si>
  <si>
    <t>Demontáž svítidel (stropní výbojkové zavěšené), vč. pomoc. závěsných konstrukcí a přísl. event. zakrytí otvorů</t>
  </si>
  <si>
    <t xml:space="preserve">Rozvaděč osvětlení a ovladací panel s LED dotykovou obrazovkou, pro regulaci, vč. regulace DALI, vč. kabeláže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</si>
</sst>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3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8" t="s">
        <v>137</v>
      </c>
      <c r="B2" s="178"/>
      <c r="C2" s="178"/>
      <c r="D2" s="178"/>
      <c r="E2" s="178"/>
      <c r="F2" s="178"/>
      <c r="G2" s="1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opLeftCell="B12" zoomScaleNormal="100" zoomScaleSheetLayoutView="75" workbookViewId="0">
      <selection activeCell="E18" sqref="E18:F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03" t="s">
        <v>41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3"/>
      <c r="B2" s="70" t="s">
        <v>39</v>
      </c>
      <c r="C2" s="71"/>
      <c r="D2" s="219" t="s">
        <v>139</v>
      </c>
      <c r="E2" s="220"/>
      <c r="F2" s="220"/>
      <c r="G2" s="220"/>
      <c r="H2" s="220"/>
      <c r="I2" s="220"/>
      <c r="J2" s="221"/>
      <c r="O2" s="1"/>
    </row>
    <row r="3" spans="1:15" ht="23.25" customHeight="1" x14ac:dyDescent="0.2">
      <c r="A3" s="3"/>
      <c r="B3" s="72" t="s">
        <v>43</v>
      </c>
      <c r="C3" s="73"/>
      <c r="D3" s="223" t="s">
        <v>138</v>
      </c>
      <c r="E3" s="224"/>
      <c r="F3" s="224"/>
      <c r="G3" s="224"/>
      <c r="H3" s="224"/>
      <c r="I3" s="224"/>
      <c r="J3" s="225"/>
    </row>
    <row r="4" spans="1:15" ht="23.25" hidden="1" customHeight="1" x14ac:dyDescent="0.2">
      <c r="A4" s="3"/>
      <c r="B4" s="74" t="s">
        <v>42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140</v>
      </c>
      <c r="E5" s="22"/>
      <c r="F5" s="22"/>
      <c r="G5" s="22"/>
      <c r="H5" s="24" t="s">
        <v>33</v>
      </c>
      <c r="I5" s="79" t="s">
        <v>144</v>
      </c>
      <c r="J5" s="9"/>
    </row>
    <row r="6" spans="1:15" ht="15.75" customHeight="1" x14ac:dyDescent="0.2">
      <c r="A6" s="3"/>
      <c r="B6" s="34"/>
      <c r="C6" s="22"/>
      <c r="D6" s="79" t="s">
        <v>141</v>
      </c>
      <c r="E6" s="22"/>
      <c r="F6" s="22"/>
      <c r="G6" s="22"/>
      <c r="H6" s="24" t="s">
        <v>34</v>
      </c>
      <c r="I6" s="79" t="s">
        <v>143</v>
      </c>
      <c r="J6" s="9"/>
    </row>
    <row r="7" spans="1:15" ht="15.75" customHeight="1" x14ac:dyDescent="0.2">
      <c r="A7" s="3"/>
      <c r="B7" s="35"/>
      <c r="C7" s="80" t="s">
        <v>142</v>
      </c>
      <c r="D7" s="69" t="s">
        <v>138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5"/>
      <c r="E11" s="215"/>
      <c r="F11" s="215"/>
      <c r="G11" s="215"/>
      <c r="H11" s="24" t="s">
        <v>33</v>
      </c>
      <c r="I11" s="82"/>
      <c r="J11" s="9"/>
    </row>
    <row r="12" spans="1:15" ht="15.75" customHeight="1" x14ac:dyDescent="0.2">
      <c r="A12" s="3"/>
      <c r="B12" s="34"/>
      <c r="C12" s="22"/>
      <c r="D12" s="226"/>
      <c r="E12" s="226"/>
      <c r="F12" s="226"/>
      <c r="G12" s="226"/>
      <c r="H12" s="24" t="s">
        <v>34</v>
      </c>
      <c r="I12" s="82"/>
      <c r="J12" s="9"/>
    </row>
    <row r="13" spans="1:15" ht="15.75" customHeight="1" x14ac:dyDescent="0.2">
      <c r="A13" s="3"/>
      <c r="B13" s="35"/>
      <c r="C13" s="81"/>
      <c r="D13" s="227"/>
      <c r="E13" s="227"/>
      <c r="F13" s="227"/>
      <c r="G13" s="227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 t="s">
        <v>44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2"/>
      <c r="F15" s="222"/>
      <c r="G15" s="190"/>
      <c r="H15" s="190"/>
      <c r="I15" s="190" t="s">
        <v>28</v>
      </c>
      <c r="J15" s="191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192"/>
      <c r="F16" s="193"/>
      <c r="G16" s="192"/>
      <c r="H16" s="193"/>
      <c r="I16" s="192">
        <f>SUMIF(F49:F52,A16,I49:I52)+SUMIF(F49:F52,"PSU",I49:I52)</f>
        <v>0</v>
      </c>
      <c r="J16" s="212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192"/>
      <c r="F17" s="193"/>
      <c r="G17" s="192"/>
      <c r="H17" s="193"/>
      <c r="I17" s="192">
        <f>SUMIF(F49:F52,A17,I49:I52)</f>
        <v>0</v>
      </c>
      <c r="J17" s="212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192"/>
      <c r="F18" s="193"/>
      <c r="G18" s="192"/>
      <c r="H18" s="193"/>
      <c r="I18" s="192">
        <f>SUMIF(F49:F52,A18,I49:I52)</f>
        <v>0</v>
      </c>
      <c r="J18" s="212"/>
    </row>
    <row r="19" spans="1:10" ht="23.25" customHeight="1" x14ac:dyDescent="0.2">
      <c r="A19" s="129" t="s">
        <v>59</v>
      </c>
      <c r="B19" s="130" t="s">
        <v>26</v>
      </c>
      <c r="C19" s="47"/>
      <c r="D19" s="48"/>
      <c r="E19" s="192"/>
      <c r="F19" s="193"/>
      <c r="G19" s="192"/>
      <c r="H19" s="193"/>
      <c r="I19" s="192">
        <f>SUMIF(F49:F52,A19,I49:I52)</f>
        <v>0</v>
      </c>
      <c r="J19" s="212"/>
    </row>
    <row r="20" spans="1:10" ht="23.25" customHeight="1" x14ac:dyDescent="0.2">
      <c r="A20" s="129" t="s">
        <v>60</v>
      </c>
      <c r="B20" s="130" t="s">
        <v>27</v>
      </c>
      <c r="C20" s="47"/>
      <c r="D20" s="48"/>
      <c r="E20" s="192"/>
      <c r="F20" s="193"/>
      <c r="G20" s="192"/>
      <c r="H20" s="193"/>
      <c r="I20" s="192">
        <f>SUMIF(F49:F52,A20,I49:I52)</f>
        <v>0</v>
      </c>
      <c r="J20" s="212"/>
    </row>
    <row r="21" spans="1:10" ht="23.25" customHeight="1" x14ac:dyDescent="0.2">
      <c r="A21" s="3"/>
      <c r="B21" s="63" t="s">
        <v>28</v>
      </c>
      <c r="C21" s="64"/>
      <c r="D21" s="65"/>
      <c r="E21" s="213"/>
      <c r="F21" s="214"/>
      <c r="G21" s="213"/>
      <c r="H21" s="214"/>
      <c r="I21" s="213">
        <f>SUM(I16:J20)</f>
        <v>0</v>
      </c>
      <c r="J21" s="218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10">
        <f>ZakladDPHSniVypocet</f>
        <v>0</v>
      </c>
      <c r="H23" s="211"/>
      <c r="I23" s="211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6">
        <f>ZakladDPHSni*SazbaDPH1/100</f>
        <v>0</v>
      </c>
      <c r="H24" s="217"/>
      <c r="I24" s="217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0">
        <f>ZakladDPHZaklVypocet</f>
        <v>0</v>
      </c>
      <c r="H25" s="211"/>
      <c r="I25" s="211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6">
        <f>ZakladDPHZakl*SazbaDPH2/100</f>
        <v>0</v>
      </c>
      <c r="H26" s="207"/>
      <c r="I26" s="207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8">
        <f>0</f>
        <v>0</v>
      </c>
      <c r="H27" s="208"/>
      <c r="I27" s="208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189">
        <f>ZakladDPHSniVypocet+ZakladDPHZaklVypocet</f>
        <v>0</v>
      </c>
      <c r="H28" s="189"/>
      <c r="I28" s="189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09">
        <f>ZakladDPHSni+DPHSni+ZakladDPHZakl+DPHZakl+Zaokrouhleni</f>
        <v>0</v>
      </c>
      <c r="H29" s="209"/>
      <c r="I29" s="209"/>
      <c r="J29" s="107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45093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194"/>
      <c r="E34" s="194"/>
      <c r="G34" s="194"/>
      <c r="H34" s="194"/>
      <c r="I34" s="194"/>
      <c r="J34" s="31"/>
    </row>
    <row r="35" spans="1:52" ht="12.75" customHeight="1" x14ac:dyDescent="0.2">
      <c r="A35" s="3"/>
      <c r="B35" s="3"/>
      <c r="D35" s="195" t="s">
        <v>2</v>
      </c>
      <c r="E35" s="195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46</v>
      </c>
      <c r="C39" s="196" t="s">
        <v>45</v>
      </c>
      <c r="D39" s="197"/>
      <c r="E39" s="197"/>
      <c r="F39" s="96">
        <f>'Rozpočet Pol'!AC45</f>
        <v>0</v>
      </c>
      <c r="G39" s="97">
        <f>'Rozpočet Pol'!AD45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198" t="s">
        <v>47</v>
      </c>
      <c r="C40" s="199"/>
      <c r="D40" s="199"/>
      <c r="E40" s="200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49</v>
      </c>
    </row>
    <row r="43" spans="1:52" ht="25.5" x14ac:dyDescent="0.2">
      <c r="B43" s="201" t="s">
        <v>50</v>
      </c>
      <c r="C43" s="201"/>
      <c r="D43" s="201"/>
      <c r="E43" s="201"/>
      <c r="F43" s="201"/>
      <c r="G43" s="201"/>
      <c r="H43" s="201"/>
      <c r="I43" s="201"/>
      <c r="J43" s="201"/>
      <c r="AZ43" s="108" t="str">
        <f>B43</f>
        <v>Zakázka bude realizována v režimu přenesené daňové povinosti (fakturována bude částka bez DPH - tu odvede objednatel).</v>
      </c>
    </row>
    <row r="46" spans="1:52" ht="15.75" x14ac:dyDescent="0.25">
      <c r="B46" s="109" t="s">
        <v>51</v>
      </c>
    </row>
    <row r="48" spans="1:52" ht="25.5" customHeight="1" x14ac:dyDescent="0.2">
      <c r="A48" s="110"/>
      <c r="B48" s="114" t="s">
        <v>16</v>
      </c>
      <c r="C48" s="114" t="s">
        <v>5</v>
      </c>
      <c r="D48" s="115"/>
      <c r="E48" s="115"/>
      <c r="F48" s="118" t="s">
        <v>52</v>
      </c>
      <c r="G48" s="118"/>
      <c r="H48" s="118"/>
      <c r="I48" s="202" t="s">
        <v>28</v>
      </c>
      <c r="J48" s="202"/>
    </row>
    <row r="49" spans="1:10" ht="25.5" customHeight="1" x14ac:dyDescent="0.2">
      <c r="A49" s="111"/>
      <c r="B49" s="119" t="s">
        <v>53</v>
      </c>
      <c r="C49" s="187" t="s">
        <v>54</v>
      </c>
      <c r="D49" s="188"/>
      <c r="E49" s="188"/>
      <c r="F49" s="121" t="s">
        <v>23</v>
      </c>
      <c r="G49" s="122"/>
      <c r="H49" s="122"/>
      <c r="I49" s="186">
        <f>'Rozpočet Pol'!G8</f>
        <v>0</v>
      </c>
      <c r="J49" s="186"/>
    </row>
    <row r="50" spans="1:10" ht="25.5" customHeight="1" x14ac:dyDescent="0.2">
      <c r="A50" s="111"/>
      <c r="B50" s="113" t="s">
        <v>55</v>
      </c>
      <c r="C50" s="181" t="s">
        <v>56</v>
      </c>
      <c r="D50" s="182"/>
      <c r="E50" s="182"/>
      <c r="F50" s="123" t="s">
        <v>25</v>
      </c>
      <c r="G50" s="124"/>
      <c r="H50" s="124"/>
      <c r="I50" s="180">
        <f>'Rozpočet Pol'!G10</f>
        <v>0</v>
      </c>
      <c r="J50" s="180"/>
    </row>
    <row r="51" spans="1:10" ht="25.5" customHeight="1" x14ac:dyDescent="0.2">
      <c r="A51" s="111"/>
      <c r="B51" s="113" t="s">
        <v>57</v>
      </c>
      <c r="C51" s="181" t="s">
        <v>58</v>
      </c>
      <c r="D51" s="182"/>
      <c r="E51" s="182"/>
      <c r="F51" s="123" t="s">
        <v>25</v>
      </c>
      <c r="G51" s="124"/>
      <c r="H51" s="124"/>
      <c r="I51" s="180">
        <f>'Rozpočet Pol'!G30</f>
        <v>0</v>
      </c>
      <c r="J51" s="180"/>
    </row>
    <row r="52" spans="1:10" ht="25.5" customHeight="1" x14ac:dyDescent="0.2">
      <c r="A52" s="111"/>
      <c r="B52" s="120" t="s">
        <v>59</v>
      </c>
      <c r="C52" s="184" t="s">
        <v>26</v>
      </c>
      <c r="D52" s="185"/>
      <c r="E52" s="185"/>
      <c r="F52" s="125" t="s">
        <v>59</v>
      </c>
      <c r="G52" s="126"/>
      <c r="H52" s="126"/>
      <c r="I52" s="183">
        <f>'Rozpočet Pol'!G36</f>
        <v>0</v>
      </c>
      <c r="J52" s="183"/>
    </row>
    <row r="53" spans="1:10" ht="25.5" customHeight="1" x14ac:dyDescent="0.2">
      <c r="A53" s="112"/>
      <c r="B53" s="116" t="s">
        <v>1</v>
      </c>
      <c r="C53" s="116"/>
      <c r="D53" s="117"/>
      <c r="E53" s="117"/>
      <c r="F53" s="127"/>
      <c r="G53" s="128"/>
      <c r="H53" s="128"/>
      <c r="I53" s="179">
        <f>SUM(I49:I52)</f>
        <v>0</v>
      </c>
      <c r="J53" s="179"/>
    </row>
    <row r="54" spans="1:10" x14ac:dyDescent="0.2">
      <c r="F54" s="84"/>
      <c r="G54" s="84"/>
      <c r="H54" s="84"/>
      <c r="I54" s="84"/>
      <c r="J54" s="84"/>
    </row>
    <row r="55" spans="1:10" x14ac:dyDescent="0.2">
      <c r="F55" s="84"/>
      <c r="G55" s="84"/>
      <c r="H55" s="84"/>
      <c r="I55" s="84"/>
      <c r="J55" s="84"/>
    </row>
    <row r="56" spans="1:10" x14ac:dyDescent="0.2">
      <c r="F56" s="84"/>
      <c r="G56" s="84"/>
      <c r="H56" s="84"/>
      <c r="I56" s="84"/>
      <c r="J56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3:J53"/>
    <mergeCell ref="I50:J50"/>
    <mergeCell ref="C50:E50"/>
    <mergeCell ref="I51:J51"/>
    <mergeCell ref="C51:E51"/>
    <mergeCell ref="I52:J5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8" t="s">
        <v>40</v>
      </c>
      <c r="B2" s="67"/>
      <c r="C2" s="230"/>
      <c r="D2" s="230"/>
      <c r="E2" s="230"/>
      <c r="F2" s="230"/>
      <c r="G2" s="231"/>
    </row>
    <row r="3" spans="1:7" ht="24.95" hidden="1" customHeight="1" x14ac:dyDescent="0.2">
      <c r="A3" s="68" t="s">
        <v>7</v>
      </c>
      <c r="B3" s="67"/>
      <c r="C3" s="230"/>
      <c r="D3" s="230"/>
      <c r="E3" s="230"/>
      <c r="F3" s="230"/>
      <c r="G3" s="231"/>
    </row>
    <row r="4" spans="1:7" ht="24.95" hidden="1" customHeight="1" x14ac:dyDescent="0.2">
      <c r="A4" s="68" t="s">
        <v>8</v>
      </c>
      <c r="B4" s="67"/>
      <c r="C4" s="230"/>
      <c r="D4" s="230"/>
      <c r="E4" s="230"/>
      <c r="F4" s="230"/>
      <c r="G4" s="231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5"/>
  <sheetViews>
    <sheetView tabSelected="1" topLeftCell="A6" workbookViewId="0">
      <selection activeCell="E16" sqref="E16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6" t="s">
        <v>6</v>
      </c>
      <c r="B1" s="256"/>
      <c r="C1" s="256"/>
      <c r="D1" s="256"/>
      <c r="E1" s="256"/>
      <c r="F1" s="256"/>
      <c r="G1" s="256"/>
      <c r="AE1" t="s">
        <v>62</v>
      </c>
    </row>
    <row r="2" spans="1:60" ht="24.95" customHeight="1" x14ac:dyDescent="0.2">
      <c r="A2" s="133" t="s">
        <v>61</v>
      </c>
      <c r="B2" s="131"/>
      <c r="C2" s="257" t="s">
        <v>145</v>
      </c>
      <c r="D2" s="258"/>
      <c r="E2" s="258"/>
      <c r="F2" s="258"/>
      <c r="G2" s="259"/>
      <c r="AE2" t="s">
        <v>63</v>
      </c>
    </row>
    <row r="3" spans="1:60" ht="24.95" customHeight="1" x14ac:dyDescent="0.2">
      <c r="A3" s="134" t="s">
        <v>7</v>
      </c>
      <c r="B3" s="132"/>
      <c r="C3" s="260" t="s">
        <v>138</v>
      </c>
      <c r="D3" s="261"/>
      <c r="E3" s="261"/>
      <c r="F3" s="261"/>
      <c r="G3" s="262"/>
      <c r="AE3" t="s">
        <v>64</v>
      </c>
    </row>
    <row r="4" spans="1:60" ht="24.95" hidden="1" customHeight="1" x14ac:dyDescent="0.2">
      <c r="A4" s="134" t="s">
        <v>8</v>
      </c>
      <c r="B4" s="132"/>
      <c r="C4" s="260"/>
      <c r="D4" s="261"/>
      <c r="E4" s="261"/>
      <c r="F4" s="261"/>
      <c r="G4" s="262"/>
      <c r="AE4" t="s">
        <v>65</v>
      </c>
    </row>
    <row r="5" spans="1:60" hidden="1" x14ac:dyDescent="0.2">
      <c r="A5" s="135" t="s">
        <v>66</v>
      </c>
      <c r="B5" s="136"/>
      <c r="C5" s="136"/>
      <c r="D5" s="137"/>
      <c r="E5" s="137"/>
      <c r="F5" s="137"/>
      <c r="G5" s="138"/>
      <c r="AE5" t="s">
        <v>67</v>
      </c>
    </row>
    <row r="7" spans="1:60" ht="38.25" x14ac:dyDescent="0.2">
      <c r="A7" s="144" t="s">
        <v>68</v>
      </c>
      <c r="B7" s="145" t="s">
        <v>69</v>
      </c>
      <c r="C7" s="145" t="s">
        <v>70</v>
      </c>
      <c r="D7" s="144" t="s">
        <v>71</v>
      </c>
      <c r="E7" s="144" t="s">
        <v>72</v>
      </c>
      <c r="F7" s="139" t="s">
        <v>73</v>
      </c>
      <c r="G7" s="157" t="s">
        <v>28</v>
      </c>
      <c r="H7" s="158" t="s">
        <v>29</v>
      </c>
      <c r="I7" s="158" t="s">
        <v>74</v>
      </c>
      <c r="J7" s="158" t="s">
        <v>30</v>
      </c>
      <c r="K7" s="158" t="s">
        <v>75</v>
      </c>
      <c r="L7" s="158" t="s">
        <v>76</v>
      </c>
      <c r="M7" s="158" t="s">
        <v>77</v>
      </c>
      <c r="N7" s="158" t="s">
        <v>78</v>
      </c>
      <c r="O7" s="158" t="s">
        <v>79</v>
      </c>
      <c r="P7" s="158" t="s">
        <v>80</v>
      </c>
      <c r="Q7" s="158" t="s">
        <v>81</v>
      </c>
      <c r="R7" s="158" t="s">
        <v>82</v>
      </c>
      <c r="S7" s="158" t="s">
        <v>83</v>
      </c>
      <c r="T7" s="158" t="s">
        <v>84</v>
      </c>
      <c r="U7" s="147" t="s">
        <v>85</v>
      </c>
    </row>
    <row r="8" spans="1:60" x14ac:dyDescent="0.2">
      <c r="A8" s="159" t="s">
        <v>86</v>
      </c>
      <c r="B8" s="160" t="s">
        <v>53</v>
      </c>
      <c r="C8" s="161" t="s">
        <v>54</v>
      </c>
      <c r="D8" s="146"/>
      <c r="E8" s="162"/>
      <c r="F8" s="163"/>
      <c r="G8" s="163">
        <f>SUMIF(AE9:AE9,"&lt;&gt;NOR",G9:G9)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46"/>
      <c r="O8" s="146">
        <f>SUM(O9:O9)</f>
        <v>0</v>
      </c>
      <c r="P8" s="146"/>
      <c r="Q8" s="146">
        <f>SUM(Q9:Q9)</f>
        <v>0</v>
      </c>
      <c r="R8" s="146"/>
      <c r="S8" s="146"/>
      <c r="T8" s="159"/>
      <c r="U8" s="146">
        <f>SUM(U9:U9)</f>
        <v>0</v>
      </c>
      <c r="AE8" t="s">
        <v>87</v>
      </c>
    </row>
    <row r="9" spans="1:60" outlineLevel="1" x14ac:dyDescent="0.2">
      <c r="A9" s="141">
        <v>1</v>
      </c>
      <c r="B9" s="141" t="s">
        <v>152</v>
      </c>
      <c r="C9" s="172" t="s">
        <v>88</v>
      </c>
      <c r="D9" s="148" t="s">
        <v>89</v>
      </c>
      <c r="E9" s="152">
        <v>1</v>
      </c>
      <c r="F9" s="154">
        <f>H9+J9</f>
        <v>0</v>
      </c>
      <c r="G9" s="155">
        <f>ROUND(E9*F9,2)</f>
        <v>0</v>
      </c>
      <c r="H9" s="155"/>
      <c r="I9" s="155">
        <f>ROUND(E9*H9,2)</f>
        <v>0</v>
      </c>
      <c r="J9" s="155"/>
      <c r="K9" s="155">
        <f>ROUND(E9*J9,2)</f>
        <v>0</v>
      </c>
      <c r="L9" s="155">
        <v>21</v>
      </c>
      <c r="M9" s="155">
        <f>G9*(1+L9/100)</f>
        <v>0</v>
      </c>
      <c r="N9" s="148">
        <v>0</v>
      </c>
      <c r="O9" s="148">
        <f>ROUND(E9*N9,5)</f>
        <v>0</v>
      </c>
      <c r="P9" s="148">
        <v>0</v>
      </c>
      <c r="Q9" s="148">
        <f>ROUND(E9*P9,5)</f>
        <v>0</v>
      </c>
      <c r="R9" s="148"/>
      <c r="S9" s="148"/>
      <c r="T9" s="149">
        <v>0</v>
      </c>
      <c r="U9" s="148">
        <f>ROUND(E9*T9,2)</f>
        <v>0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90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x14ac:dyDescent="0.2">
      <c r="A10" s="142" t="s">
        <v>86</v>
      </c>
      <c r="B10" s="142" t="s">
        <v>55</v>
      </c>
      <c r="C10" s="173" t="s">
        <v>56</v>
      </c>
      <c r="D10" s="150"/>
      <c r="E10" s="153"/>
      <c r="F10" s="156"/>
      <c r="G10" s="156">
        <f>SUMIF(AE11:AE29,"&lt;&gt;NOR",G11:G29)</f>
        <v>0</v>
      </c>
      <c r="H10" s="156"/>
      <c r="I10" s="156">
        <f>SUM(I11:I29)</f>
        <v>0</v>
      </c>
      <c r="J10" s="156"/>
      <c r="K10" s="156">
        <f>SUM(K11:K29)</f>
        <v>0</v>
      </c>
      <c r="L10" s="156"/>
      <c r="M10" s="156">
        <f>SUM(M11:M29)</f>
        <v>0</v>
      </c>
      <c r="N10" s="150"/>
      <c r="O10" s="150">
        <f>SUM(O11:O29)</f>
        <v>8.0000000000000004E-4</v>
      </c>
      <c r="P10" s="150"/>
      <c r="Q10" s="150">
        <f>SUM(Q11:Q29)</f>
        <v>0</v>
      </c>
      <c r="R10" s="150"/>
      <c r="S10" s="150"/>
      <c r="T10" s="151"/>
      <c r="U10" s="150">
        <f>SUM(U11:U29)</f>
        <v>11.379999999999997</v>
      </c>
      <c r="AE10" t="s">
        <v>87</v>
      </c>
    </row>
    <row r="11" spans="1:60" ht="22.5" outlineLevel="1" x14ac:dyDescent="0.2">
      <c r="A11" s="141">
        <v>2</v>
      </c>
      <c r="B11" s="141" t="s">
        <v>91</v>
      </c>
      <c r="C11" s="172" t="s">
        <v>92</v>
      </c>
      <c r="D11" s="148" t="s">
        <v>89</v>
      </c>
      <c r="E11" s="177"/>
      <c r="F11" s="154">
        <f>H11+J11</f>
        <v>0</v>
      </c>
      <c r="G11" s="155">
        <f>ROUND(E11*F11,2)</f>
        <v>0</v>
      </c>
      <c r="H11" s="155"/>
      <c r="I11" s="155">
        <f>ROUND(E11*H11,2)</f>
        <v>0</v>
      </c>
      <c r="J11" s="155"/>
      <c r="K11" s="155">
        <f>ROUND(E11*J11,2)</f>
        <v>0</v>
      </c>
      <c r="L11" s="155">
        <v>21</v>
      </c>
      <c r="M11" s="155">
        <f>G11*(1+L11/100)</f>
        <v>0</v>
      </c>
      <c r="N11" s="148">
        <v>0</v>
      </c>
      <c r="O11" s="148">
        <f>ROUND(E11*N11,5)</f>
        <v>0</v>
      </c>
      <c r="P11" s="148">
        <v>0</v>
      </c>
      <c r="Q11" s="148">
        <f>ROUND(E11*P11,5)</f>
        <v>0</v>
      </c>
      <c r="R11" s="148"/>
      <c r="S11" s="148"/>
      <c r="T11" s="149">
        <v>1</v>
      </c>
      <c r="U11" s="148">
        <f>ROUND(E11*T11,2)</f>
        <v>0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90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ht="33.75" outlineLevel="1" x14ac:dyDescent="0.2">
      <c r="A12" s="141"/>
      <c r="B12" s="141"/>
      <c r="C12" s="246" t="s">
        <v>93</v>
      </c>
      <c r="D12" s="247"/>
      <c r="E12" s="248"/>
      <c r="F12" s="249"/>
      <c r="G12" s="250"/>
      <c r="H12" s="155"/>
      <c r="I12" s="155"/>
      <c r="J12" s="155"/>
      <c r="K12" s="155"/>
      <c r="L12" s="155"/>
      <c r="M12" s="155"/>
      <c r="N12" s="148"/>
      <c r="O12" s="148"/>
      <c r="P12" s="148"/>
      <c r="Q12" s="148"/>
      <c r="R12" s="148"/>
      <c r="S12" s="148"/>
      <c r="T12" s="149"/>
      <c r="U12" s="148"/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94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3" t="str">
        <f>C12</f>
        <v>Dodavatel navrhne vhodný typ svítidla pro instalaci na zimním stadionu v potřebném počtu (ks) tak, aby návrh byl v souladu se "Zadávacími podminkami" a "Referenčním listem navrhovaného osvětlení", které jsou nedílnou součástí zadávací dokumentace.</v>
      </c>
      <c r="BB12" s="140"/>
      <c r="BC12" s="140"/>
      <c r="BD12" s="140"/>
      <c r="BE12" s="140"/>
      <c r="BF12" s="140"/>
      <c r="BG12" s="140"/>
      <c r="BH12" s="140"/>
    </row>
    <row r="13" spans="1:60" outlineLevel="1" x14ac:dyDescent="0.2">
      <c r="A13" s="141"/>
      <c r="B13" s="141"/>
      <c r="C13" s="246" t="s">
        <v>95</v>
      </c>
      <c r="D13" s="247"/>
      <c r="E13" s="248"/>
      <c r="F13" s="249"/>
      <c r="G13" s="250"/>
      <c r="H13" s="155"/>
      <c r="I13" s="155"/>
      <c r="J13" s="155"/>
      <c r="K13" s="155"/>
      <c r="L13" s="155"/>
      <c r="M13" s="155"/>
      <c r="N13" s="148"/>
      <c r="O13" s="148"/>
      <c r="P13" s="148"/>
      <c r="Q13" s="148"/>
      <c r="R13" s="148"/>
      <c r="S13" s="148"/>
      <c r="T13" s="149"/>
      <c r="U13" s="148"/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94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3" t="str">
        <f>C13</f>
        <v>Součástí ceny je i recyklační poplatek.</v>
      </c>
      <c r="BB13" s="140"/>
      <c r="BC13" s="140"/>
      <c r="BD13" s="140"/>
      <c r="BE13" s="140"/>
      <c r="BF13" s="140"/>
      <c r="BG13" s="140"/>
      <c r="BH13" s="140"/>
    </row>
    <row r="14" spans="1:60" ht="22.5" outlineLevel="1" x14ac:dyDescent="0.2">
      <c r="A14" s="141">
        <v>3</v>
      </c>
      <c r="B14" s="141" t="s">
        <v>96</v>
      </c>
      <c r="C14" s="172" t="s">
        <v>146</v>
      </c>
      <c r="D14" s="148" t="s">
        <v>89</v>
      </c>
      <c r="E14" s="152">
        <v>1</v>
      </c>
      <c r="F14" s="154">
        <f>H14+J14</f>
        <v>0</v>
      </c>
      <c r="G14" s="155">
        <f>ROUND(E14*F14,2)</f>
        <v>0</v>
      </c>
      <c r="H14" s="155"/>
      <c r="I14" s="155">
        <f>ROUND(E14*H14,2)</f>
        <v>0</v>
      </c>
      <c r="J14" s="155"/>
      <c r="K14" s="155">
        <f>ROUND(E14*J14,2)</f>
        <v>0</v>
      </c>
      <c r="L14" s="155">
        <v>21</v>
      </c>
      <c r="M14" s="155">
        <f>G14*(1+L14/100)</f>
        <v>0</v>
      </c>
      <c r="N14" s="148">
        <v>8.0000000000000004E-4</v>
      </c>
      <c r="O14" s="148">
        <f>ROUND(E14*N14,5)</f>
        <v>8.0000000000000004E-4</v>
      </c>
      <c r="P14" s="148">
        <v>0</v>
      </c>
      <c r="Q14" s="148">
        <f>ROUND(E14*P14,5)</f>
        <v>0</v>
      </c>
      <c r="R14" s="148"/>
      <c r="S14" s="148"/>
      <c r="T14" s="149">
        <v>5.6829999999999999E-2</v>
      </c>
      <c r="U14" s="148">
        <f>ROUND(E14*T14,2)</f>
        <v>0.06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90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22.5" outlineLevel="1" x14ac:dyDescent="0.2">
      <c r="A15" s="141"/>
      <c r="B15" s="141"/>
      <c r="C15" s="246" t="s">
        <v>97</v>
      </c>
      <c r="D15" s="247"/>
      <c r="E15" s="248"/>
      <c r="F15" s="249"/>
      <c r="G15" s="250"/>
      <c r="H15" s="155"/>
      <c r="I15" s="155"/>
      <c r="J15" s="155"/>
      <c r="K15" s="155"/>
      <c r="L15" s="155"/>
      <c r="M15" s="155"/>
      <c r="N15" s="148"/>
      <c r="O15" s="148"/>
      <c r="P15" s="148"/>
      <c r="Q15" s="148"/>
      <c r="R15" s="148"/>
      <c r="S15" s="148"/>
      <c r="T15" s="149"/>
      <c r="U15" s="148"/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94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3" t="str">
        <f>C15</f>
        <v>Součástí dodávky v rámci této položky je kromě samotného kabelu také elektrikářský rošt včetně kotvících prvků a montáže.</v>
      </c>
      <c r="BB15" s="140"/>
      <c r="BC15" s="140"/>
      <c r="BD15" s="140"/>
      <c r="BE15" s="140"/>
      <c r="BF15" s="140"/>
      <c r="BG15" s="140"/>
      <c r="BH15" s="140"/>
    </row>
    <row r="16" spans="1:60" ht="33.75" outlineLevel="1" x14ac:dyDescent="0.2">
      <c r="A16" s="141">
        <v>4</v>
      </c>
      <c r="B16" s="141" t="s">
        <v>151</v>
      </c>
      <c r="C16" s="172" t="s">
        <v>153</v>
      </c>
      <c r="D16" s="148" t="s">
        <v>89</v>
      </c>
      <c r="E16" s="152">
        <v>1</v>
      </c>
      <c r="F16" s="154">
        <v>0</v>
      </c>
      <c r="G16" s="155">
        <f>ROUND(E16*F16,2)</f>
        <v>0</v>
      </c>
      <c r="H16" s="155"/>
      <c r="I16" s="155"/>
      <c r="J16" s="155"/>
      <c r="K16" s="155"/>
      <c r="L16" s="155"/>
      <c r="M16" s="155"/>
      <c r="N16" s="148"/>
      <c r="O16" s="148"/>
      <c r="P16" s="148"/>
      <c r="Q16" s="148"/>
      <c r="R16" s="148"/>
      <c r="S16" s="148"/>
      <c r="T16" s="149"/>
      <c r="U16" s="148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3"/>
      <c r="BB16" s="140"/>
      <c r="BC16" s="140"/>
      <c r="BD16" s="140"/>
      <c r="BE16" s="140"/>
      <c r="BF16" s="140"/>
      <c r="BG16" s="140"/>
      <c r="BH16" s="140"/>
    </row>
    <row r="17" spans="1:60" ht="22.15" customHeight="1" outlineLevel="1" x14ac:dyDescent="0.2">
      <c r="A17" s="141"/>
      <c r="B17" s="141"/>
      <c r="C17" s="246" t="s">
        <v>150</v>
      </c>
      <c r="D17" s="247"/>
      <c r="E17" s="248"/>
      <c r="F17" s="249"/>
      <c r="G17" s="250"/>
      <c r="H17" s="155"/>
      <c r="I17" s="155"/>
      <c r="J17" s="155"/>
      <c r="K17" s="155"/>
      <c r="L17" s="155"/>
      <c r="M17" s="155"/>
      <c r="N17" s="148"/>
      <c r="O17" s="148"/>
      <c r="P17" s="148"/>
      <c r="Q17" s="148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3"/>
      <c r="BB17" s="140"/>
      <c r="BC17" s="140"/>
      <c r="BD17" s="140"/>
      <c r="BE17" s="140"/>
      <c r="BF17" s="140"/>
      <c r="BG17" s="140"/>
      <c r="BH17" s="140"/>
    </row>
    <row r="18" spans="1:60" ht="33.75" outlineLevel="1" x14ac:dyDescent="0.2">
      <c r="A18" s="141">
        <v>5</v>
      </c>
      <c r="B18" s="141" t="s">
        <v>149</v>
      </c>
      <c r="C18" s="172" t="s">
        <v>147</v>
      </c>
      <c r="D18" s="148" t="s">
        <v>89</v>
      </c>
      <c r="E18" s="152">
        <v>1</v>
      </c>
      <c r="F18" s="154">
        <f>H18+J18</f>
        <v>0</v>
      </c>
      <c r="G18" s="155">
        <f>ROUND(E18*F18,2)</f>
        <v>0</v>
      </c>
      <c r="H18" s="155"/>
      <c r="I18" s="155"/>
      <c r="J18" s="155"/>
      <c r="K18" s="155"/>
      <c r="L18" s="155"/>
      <c r="M18" s="155"/>
      <c r="N18" s="148"/>
      <c r="O18" s="148"/>
      <c r="P18" s="148"/>
      <c r="Q18" s="148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3"/>
      <c r="BB18" s="140"/>
      <c r="BC18" s="140"/>
      <c r="BD18" s="140"/>
      <c r="BE18" s="140"/>
      <c r="BF18" s="140"/>
      <c r="BG18" s="140"/>
      <c r="BH18" s="140"/>
    </row>
    <row r="19" spans="1:60" ht="21.6" customHeight="1" outlineLevel="1" x14ac:dyDescent="0.2">
      <c r="A19" s="141"/>
      <c r="B19" s="141"/>
      <c r="C19" s="246" t="s">
        <v>148</v>
      </c>
      <c r="D19" s="247"/>
      <c r="E19" s="248"/>
      <c r="F19" s="249"/>
      <c r="G19" s="250"/>
      <c r="H19" s="155"/>
      <c r="I19" s="155"/>
      <c r="J19" s="155"/>
      <c r="K19" s="155"/>
      <c r="L19" s="155"/>
      <c r="M19" s="155"/>
      <c r="N19" s="148"/>
      <c r="O19" s="148"/>
      <c r="P19" s="148"/>
      <c r="Q19" s="148"/>
      <c r="R19" s="148"/>
      <c r="S19" s="148"/>
      <c r="T19" s="149"/>
      <c r="U19" s="148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3"/>
      <c r="BB19" s="140"/>
      <c r="BC19" s="140"/>
      <c r="BD19" s="140"/>
      <c r="BE19" s="140"/>
      <c r="BF19" s="140"/>
      <c r="BG19" s="140"/>
      <c r="BH19" s="140"/>
    </row>
    <row r="20" spans="1:60" ht="33.75" outlineLevel="1" x14ac:dyDescent="0.2">
      <c r="A20" s="141">
        <v>6</v>
      </c>
      <c r="B20" s="141" t="s">
        <v>98</v>
      </c>
      <c r="C20" s="172" t="s">
        <v>155</v>
      </c>
      <c r="D20" s="148" t="s">
        <v>89</v>
      </c>
      <c r="E20" s="152">
        <v>1</v>
      </c>
      <c r="F20" s="154">
        <f>H20+J20</f>
        <v>0</v>
      </c>
      <c r="G20" s="155">
        <f>ROUND(E20*F20,2)</f>
        <v>0</v>
      </c>
      <c r="H20" s="155"/>
      <c r="I20" s="155">
        <f>ROUND(E20*H20,2)</f>
        <v>0</v>
      </c>
      <c r="J20" s="155"/>
      <c r="K20" s="155">
        <f>ROUND(E20*J20,2)</f>
        <v>0</v>
      </c>
      <c r="L20" s="155">
        <v>21</v>
      </c>
      <c r="M20" s="155">
        <f>G20*(1+L20/100)</f>
        <v>0</v>
      </c>
      <c r="N20" s="148">
        <v>0</v>
      </c>
      <c r="O20" s="148">
        <f>ROUND(E20*N20,5)</f>
        <v>0</v>
      </c>
      <c r="P20" s="148">
        <v>0</v>
      </c>
      <c r="Q20" s="148">
        <f>ROUND(E20*P20,5)</f>
        <v>0</v>
      </c>
      <c r="R20" s="148"/>
      <c r="S20" s="148"/>
      <c r="T20" s="149">
        <v>0.4</v>
      </c>
      <c r="U20" s="148">
        <f>ROUND(E20*T20,2)</f>
        <v>0.4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90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1"/>
      <c r="B21" s="141"/>
      <c r="C21" s="246" t="s">
        <v>99</v>
      </c>
      <c r="D21" s="247"/>
      <c r="E21" s="248"/>
      <c r="F21" s="249"/>
      <c r="G21" s="250"/>
      <c r="H21" s="155"/>
      <c r="I21" s="155"/>
      <c r="J21" s="155"/>
      <c r="K21" s="155"/>
      <c r="L21" s="155"/>
      <c r="M21" s="155"/>
      <c r="N21" s="148"/>
      <c r="O21" s="148"/>
      <c r="P21" s="148"/>
      <c r="Q21" s="148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94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3" t="str">
        <f>C21</f>
        <v>Regulace DALI musí umožnit automatickou volbu provozních režimů 0 / 100 / 300 / 500 / 750 lx.</v>
      </c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41"/>
      <c r="B22" s="141"/>
      <c r="C22" s="246" t="s">
        <v>100</v>
      </c>
      <c r="D22" s="247"/>
      <c r="E22" s="248"/>
      <c r="F22" s="249"/>
      <c r="G22" s="250"/>
      <c r="H22" s="155"/>
      <c r="I22" s="155"/>
      <c r="J22" s="155"/>
      <c r="K22" s="155"/>
      <c r="L22" s="155"/>
      <c r="M22" s="155"/>
      <c r="N22" s="148"/>
      <c r="O22" s="148"/>
      <c r="P22" s="148"/>
      <c r="Q22" s="148"/>
      <c r="R22" s="148"/>
      <c r="S22" s="148"/>
      <c r="T22" s="149"/>
      <c r="U22" s="148"/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94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3" t="str">
        <f>C22</f>
        <v>Dále musí umožnit ruční ovládání libovolného světla (každého světla samostatně) v provozním režimu 0 / 100 / 300 / 500 / 750 lx.</v>
      </c>
      <c r="BB22" s="140"/>
      <c r="BC22" s="140"/>
      <c r="BD22" s="140"/>
      <c r="BE22" s="140"/>
      <c r="BF22" s="140"/>
      <c r="BG22" s="140"/>
      <c r="BH22" s="140"/>
    </row>
    <row r="23" spans="1:60" ht="22.5" outlineLevel="1" x14ac:dyDescent="0.2">
      <c r="A23" s="141">
        <v>7</v>
      </c>
      <c r="B23" s="141" t="s">
        <v>101</v>
      </c>
      <c r="C23" s="172" t="s">
        <v>102</v>
      </c>
      <c r="D23" s="148" t="s">
        <v>89</v>
      </c>
      <c r="E23" s="152">
        <v>1</v>
      </c>
      <c r="F23" s="154">
        <f>H23+J23</f>
        <v>0</v>
      </c>
      <c r="G23" s="155">
        <f>ROUND(E23*F23,2)</f>
        <v>0</v>
      </c>
      <c r="H23" s="155"/>
      <c r="I23" s="155">
        <f>ROUND(E23*H23,2)</f>
        <v>0</v>
      </c>
      <c r="J23" s="155"/>
      <c r="K23" s="155">
        <f>ROUND(E23*J23,2)</f>
        <v>0</v>
      </c>
      <c r="L23" s="155">
        <v>21</v>
      </c>
      <c r="M23" s="155">
        <f>G23*(1+L23/100)</f>
        <v>0</v>
      </c>
      <c r="N23" s="148">
        <v>0</v>
      </c>
      <c r="O23" s="148">
        <f>ROUND(E23*N23,5)</f>
        <v>0</v>
      </c>
      <c r="P23" s="148">
        <v>0</v>
      </c>
      <c r="Q23" s="148">
        <f>ROUND(E23*P23,5)</f>
        <v>0</v>
      </c>
      <c r="R23" s="148"/>
      <c r="S23" s="148"/>
      <c r="T23" s="149">
        <v>1</v>
      </c>
      <c r="U23" s="148">
        <f>ROUND(E23*T23,2)</f>
        <v>1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90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41">
        <v>8</v>
      </c>
      <c r="B24" s="141" t="s">
        <v>103</v>
      </c>
      <c r="C24" s="172" t="s">
        <v>104</v>
      </c>
      <c r="D24" s="148" t="s">
        <v>105</v>
      </c>
      <c r="E24" s="152">
        <v>8</v>
      </c>
      <c r="F24" s="154">
        <f>H24+J24</f>
        <v>0</v>
      </c>
      <c r="G24" s="155">
        <f>ROUND(E24*F24,2)</f>
        <v>0</v>
      </c>
      <c r="H24" s="155"/>
      <c r="I24" s="155">
        <f>ROUND(E24*H24,2)</f>
        <v>0</v>
      </c>
      <c r="J24" s="155"/>
      <c r="K24" s="155">
        <f>ROUND(E24*J24,2)</f>
        <v>0</v>
      </c>
      <c r="L24" s="155">
        <v>21</v>
      </c>
      <c r="M24" s="155">
        <f>G24*(1+L24/100)</f>
        <v>0</v>
      </c>
      <c r="N24" s="148">
        <v>0</v>
      </c>
      <c r="O24" s="148">
        <f>ROUND(E24*N24,5)</f>
        <v>0</v>
      </c>
      <c r="P24" s="148">
        <v>0</v>
      </c>
      <c r="Q24" s="148">
        <f>ROUND(E24*P24,5)</f>
        <v>0</v>
      </c>
      <c r="R24" s="148"/>
      <c r="S24" s="148"/>
      <c r="T24" s="149">
        <v>1.0780000000000001</v>
      </c>
      <c r="U24" s="148">
        <f>ROUND(E24*T24,2)</f>
        <v>8.6199999999999992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90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ht="22.5" outlineLevel="1" x14ac:dyDescent="0.2">
      <c r="A25" s="141">
        <v>9</v>
      </c>
      <c r="B25" s="141" t="s">
        <v>106</v>
      </c>
      <c r="C25" s="172" t="s">
        <v>107</v>
      </c>
      <c r="D25" s="148" t="s">
        <v>89</v>
      </c>
      <c r="E25" s="152">
        <v>1</v>
      </c>
      <c r="F25" s="154">
        <f>H25+J25</f>
        <v>0</v>
      </c>
      <c r="G25" s="155">
        <f>ROUND(E25*F25,2)</f>
        <v>0</v>
      </c>
      <c r="H25" s="155"/>
      <c r="I25" s="155">
        <f>ROUND(E25*H25,2)</f>
        <v>0</v>
      </c>
      <c r="J25" s="155"/>
      <c r="K25" s="155">
        <f>ROUND(E25*J25,2)</f>
        <v>0</v>
      </c>
      <c r="L25" s="155">
        <v>21</v>
      </c>
      <c r="M25" s="155">
        <f>G25*(1+L25/100)</f>
        <v>0</v>
      </c>
      <c r="N25" s="148">
        <v>0</v>
      </c>
      <c r="O25" s="148">
        <f>ROUND(E25*N25,5)</f>
        <v>0</v>
      </c>
      <c r="P25" s="148">
        <v>0</v>
      </c>
      <c r="Q25" s="148">
        <f>ROUND(E25*P25,5)</f>
        <v>0</v>
      </c>
      <c r="R25" s="148"/>
      <c r="S25" s="148"/>
      <c r="T25" s="149">
        <v>0.09</v>
      </c>
      <c r="U25" s="148">
        <f>ROUND(E25*T25,2)</f>
        <v>0.09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108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">
      <c r="A26" s="141"/>
      <c r="B26" s="141"/>
      <c r="C26" s="246" t="s">
        <v>109</v>
      </c>
      <c r="D26" s="247"/>
      <c r="E26" s="248"/>
      <c r="F26" s="249"/>
      <c r="G26" s="250"/>
      <c r="H26" s="155"/>
      <c r="I26" s="155"/>
      <c r="J26" s="155"/>
      <c r="K26" s="155"/>
      <c r="L26" s="155"/>
      <c r="M26" s="155"/>
      <c r="N26" s="148"/>
      <c r="O26" s="148"/>
      <c r="P26" s="148"/>
      <c r="Q26" s="148"/>
      <c r="R26" s="148"/>
      <c r="S26" s="148"/>
      <c r="T26" s="149"/>
      <c r="U26" s="148"/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94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3" t="str">
        <f>C26</f>
        <v>Výměna nebo doplnění prvků do stávajícího rozvaděče v souladu s požadavky dle nové instalace.</v>
      </c>
      <c r="BB26" s="140"/>
      <c r="BC26" s="140"/>
      <c r="BD26" s="140"/>
      <c r="BE26" s="140"/>
      <c r="BF26" s="140"/>
      <c r="BG26" s="140"/>
      <c r="BH26" s="140"/>
    </row>
    <row r="27" spans="1:60" outlineLevel="1" x14ac:dyDescent="0.2">
      <c r="A27" s="141">
        <v>10</v>
      </c>
      <c r="B27" s="141" t="s">
        <v>110</v>
      </c>
      <c r="C27" s="172" t="s">
        <v>111</v>
      </c>
      <c r="D27" s="148" t="s">
        <v>89</v>
      </c>
      <c r="E27" s="152">
        <v>1</v>
      </c>
      <c r="F27" s="154">
        <f>H27+J27</f>
        <v>0</v>
      </c>
      <c r="G27" s="155">
        <f>ROUND(E27*F27,2)</f>
        <v>0</v>
      </c>
      <c r="H27" s="155"/>
      <c r="I27" s="155">
        <f>ROUND(E27*H27,2)</f>
        <v>0</v>
      </c>
      <c r="J27" s="155"/>
      <c r="K27" s="155">
        <f>ROUND(E27*J27,2)</f>
        <v>0</v>
      </c>
      <c r="L27" s="155">
        <v>21</v>
      </c>
      <c r="M27" s="155">
        <f>G27*(1+L27/100)</f>
        <v>0</v>
      </c>
      <c r="N27" s="148">
        <v>0</v>
      </c>
      <c r="O27" s="148">
        <f>ROUND(E27*N27,5)</f>
        <v>0</v>
      </c>
      <c r="P27" s="148">
        <v>0</v>
      </c>
      <c r="Q27" s="148">
        <f>ROUND(E27*P27,5)</f>
        <v>0</v>
      </c>
      <c r="R27" s="148"/>
      <c r="S27" s="148"/>
      <c r="T27" s="149">
        <v>1</v>
      </c>
      <c r="U27" s="148">
        <f>ROUND(E27*T27,2)</f>
        <v>1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90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ht="22.5" outlineLevel="1" x14ac:dyDescent="0.2">
      <c r="A28" s="141">
        <v>11</v>
      </c>
      <c r="B28" s="141" t="s">
        <v>112</v>
      </c>
      <c r="C28" s="172" t="s">
        <v>113</v>
      </c>
      <c r="D28" s="148" t="s">
        <v>89</v>
      </c>
      <c r="E28" s="152">
        <v>1</v>
      </c>
      <c r="F28" s="154">
        <f>H28+J28</f>
        <v>0</v>
      </c>
      <c r="G28" s="155">
        <f>ROUND(E28*F28,2)</f>
        <v>0</v>
      </c>
      <c r="H28" s="155"/>
      <c r="I28" s="155">
        <f>ROUND(E28*H28,2)</f>
        <v>0</v>
      </c>
      <c r="J28" s="155"/>
      <c r="K28" s="155">
        <f>ROUND(E28*J28,2)</f>
        <v>0</v>
      </c>
      <c r="L28" s="155">
        <v>21</v>
      </c>
      <c r="M28" s="155">
        <f>G28*(1+L28/100)</f>
        <v>0</v>
      </c>
      <c r="N28" s="148">
        <v>0</v>
      </c>
      <c r="O28" s="148">
        <f>ROUND(E28*N28,5)</f>
        <v>0</v>
      </c>
      <c r="P28" s="148">
        <v>0</v>
      </c>
      <c r="Q28" s="148">
        <f>ROUND(E28*P28,5)</f>
        <v>0</v>
      </c>
      <c r="R28" s="148"/>
      <c r="S28" s="148"/>
      <c r="T28" s="149">
        <v>3.85E-2</v>
      </c>
      <c r="U28" s="148">
        <f>ROUND(E28*T28,2)</f>
        <v>0.04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90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22.5" outlineLevel="1" x14ac:dyDescent="0.2">
      <c r="A29" s="141">
        <v>12</v>
      </c>
      <c r="B29" s="141" t="s">
        <v>114</v>
      </c>
      <c r="C29" s="172" t="s">
        <v>115</v>
      </c>
      <c r="D29" s="148" t="s">
        <v>89</v>
      </c>
      <c r="E29" s="152">
        <v>1</v>
      </c>
      <c r="F29" s="154">
        <f>H29+J29</f>
        <v>0</v>
      </c>
      <c r="G29" s="155">
        <f>ROUND(E29*F29,2)</f>
        <v>0</v>
      </c>
      <c r="H29" s="155"/>
      <c r="I29" s="155">
        <f>ROUND(E29*H29,2)</f>
        <v>0</v>
      </c>
      <c r="J29" s="155"/>
      <c r="K29" s="155">
        <f>ROUND(E29*J29,2)</f>
        <v>0</v>
      </c>
      <c r="L29" s="155">
        <v>21</v>
      </c>
      <c r="M29" s="155">
        <f>G29*(1+L29/100)</f>
        <v>0</v>
      </c>
      <c r="N29" s="148">
        <v>0</v>
      </c>
      <c r="O29" s="148">
        <f>ROUND(E29*N29,5)</f>
        <v>0</v>
      </c>
      <c r="P29" s="148">
        <v>0</v>
      </c>
      <c r="Q29" s="148">
        <f>ROUND(E29*P29,5)</f>
        <v>0</v>
      </c>
      <c r="R29" s="148"/>
      <c r="S29" s="148"/>
      <c r="T29" s="149">
        <v>0.17</v>
      </c>
      <c r="U29" s="148">
        <f>ROUND(E29*T29,2)</f>
        <v>0.17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108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x14ac:dyDescent="0.2">
      <c r="A30" s="142" t="s">
        <v>86</v>
      </c>
      <c r="B30" s="142" t="s">
        <v>57</v>
      </c>
      <c r="C30" s="173" t="s">
        <v>58</v>
      </c>
      <c r="D30" s="150"/>
      <c r="E30" s="153"/>
      <c r="F30" s="156"/>
      <c r="G30" s="156">
        <f>SUMIF(AE31:AE35,"&lt;&gt;NOR",G31:G35)</f>
        <v>0</v>
      </c>
      <c r="H30" s="156"/>
      <c r="I30" s="156">
        <f>SUM(I31:I35)</f>
        <v>0</v>
      </c>
      <c r="J30" s="156"/>
      <c r="K30" s="156">
        <f>SUM(K31:K35)</f>
        <v>0</v>
      </c>
      <c r="L30" s="156"/>
      <c r="M30" s="156">
        <f>SUM(M31:M35)</f>
        <v>0</v>
      </c>
      <c r="N30" s="150"/>
      <c r="O30" s="150">
        <f>SUM(O31:O35)</f>
        <v>0</v>
      </c>
      <c r="P30" s="150"/>
      <c r="Q30" s="150">
        <f>SUM(Q31:Q35)</f>
        <v>0</v>
      </c>
      <c r="R30" s="150"/>
      <c r="S30" s="150"/>
      <c r="T30" s="151"/>
      <c r="U30" s="150">
        <f>SUM(U31:U35)</f>
        <v>0.29000000000000004</v>
      </c>
      <c r="AE30" t="s">
        <v>87</v>
      </c>
    </row>
    <row r="31" spans="1:60" ht="21.6" customHeight="1" outlineLevel="1" x14ac:dyDescent="0.2">
      <c r="A31" s="141">
        <v>13</v>
      </c>
      <c r="B31" s="141" t="s">
        <v>116</v>
      </c>
      <c r="C31" s="172" t="s">
        <v>154</v>
      </c>
      <c r="D31" s="148" t="s">
        <v>89</v>
      </c>
      <c r="E31" s="152">
        <v>1</v>
      </c>
      <c r="F31" s="154">
        <f>H31+J31</f>
        <v>0</v>
      </c>
      <c r="G31" s="155">
        <f>ROUND(E31*F31,2)</f>
        <v>0</v>
      </c>
      <c r="H31" s="155"/>
      <c r="I31" s="155">
        <f>ROUND(E31*H31,2)</f>
        <v>0</v>
      </c>
      <c r="J31" s="155"/>
      <c r="K31" s="155">
        <f>ROUND(E31*J31,2)</f>
        <v>0</v>
      </c>
      <c r="L31" s="155">
        <v>21</v>
      </c>
      <c r="M31" s="155">
        <f>G31*(1+L31/100)</f>
        <v>0</v>
      </c>
      <c r="N31" s="148">
        <v>0</v>
      </c>
      <c r="O31" s="148">
        <f>ROUND(E31*N31,5)</f>
        <v>0</v>
      </c>
      <c r="P31" s="148">
        <v>0</v>
      </c>
      <c r="Q31" s="148">
        <f>ROUND(E31*P31,5)</f>
        <v>0</v>
      </c>
      <c r="R31" s="148"/>
      <c r="S31" s="148"/>
      <c r="T31" s="149">
        <v>0.27600000000000002</v>
      </c>
      <c r="U31" s="148">
        <f>ROUND(E31*T31,2)</f>
        <v>0.28000000000000003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90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41"/>
      <c r="B32" s="141"/>
      <c r="C32" s="246" t="s">
        <v>117</v>
      </c>
      <c r="D32" s="247"/>
      <c r="E32" s="248"/>
      <c r="F32" s="249"/>
      <c r="G32" s="250"/>
      <c r="H32" s="155"/>
      <c r="I32" s="155"/>
      <c r="J32" s="155"/>
      <c r="K32" s="155"/>
      <c r="L32" s="155"/>
      <c r="M32" s="155"/>
      <c r="N32" s="148"/>
      <c r="O32" s="148"/>
      <c r="P32" s="148"/>
      <c r="Q32" s="148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94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3" t="str">
        <f>C32</f>
        <v>Včetně elkologické likvidace.</v>
      </c>
      <c r="BB32" s="140"/>
      <c r="BC32" s="140"/>
      <c r="BD32" s="140"/>
      <c r="BE32" s="140"/>
      <c r="BF32" s="140"/>
      <c r="BG32" s="140"/>
      <c r="BH32" s="140"/>
    </row>
    <row r="33" spans="1:60" ht="22.5" outlineLevel="1" x14ac:dyDescent="0.2">
      <c r="A33" s="141">
        <v>14</v>
      </c>
      <c r="B33" s="141" t="s">
        <v>118</v>
      </c>
      <c r="C33" s="172" t="s">
        <v>119</v>
      </c>
      <c r="D33" s="148" t="s">
        <v>89</v>
      </c>
      <c r="E33" s="152">
        <v>1</v>
      </c>
      <c r="F33" s="154">
        <f>H33+J33</f>
        <v>0</v>
      </c>
      <c r="G33" s="155">
        <f>ROUND(E33*F33,2)</f>
        <v>0</v>
      </c>
      <c r="H33" s="155"/>
      <c r="I33" s="155">
        <f>ROUND(E33*H33,2)</f>
        <v>0</v>
      </c>
      <c r="J33" s="155"/>
      <c r="K33" s="155">
        <f>ROUND(E33*J33,2)</f>
        <v>0</v>
      </c>
      <c r="L33" s="155">
        <v>21</v>
      </c>
      <c r="M33" s="155">
        <f>G33*(1+L33/100)</f>
        <v>0</v>
      </c>
      <c r="N33" s="148">
        <v>0</v>
      </c>
      <c r="O33" s="148">
        <f>ROUND(E33*N33,5)</f>
        <v>0</v>
      </c>
      <c r="P33" s="148">
        <v>0</v>
      </c>
      <c r="Q33" s="148">
        <f>ROUND(E33*P33,5)</f>
        <v>0</v>
      </c>
      <c r="R33" s="148"/>
      <c r="S33" s="148"/>
      <c r="T33" s="149">
        <v>1.2500000000000001E-2</v>
      </c>
      <c r="U33" s="148">
        <f>ROUND(E33*T33,2)</f>
        <v>0.01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90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41"/>
      <c r="B34" s="141"/>
      <c r="C34" s="246" t="s">
        <v>120</v>
      </c>
      <c r="D34" s="247"/>
      <c r="E34" s="248"/>
      <c r="F34" s="249"/>
      <c r="G34" s="250"/>
      <c r="H34" s="155"/>
      <c r="I34" s="155"/>
      <c r="J34" s="155"/>
      <c r="K34" s="155"/>
      <c r="L34" s="155"/>
      <c r="M34" s="155"/>
      <c r="N34" s="148"/>
      <c r="O34" s="148"/>
      <c r="P34" s="148"/>
      <c r="Q34" s="148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94</v>
      </c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3" t="str">
        <f>C34</f>
        <v>Předpokládaná délka kabeláže je cca 1.500 m.</v>
      </c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1"/>
      <c r="B35" s="141"/>
      <c r="C35" s="246" t="s">
        <v>121</v>
      </c>
      <c r="D35" s="247"/>
      <c r="E35" s="248"/>
      <c r="F35" s="249"/>
      <c r="G35" s="250"/>
      <c r="H35" s="155"/>
      <c r="I35" s="155"/>
      <c r="J35" s="155"/>
      <c r="K35" s="155"/>
      <c r="L35" s="155"/>
      <c r="M35" s="155"/>
      <c r="N35" s="148"/>
      <c r="O35" s="148"/>
      <c r="P35" s="148"/>
      <c r="Q35" s="148"/>
      <c r="R35" s="148"/>
      <c r="S35" s="148"/>
      <c r="T35" s="149"/>
      <c r="U35" s="148"/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94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3" t="str">
        <f>C35</f>
        <v>Včetně ekologické likvidace.</v>
      </c>
      <c r="BB35" s="140"/>
      <c r="BC35" s="140"/>
      <c r="BD35" s="140"/>
      <c r="BE35" s="140"/>
      <c r="BF35" s="140"/>
      <c r="BG35" s="140"/>
      <c r="BH35" s="140"/>
    </row>
    <row r="36" spans="1:60" x14ac:dyDescent="0.2">
      <c r="A36" s="142" t="s">
        <v>86</v>
      </c>
      <c r="B36" s="142" t="s">
        <v>59</v>
      </c>
      <c r="C36" s="173" t="s">
        <v>26</v>
      </c>
      <c r="D36" s="150"/>
      <c r="E36" s="153"/>
      <c r="F36" s="156"/>
      <c r="G36" s="156">
        <f>SUMIF(AE37:AE43,"&lt;&gt;NOR",G37:G43)</f>
        <v>0</v>
      </c>
      <c r="H36" s="156"/>
      <c r="I36" s="156">
        <f>SUM(I37:I43)</f>
        <v>0</v>
      </c>
      <c r="J36" s="156"/>
      <c r="K36" s="156">
        <f>SUM(K37:K43)</f>
        <v>0</v>
      </c>
      <c r="L36" s="156"/>
      <c r="M36" s="156">
        <f>SUM(M37:M43)</f>
        <v>0</v>
      </c>
      <c r="N36" s="150"/>
      <c r="O36" s="150">
        <f>SUM(O37:O43)</f>
        <v>0</v>
      </c>
      <c r="P36" s="150"/>
      <c r="Q36" s="150">
        <f>SUM(Q37:Q43)</f>
        <v>0</v>
      </c>
      <c r="R36" s="150"/>
      <c r="S36" s="150"/>
      <c r="T36" s="151"/>
      <c r="U36" s="150">
        <f>SUM(U37:U43)</f>
        <v>0</v>
      </c>
      <c r="AE36" t="s">
        <v>87</v>
      </c>
    </row>
    <row r="37" spans="1:60" ht="22.5" outlineLevel="1" x14ac:dyDescent="0.2">
      <c r="A37" s="141">
        <v>15</v>
      </c>
      <c r="B37" s="141" t="s">
        <v>122</v>
      </c>
      <c r="C37" s="172" t="s">
        <v>123</v>
      </c>
      <c r="D37" s="148" t="s">
        <v>124</v>
      </c>
      <c r="E37" s="152">
        <v>1</v>
      </c>
      <c r="F37" s="154">
        <f>H37+J37</f>
        <v>0</v>
      </c>
      <c r="G37" s="155">
        <f>ROUND(E37*F37,2)</f>
        <v>0</v>
      </c>
      <c r="H37" s="155"/>
      <c r="I37" s="155">
        <f>ROUND(E37*H37,2)</f>
        <v>0</v>
      </c>
      <c r="J37" s="155"/>
      <c r="K37" s="155">
        <f>ROUND(E37*J37,2)</f>
        <v>0</v>
      </c>
      <c r="L37" s="155">
        <v>21</v>
      </c>
      <c r="M37" s="155">
        <f>G37*(1+L37/100)</f>
        <v>0</v>
      </c>
      <c r="N37" s="148">
        <v>0</v>
      </c>
      <c r="O37" s="148">
        <f>ROUND(E37*N37,5)</f>
        <v>0</v>
      </c>
      <c r="P37" s="148">
        <v>0</v>
      </c>
      <c r="Q37" s="148">
        <f>ROUND(E37*P37,5)</f>
        <v>0</v>
      </c>
      <c r="R37" s="148"/>
      <c r="S37" s="148"/>
      <c r="T37" s="149">
        <v>0</v>
      </c>
      <c r="U37" s="148">
        <f>ROUND(E37*T37,2)</f>
        <v>0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90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/>
      <c r="B38" s="141"/>
      <c r="C38" s="246" t="s">
        <v>125</v>
      </c>
      <c r="D38" s="247"/>
      <c r="E38" s="248"/>
      <c r="F38" s="249"/>
      <c r="G38" s="250"/>
      <c r="H38" s="155"/>
      <c r="I38" s="155"/>
      <c r="J38" s="155"/>
      <c r="K38" s="155"/>
      <c r="L38" s="155"/>
      <c r="M38" s="155"/>
      <c r="N38" s="148"/>
      <c r="O38" s="148"/>
      <c r="P38" s="148"/>
      <c r="Q38" s="148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94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3" t="str">
        <f>C38</f>
        <v>Předat 3x v tištěné podobě + 1x digitálně (na libovolném datovém nosiči).</v>
      </c>
      <c r="BB38" s="140"/>
      <c r="BC38" s="140"/>
      <c r="BD38" s="140"/>
      <c r="BE38" s="140"/>
      <c r="BF38" s="140"/>
      <c r="BG38" s="140"/>
      <c r="BH38" s="140"/>
    </row>
    <row r="39" spans="1:60" ht="33.75" outlineLevel="1" x14ac:dyDescent="0.2">
      <c r="A39" s="141"/>
      <c r="B39" s="141"/>
      <c r="C39" s="246" t="s">
        <v>126</v>
      </c>
      <c r="D39" s="247"/>
      <c r="E39" s="248"/>
      <c r="F39" s="249"/>
      <c r="G39" s="250"/>
      <c r="H39" s="155"/>
      <c r="I39" s="155"/>
      <c r="J39" s="155"/>
      <c r="K39" s="155"/>
      <c r="L39" s="155"/>
      <c r="M39" s="155"/>
      <c r="N39" s="148"/>
      <c r="O39" s="148"/>
      <c r="P39" s="148"/>
      <c r="Q39" s="148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94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3" t="str">
        <f>C39</f>
        <v>Součástí DSPS budou: Katalogové listy ke všem použitým svítidlům a k jednotlivým komponentům regulace, Montážní návod ke svítidlům, Certifikát ENEC, Prohlášení o shodě, Návod k provozu, Výpočet osvětlení, atd.</v>
      </c>
      <c r="BB39" s="140"/>
      <c r="BC39" s="140"/>
      <c r="BD39" s="140"/>
      <c r="BE39" s="140"/>
      <c r="BF39" s="140"/>
      <c r="BG39" s="140"/>
      <c r="BH39" s="140"/>
    </row>
    <row r="40" spans="1:60" ht="22.5" outlineLevel="1" x14ac:dyDescent="0.2">
      <c r="A40" s="141"/>
      <c r="B40" s="141"/>
      <c r="C40" s="246" t="s">
        <v>127</v>
      </c>
      <c r="D40" s="247"/>
      <c r="E40" s="248"/>
      <c r="F40" s="249"/>
      <c r="G40" s="250"/>
      <c r="H40" s="155"/>
      <c r="I40" s="155"/>
      <c r="J40" s="155"/>
      <c r="K40" s="155"/>
      <c r="L40" s="155"/>
      <c r="M40" s="155"/>
      <c r="N40" s="148"/>
      <c r="O40" s="148"/>
      <c r="P40" s="148"/>
      <c r="Q40" s="148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94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3" t="str">
        <f>C40</f>
        <v>Vše v tištěné podobě bude předáno ve stejném členění, řazení a s názvem i v digitální podobě (např. ve formátu *.pdf).</v>
      </c>
      <c r="BB40" s="140"/>
      <c r="BC40" s="140"/>
      <c r="BD40" s="140"/>
      <c r="BE40" s="140"/>
      <c r="BF40" s="140"/>
      <c r="BG40" s="140"/>
      <c r="BH40" s="140"/>
    </row>
    <row r="41" spans="1:60" outlineLevel="1" x14ac:dyDescent="0.2">
      <c r="A41" s="141"/>
      <c r="B41" s="141"/>
      <c r="C41" s="246" t="s">
        <v>128</v>
      </c>
      <c r="D41" s="247"/>
      <c r="E41" s="248"/>
      <c r="F41" s="249"/>
      <c r="G41" s="250"/>
      <c r="H41" s="155"/>
      <c r="I41" s="155"/>
      <c r="J41" s="155"/>
      <c r="K41" s="155"/>
      <c r="L41" s="155"/>
      <c r="M41" s="155"/>
      <c r="N41" s="148"/>
      <c r="O41" s="148"/>
      <c r="P41" s="148"/>
      <c r="Q41" s="148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94</v>
      </c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3" t="str">
        <f>C41</f>
        <v>Veškerá dokumentace (tištěná i digitální) bude předána v českém jazyce.</v>
      </c>
      <c r="BB41" s="140"/>
      <c r="BC41" s="140"/>
      <c r="BD41" s="140"/>
      <c r="BE41" s="140"/>
      <c r="BF41" s="140"/>
      <c r="BG41" s="140"/>
      <c r="BH41" s="140"/>
    </row>
    <row r="42" spans="1:60" ht="22.5" outlineLevel="1" x14ac:dyDescent="0.2">
      <c r="A42" s="141">
        <v>16</v>
      </c>
      <c r="B42" s="141" t="s">
        <v>129</v>
      </c>
      <c r="C42" s="172" t="s">
        <v>130</v>
      </c>
      <c r="D42" s="148" t="s">
        <v>124</v>
      </c>
      <c r="E42" s="152">
        <v>1</v>
      </c>
      <c r="F42" s="154">
        <f>H42+J42</f>
        <v>0</v>
      </c>
      <c r="G42" s="155">
        <f>ROUND(E42*F42,2)</f>
        <v>0</v>
      </c>
      <c r="H42" s="155"/>
      <c r="I42" s="155">
        <f>ROUND(E42*H42,2)</f>
        <v>0</v>
      </c>
      <c r="J42" s="155"/>
      <c r="K42" s="155">
        <f>ROUND(E42*J42,2)</f>
        <v>0</v>
      </c>
      <c r="L42" s="155">
        <v>21</v>
      </c>
      <c r="M42" s="155">
        <f>G42*(1+L42/100)</f>
        <v>0</v>
      </c>
      <c r="N42" s="148">
        <v>0</v>
      </c>
      <c r="O42" s="148">
        <f>ROUND(E42*N42,5)</f>
        <v>0</v>
      </c>
      <c r="P42" s="148">
        <v>0</v>
      </c>
      <c r="Q42" s="148">
        <f>ROUND(E42*P42,5)</f>
        <v>0</v>
      </c>
      <c r="R42" s="148"/>
      <c r="S42" s="148"/>
      <c r="T42" s="149">
        <v>0</v>
      </c>
      <c r="U42" s="148">
        <f>ROUND(E42*T42,2)</f>
        <v>0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90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">
      <c r="A43" s="164"/>
      <c r="B43" s="164"/>
      <c r="C43" s="251" t="s">
        <v>131</v>
      </c>
      <c r="D43" s="252"/>
      <c r="E43" s="253"/>
      <c r="F43" s="254"/>
      <c r="G43" s="255"/>
      <c r="H43" s="165"/>
      <c r="I43" s="165"/>
      <c r="J43" s="165"/>
      <c r="K43" s="165"/>
      <c r="L43" s="165"/>
      <c r="M43" s="165"/>
      <c r="N43" s="166"/>
      <c r="O43" s="166"/>
      <c r="P43" s="166"/>
      <c r="Q43" s="166"/>
      <c r="R43" s="166"/>
      <c r="S43" s="166"/>
      <c r="T43" s="167"/>
      <c r="U43" s="166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94</v>
      </c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3" t="str">
        <f>C43</f>
        <v>Upřednostňuje se recyklace případně jiná ekologická likvidace před prostým uložením na skládku.</v>
      </c>
      <c r="BB43" s="140"/>
      <c r="BC43" s="140"/>
      <c r="BD43" s="140"/>
      <c r="BE43" s="140"/>
      <c r="BF43" s="140"/>
      <c r="BG43" s="140"/>
      <c r="BH43" s="140"/>
    </row>
    <row r="44" spans="1:60" x14ac:dyDescent="0.2">
      <c r="A44" s="4"/>
      <c r="B44" s="5" t="s">
        <v>132</v>
      </c>
      <c r="C44" s="174" t="s">
        <v>132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AC44">
        <v>15</v>
      </c>
      <c r="AD44">
        <v>21</v>
      </c>
    </row>
    <row r="45" spans="1:60" x14ac:dyDescent="0.2">
      <c r="A45" s="168"/>
      <c r="B45" s="169" t="s">
        <v>28</v>
      </c>
      <c r="C45" s="175" t="s">
        <v>132</v>
      </c>
      <c r="D45" s="170"/>
      <c r="E45" s="170"/>
      <c r="F45" s="170"/>
      <c r="G45" s="171">
        <f>G8+G10+G30+G36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AC45">
        <f>SUMIF(L7:L43,AC44,G7:G43)</f>
        <v>0</v>
      </c>
      <c r="AD45">
        <f>SUMIF(L7:L43,AD44,G7:G43)</f>
        <v>0</v>
      </c>
      <c r="AE45" t="s">
        <v>133</v>
      </c>
    </row>
    <row r="46" spans="1:60" x14ac:dyDescent="0.2">
      <c r="A46" s="4"/>
      <c r="B46" s="5" t="s">
        <v>132</v>
      </c>
      <c r="C46" s="174" t="s">
        <v>132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60" x14ac:dyDescent="0.2">
      <c r="A47" s="4"/>
      <c r="B47" s="5" t="s">
        <v>132</v>
      </c>
      <c r="C47" s="174" t="s">
        <v>132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60" x14ac:dyDescent="0.2">
      <c r="A48" s="232" t="s">
        <v>134</v>
      </c>
      <c r="B48" s="232"/>
      <c r="C48" s="2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31" x14ac:dyDescent="0.2">
      <c r="A49" s="234"/>
      <c r="B49" s="235"/>
      <c r="C49" s="236"/>
      <c r="D49" s="235"/>
      <c r="E49" s="235"/>
      <c r="F49" s="235"/>
      <c r="G49" s="23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AE49" t="s">
        <v>135</v>
      </c>
    </row>
    <row r="50" spans="1:31" x14ac:dyDescent="0.2">
      <c r="A50" s="238"/>
      <c r="B50" s="239"/>
      <c r="C50" s="240"/>
      <c r="D50" s="239"/>
      <c r="E50" s="239"/>
      <c r="F50" s="239"/>
      <c r="G50" s="24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31" x14ac:dyDescent="0.2">
      <c r="A51" s="238"/>
      <c r="B51" s="239"/>
      <c r="C51" s="240"/>
      <c r="D51" s="239"/>
      <c r="E51" s="239"/>
      <c r="F51" s="239"/>
      <c r="G51" s="24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31" x14ac:dyDescent="0.2">
      <c r="A52" s="238"/>
      <c r="B52" s="239"/>
      <c r="C52" s="240"/>
      <c r="D52" s="239"/>
      <c r="E52" s="239"/>
      <c r="F52" s="239"/>
      <c r="G52" s="24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31" x14ac:dyDescent="0.2">
      <c r="A53" s="242"/>
      <c r="B53" s="243"/>
      <c r="C53" s="244"/>
      <c r="D53" s="243"/>
      <c r="E53" s="243"/>
      <c r="F53" s="243"/>
      <c r="G53" s="24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31" x14ac:dyDescent="0.2">
      <c r="A54" s="4"/>
      <c r="B54" s="5" t="s">
        <v>132</v>
      </c>
      <c r="C54" s="174" t="s">
        <v>132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31" x14ac:dyDescent="0.2">
      <c r="C55" s="176"/>
      <c r="AE55" t="s">
        <v>136</v>
      </c>
    </row>
  </sheetData>
  <sheetProtection password="CF3B" sheet="1" objects="1" scenarios="1"/>
  <mergeCells count="22">
    <mergeCell ref="C34:G34"/>
    <mergeCell ref="A1:G1"/>
    <mergeCell ref="C2:G2"/>
    <mergeCell ref="C3:G3"/>
    <mergeCell ref="C4:G4"/>
    <mergeCell ref="C12:G12"/>
    <mergeCell ref="C13:G13"/>
    <mergeCell ref="C15:G15"/>
    <mergeCell ref="C21:G21"/>
    <mergeCell ref="C22:G22"/>
    <mergeCell ref="C26:G26"/>
    <mergeCell ref="C32:G32"/>
    <mergeCell ref="C19:G19"/>
    <mergeCell ref="C17:G17"/>
    <mergeCell ref="A48:C48"/>
    <mergeCell ref="A49:G53"/>
    <mergeCell ref="C35:G35"/>
    <mergeCell ref="C38:G38"/>
    <mergeCell ref="C39:G39"/>
    <mergeCell ref="C40:G40"/>
    <mergeCell ref="C41:G41"/>
    <mergeCell ref="C43:G43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2023-05-26T14:52:10Z</dcterms:created>
  <dcterms:modified xsi:type="dcterms:W3CDTF">2023-06-16T11:18:20Z</dcterms:modified>
</cp:coreProperties>
</file>