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Přeložka vodovodní p..." sheetId="2" r:id="rId2"/>
  </sheets>
  <definedNames>
    <definedName name="_xlnm.Print_Area" localSheetId="0">'Rekapitulace stavby'!$D$4:$AO$76,'Rekapitulace stavby'!$C$82:$AQ$96</definedName>
    <definedName name="_xlnm._FilterDatabase" localSheetId="1" hidden="1">'01 - Přeložka vodovodní p...'!$C$123:$K$210</definedName>
    <definedName name="_xlnm.Print_Area" localSheetId="1">'01 - Přeložka vodovodní p...'!$C$111:$J$210</definedName>
    <definedName name="_xlnm.Print_Titles" localSheetId="0">'Rekapitulace stavby'!$92:$92</definedName>
    <definedName name="_xlnm.Print_Titles" localSheetId="1">'01 - Přeložka vodovodní p...'!$123:$123</definedName>
  </definedNames>
  <calcPr fullCalcOnLoad="1"/>
</workbook>
</file>

<file path=xl/sharedStrings.xml><?xml version="1.0" encoding="utf-8"?>
<sst xmlns="http://schemas.openxmlformats.org/spreadsheetml/2006/main" count="1287" uniqueCount="382">
  <si>
    <t>Export Komplet</t>
  </si>
  <si>
    <t/>
  </si>
  <si>
    <t>2.0</t>
  </si>
  <si>
    <t>False</t>
  </si>
  <si>
    <t>{1511ccf5-432d-4db5-89e1-e2b2a2bff0e4}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</si>
  <si>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</si>
  <si>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</si>
  <si>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</si>
  <si>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</si>
  <si>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</si>
  <si>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</si>
  <si>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</si>
  <si>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</si>
  <si>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</si>
  <si>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25/2023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</si>
  <si>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</si>
  <si>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</si>
  <si>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Přeložka vodovodní přípojky k objektu č.p. 967 na ul. Zdeňka Buriana-MŠ Jeřabinka</t>
  </si>
  <si>
    <t>KSO:</t>
  </si>
  <si>
    <t>CC-CZ:</t>
  </si>
  <si>
    <t>Místo:</t>
  </si>
  <si>
    <t>parc.č.232/6,232/3.232/4,221/2</t>
  </si>
  <si>
    <t>Datum:</t>
  </si>
  <si>
    <t>27. 9. 2023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</si>
  <si>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</si>
  <si>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</si>
  <si>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</si>
  <si>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</si>
  <si>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</si>
  <si>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</si>
  <si>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</si>
  <si>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</si>
  <si>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</si>
  <si>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</si>
  <si>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</si>
  <si>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</si>
  <si>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</si>
  <si>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</si>
  <si>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</si>
  <si>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</si>
  <si>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</si>
  <si>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</si>
  <si>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</si>
  <si>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</si>
  <si>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</si>
  <si>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</si>
  <si>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</si>
  <si>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</si>
  <si>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</si>
  <si>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</si>
  <si>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</si>
  <si>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</si>
  <si>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</si>
  <si>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</si>
  <si>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</si>
  <si>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</si>
  <si>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</si>
  <si>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</si>
  <si>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</si>
  <si>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</si>
  <si>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</si>
  <si>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</si>
  <si>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</si>
  <si>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</si>
  <si>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</si>
  <si>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</si>
  <si>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</si>
  <si>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</si>
  <si>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</si>
  <si>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</si>
  <si>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</si>
  <si>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</si>
  <si>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</si>
  <si>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</si>
  <si>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</si>
  <si>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</si>
  <si>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</si>
  <si>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</si>
  <si>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</si>
  <si>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</si>
  <si>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Přeložka vodovodní přípojky</t>
  </si>
  <si>
    <t>ING</t>
  </si>
  <si>
    <t>1</t>
  </si>
  <si>
    <t>{ad91b664-e2ef-4371-9715-f7e6ed59f7b6}</t>
  </si>
  <si>
    <t>2</t>
  </si>
  <si>
    <t>KRYCÍ LIST SOUPISU PRACÍ</t>
  </si>
  <si>
    <t>Objekt:</t>
  </si>
  <si>
    <t>01 - Přeložka vodovodní přípojky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</si>
  <si>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</si>
  <si>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</si>
  <si>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</si>
  <si>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</si>
  <si>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</si>
  <si>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</si>
  <si>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</si>
  <si>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</si>
  <si>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</si>
  <si>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</si>
  <si>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</si>
  <si>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</si>
  <si>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</si>
  <si>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</si>
  <si>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</si>
  <si>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</si>
  <si>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</si>
  <si>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</si>
  <si>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</si>
  <si>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</si>
  <si>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</si>
  <si>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</si>
  <si>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</si>
  <si>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</si>
  <si>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</si>
  <si>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</si>
  <si>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</si>
  <si>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</si>
  <si>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</si>
  <si>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</si>
  <si>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</si>
  <si>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</si>
  <si>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</si>
  <si>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</si>
  <si>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</si>
  <si>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-1839875826</t>
  </si>
  <si>
    <t>VV</t>
  </si>
  <si>
    <t>1,5*1,0*2</t>
  </si>
  <si>
    <t>113107022</t>
  </si>
  <si>
    <t>Odstranění podkladu z kameniva drceného tl přes 100 do 200 mm při překopech ručně</t>
  </si>
  <si>
    <t>502619476</t>
  </si>
  <si>
    <t>3</t>
  </si>
  <si>
    <t>131251201</t>
  </si>
  <si>
    <t>Hloubení jam zapažených v hornině třídy těžitelnosti I skupiny 3 objem do 20 m3 strojně</t>
  </si>
  <si>
    <t>m3</t>
  </si>
  <si>
    <t>-961266332</t>
  </si>
  <si>
    <t>2,4*2,1*2,3</t>
  </si>
  <si>
    <t>132254103</t>
  </si>
  <si>
    <t>Hloubení rýh zapažených š do 800 mm v hornině třídy těžitelnosti I skupiny 3 objem do 100 m3 strojně</t>
  </si>
  <si>
    <t>-934205379</t>
  </si>
  <si>
    <t>72*1,45*0,6</t>
  </si>
  <si>
    <t>5</t>
  </si>
  <si>
    <t>151101101</t>
  </si>
  <si>
    <t>Zřízení příložného pažení a rozepření stěn rýh hl do 2 m</t>
  </si>
  <si>
    <t>1674183408</t>
  </si>
  <si>
    <t>72*1,45*2</t>
  </si>
  <si>
    <t>6</t>
  </si>
  <si>
    <t>151101111</t>
  </si>
  <si>
    <t>Odstranění příložného pažení a rozepření stěn rýh hl do 2 m</t>
  </si>
  <si>
    <t>526831846</t>
  </si>
  <si>
    <t>7</t>
  </si>
  <si>
    <t>151101301</t>
  </si>
  <si>
    <t>Zřízení rozepření stěn při pažení příložném hl do 4 m</t>
  </si>
  <si>
    <t>137749656</t>
  </si>
  <si>
    <t>(2,4+2,1)*2*2,3</t>
  </si>
  <si>
    <t>8</t>
  </si>
  <si>
    <t>151101311</t>
  </si>
  <si>
    <t>Odstranění rozepření stěn při pažení příložném hl do 4 m</t>
  </si>
  <si>
    <t>1257741535</t>
  </si>
  <si>
    <t>9</t>
  </si>
  <si>
    <t>162751117</t>
  </si>
  <si>
    <t>Vodorovné přemístění přes 9 000 do 10000 m výkopku/sypaniny z horniny třídy těžitelnosti I skupiny 1 až 3</t>
  </si>
  <si>
    <t>466880911</t>
  </si>
  <si>
    <t>11,592+62,640-47,722</t>
  </si>
  <si>
    <t>10</t>
  </si>
  <si>
    <t>162751119</t>
  </si>
  <si>
    <t>Příplatek k vodorovnému přemístění výkopku/sypaniny z horniny třídy těžitelnosti I skupiny 1 až 3 ZKD 1000 m přes 10000 m</t>
  </si>
  <si>
    <t>-1935600267</t>
  </si>
  <si>
    <t>26,510*10</t>
  </si>
  <si>
    <t>11</t>
  </si>
  <si>
    <t>171201231</t>
  </si>
  <si>
    <t>Poplatek za uložení zeminy a kamení na recyklační skládce (skládkovné) kód odpadu 17 05 04</t>
  </si>
  <si>
    <t>t</t>
  </si>
  <si>
    <t>-765077758</t>
  </si>
  <si>
    <t>26,510*2</t>
  </si>
  <si>
    <t>12</t>
  </si>
  <si>
    <t>171251201</t>
  </si>
  <si>
    <t>Uložení sypaniny na skládky nebo meziskládky</t>
  </si>
  <si>
    <t>975815857</t>
  </si>
  <si>
    <t>13</t>
  </si>
  <si>
    <t>174151101</t>
  </si>
  <si>
    <t>Zásyp jam, šachet rýh nebo kolem objektů sypaninou se zhutněním</t>
  </si>
  <si>
    <t>-1995199569</t>
  </si>
  <si>
    <t>11,592+62,640-12,960-10,710-0,208-0,580</t>
  </si>
  <si>
    <t>-1,2*0,9*1,9</t>
  </si>
  <si>
    <t>Součet</t>
  </si>
  <si>
    <t>14</t>
  </si>
  <si>
    <t>175151101</t>
  </si>
  <si>
    <t>Obsypání potrubí strojně sypaninou bez prohození, uloženou do 3 m</t>
  </si>
  <si>
    <t>-2093995156</t>
  </si>
  <si>
    <t>72*0,6*0,3</t>
  </si>
  <si>
    <t>M</t>
  </si>
  <si>
    <t>58337310</t>
  </si>
  <si>
    <t>štěrkopísek frakce 0/4</t>
  </si>
  <si>
    <t>627835102</t>
  </si>
  <si>
    <t>12,96*2 'Přepočtené koeficientem množství</t>
  </si>
  <si>
    <t>Vodorovné konstrukce</t>
  </si>
  <si>
    <t>16</t>
  </si>
  <si>
    <t>451541111</t>
  </si>
  <si>
    <t>Lože pod potrubí otevřený výkop ze štěrkodrtě</t>
  </si>
  <si>
    <t>-450895830</t>
  </si>
  <si>
    <t>"lože pod potrubí"72*1,45*0,100</t>
  </si>
  <si>
    <t>"lože pod vodoměrnou šachtu"1,8*1,5*0,100</t>
  </si>
  <si>
    <t>17</t>
  </si>
  <si>
    <t>452311151</t>
  </si>
  <si>
    <t>Podkladní desky z betonu prostého bez zvýšených nároků na prostředí tř. C 20/25 otevřený výkop</t>
  </si>
  <si>
    <t>69572585</t>
  </si>
  <si>
    <t>"podkladní deska pod vodoměrnou šachtu"1,6*1,3*0,100</t>
  </si>
  <si>
    <t>18</t>
  </si>
  <si>
    <t>452351101</t>
  </si>
  <si>
    <t>Bednění podkladních desek nebo bloků nebo sedlového lože otevřený výkop</t>
  </si>
  <si>
    <t>1220662342</t>
  </si>
  <si>
    <t>(1,6+1,3)*2*0,1</t>
  </si>
  <si>
    <t>Komunikace pozemní</t>
  </si>
  <si>
    <t>19</t>
  </si>
  <si>
    <t>564851011</t>
  </si>
  <si>
    <t>Podklad ze štěrkodrtě ŠD plochy do 100 m2 tl 150 mm</t>
  </si>
  <si>
    <t>1134904327</t>
  </si>
  <si>
    <t>20</t>
  </si>
  <si>
    <t>596211120</t>
  </si>
  <si>
    <t>Kladení zámkové dlažby komunikací pro pěší ručně tl 60 mm skupiny B pl do 50 m2</t>
  </si>
  <si>
    <t>-1170929616</t>
  </si>
  <si>
    <t>Trubní vedení</t>
  </si>
  <si>
    <t>871211141</t>
  </si>
  <si>
    <t>Montáž potrubí z PE100 SDR 11 otevřený výkop svařovaných na tupo D 63 x 5,8 mm</t>
  </si>
  <si>
    <t>m</t>
  </si>
  <si>
    <t>2044273470</t>
  </si>
  <si>
    <t>22</t>
  </si>
  <si>
    <t>28613113</t>
  </si>
  <si>
    <t>trubka vodovodní PE100 RC PN 16 SDR11 63x5,8mm</t>
  </si>
  <si>
    <t>1879326625</t>
  </si>
  <si>
    <t>72*1,015 'Přepočtené koeficientem množství</t>
  </si>
  <si>
    <t>23</t>
  </si>
  <si>
    <t>871251141</t>
  </si>
  <si>
    <t>Montáž potrubí z PE100 SDR 11 otevřený výkop svařovaných na tupo D 110 x 10,0 mm - chránička</t>
  </si>
  <si>
    <t>1566026773</t>
  </si>
  <si>
    <t>"chránička prostupu"2*0,250</t>
  </si>
  <si>
    <t>24</t>
  </si>
  <si>
    <t>28613116</t>
  </si>
  <si>
    <t>Chránička prostupu PE trubka D110mm vč.pražového těsnění</t>
  </si>
  <si>
    <t>-1852152978</t>
  </si>
  <si>
    <t>0,5*1,015 'Přepočtené koeficientem množství</t>
  </si>
  <si>
    <t>25</t>
  </si>
  <si>
    <t>877211201</t>
  </si>
  <si>
    <t>Montáž napojovacích tvarovek d 63</t>
  </si>
  <si>
    <t>kus</t>
  </si>
  <si>
    <t>-1988516991</t>
  </si>
  <si>
    <t>26</t>
  </si>
  <si>
    <t>RMAT0002</t>
  </si>
  <si>
    <t>Napojovací tvarovka ISO č.6221 DN50/d63</t>
  </si>
  <si>
    <t>-1282244051</t>
  </si>
  <si>
    <t>27</t>
  </si>
  <si>
    <t>891211112</t>
  </si>
  <si>
    <t>Montáž vodovodních šoupátek otevřený výkop DN 50</t>
  </si>
  <si>
    <t>995605870</t>
  </si>
  <si>
    <t>28</t>
  </si>
  <si>
    <t>RMAT0001</t>
  </si>
  <si>
    <t>ISO šoupátko kombinované navrtávací HAWLE č.2681 DN2"/50</t>
  </si>
  <si>
    <t>2069017185</t>
  </si>
  <si>
    <t>29</t>
  </si>
  <si>
    <t>42291072</t>
  </si>
  <si>
    <t>souprava zemní pro šoupátka DN 40-50mm Rd 1,5m</t>
  </si>
  <si>
    <t>1030068762</t>
  </si>
  <si>
    <t>30</t>
  </si>
  <si>
    <t>891212312</t>
  </si>
  <si>
    <t>Montáž přírubového vodoměru DN 50 v šachtě</t>
  </si>
  <si>
    <t>35388543</t>
  </si>
  <si>
    <t>31</t>
  </si>
  <si>
    <t>38821715</t>
  </si>
  <si>
    <t>vodoměr XN 6 (SENSUS METERING SYSTEMS)</t>
  </si>
  <si>
    <t>1270668608</t>
  </si>
  <si>
    <t>32</t>
  </si>
  <si>
    <t>891279111</t>
  </si>
  <si>
    <t>Montáž navrtávacích pasů na potrubí z jakýchkoli trub DN 125</t>
  </si>
  <si>
    <t>1127609120</t>
  </si>
  <si>
    <t>33</t>
  </si>
  <si>
    <t>HWL.335012500216</t>
  </si>
  <si>
    <t>PAS NAVRTÁVACÍ HACOM 125-2", HAWLE č.3350</t>
  </si>
  <si>
    <t>-325390807</t>
  </si>
  <si>
    <t>34</t>
  </si>
  <si>
    <t>893811113</t>
  </si>
  <si>
    <t>Osazení vodoměrné šachty hranaté z PP samonosné pro běžné zatížení pl do 1,1 m2 hl přes 1,4 do 2,0</t>
  </si>
  <si>
    <t>1823721058</t>
  </si>
  <si>
    <t>35</t>
  </si>
  <si>
    <t>RMAT0003</t>
  </si>
  <si>
    <t>šachta vodoměrná plastová - obdélniková rozměr 900x1200x1900 (+200mm komínek)</t>
  </si>
  <si>
    <t>-268973912</t>
  </si>
  <si>
    <t>36</t>
  </si>
  <si>
    <t>899101113</t>
  </si>
  <si>
    <t>Osazení poklopů litinových, ocelových nebo železobetonových bez rámů do 50 kg</t>
  </si>
  <si>
    <t>1740852656</t>
  </si>
  <si>
    <t>37</t>
  </si>
  <si>
    <t>RMAT0004</t>
  </si>
  <si>
    <t>poklop pochozí uzamykatelný min.rozměr 600x600mm</t>
  </si>
  <si>
    <t>297863588</t>
  </si>
  <si>
    <t>38</t>
  </si>
  <si>
    <t>899401112</t>
  </si>
  <si>
    <t>Osazení poklopů litinových šoupátkových</t>
  </si>
  <si>
    <t>535042918</t>
  </si>
  <si>
    <t>39</t>
  </si>
  <si>
    <t>42291352</t>
  </si>
  <si>
    <t>poklop litinový šoupátkový pro zemní soupravy osazení do terénu a do vozovky</t>
  </si>
  <si>
    <t>612998542</t>
  </si>
  <si>
    <t>40</t>
  </si>
  <si>
    <t>722220236</t>
  </si>
  <si>
    <t>Přechodka dGK  D 63 x G 2" s kovovým vnitřním závitem</t>
  </si>
  <si>
    <t>783231638</t>
  </si>
  <si>
    <t>41</t>
  </si>
  <si>
    <t>722232127</t>
  </si>
  <si>
    <t>Kohout kulový přímý G 2" PN 42 do 185°C plnoprůtokový vnitřní závit</t>
  </si>
  <si>
    <t>-760938837</t>
  </si>
  <si>
    <t>42</t>
  </si>
  <si>
    <t>RMAT0006</t>
  </si>
  <si>
    <t>Redukce DN50/DN32</t>
  </si>
  <si>
    <t>2025164906</t>
  </si>
  <si>
    <t>43</t>
  </si>
  <si>
    <t>RMAT0007</t>
  </si>
  <si>
    <t>Vypouštěcí kohout DN10</t>
  </si>
  <si>
    <t>ks</t>
  </si>
  <si>
    <t>162581697</t>
  </si>
  <si>
    <t>44</t>
  </si>
  <si>
    <t>RMAT0008</t>
  </si>
  <si>
    <t>Zpětná klapka DN50 PN16</t>
  </si>
  <si>
    <t>-2111586411</t>
  </si>
  <si>
    <t>45</t>
  </si>
  <si>
    <t>RMAT0009</t>
  </si>
  <si>
    <t>Tlakový redukční ventil DN50</t>
  </si>
  <si>
    <t>-1380347196</t>
  </si>
  <si>
    <t>46</t>
  </si>
  <si>
    <t>MMONT01</t>
  </si>
  <si>
    <t>Montáž potrubí a armatur ve vodoměrné šachtici vč. předepsaných zkoušek</t>
  </si>
  <si>
    <t>kpl</t>
  </si>
  <si>
    <t>2076155137</t>
  </si>
  <si>
    <t>47</t>
  </si>
  <si>
    <t>899721111</t>
  </si>
  <si>
    <t>Signalizační vodič na potrubí</t>
  </si>
  <si>
    <t>447039650</t>
  </si>
  <si>
    <t>48</t>
  </si>
  <si>
    <t>899722112</t>
  </si>
  <si>
    <t>Krytí potrubí z plastů výstražnou fólií z PVC 25 cm</t>
  </si>
  <si>
    <t>-1568471303</t>
  </si>
  <si>
    <t>49</t>
  </si>
  <si>
    <t>892233122</t>
  </si>
  <si>
    <t>Proplach a dezinfekce vodovodního potrubí DN od 40 do 70</t>
  </si>
  <si>
    <t>-839993997</t>
  </si>
  <si>
    <t>50</t>
  </si>
  <si>
    <t>892241111</t>
  </si>
  <si>
    <t>Tlaková zkouška vodou potrubí DN do 80</t>
  </si>
  <si>
    <t>1940766809</t>
  </si>
  <si>
    <t>998</t>
  </si>
  <si>
    <t>Přesun hmot</t>
  </si>
  <si>
    <t>51</t>
  </si>
  <si>
    <t>998276101</t>
  </si>
  <si>
    <t>Přesun hmot pro trubní vedení z trub z plastických hmot otevřený výkop</t>
  </si>
  <si>
    <t>-976522475</t>
  </si>
  <si>
    <t>OST</t>
  </si>
  <si>
    <t>Ostatní</t>
  </si>
  <si>
    <t>52</t>
  </si>
  <si>
    <t>Ost01</t>
  </si>
  <si>
    <t>Demontáž stávajících potrubí a armatur</t>
  </si>
  <si>
    <t>436924494</t>
  </si>
  <si>
    <t>53</t>
  </si>
  <si>
    <t>Ost03</t>
  </si>
  <si>
    <t>Zaměření skutečného stavu</t>
  </si>
  <si>
    <t>-1556856944</t>
  </si>
  <si>
    <t>54</t>
  </si>
  <si>
    <t>ost02</t>
  </si>
  <si>
    <t>Vytýčení inženýrských sítí</t>
  </si>
  <si>
    <t>1780339860</t>
  </si>
  <si>
    <t>55</t>
  </si>
  <si>
    <t>Ost04</t>
  </si>
  <si>
    <t>Bourácí práce a pomocné zednické práce</t>
  </si>
  <si>
    <t>278391211</t>
  </si>
  <si>
    <t>56</t>
  </si>
  <si>
    <t>Ost05</t>
  </si>
  <si>
    <t>Ostatní konstrukce a práce na trubním vedení</t>
  </si>
  <si>
    <t>%</t>
  </si>
  <si>
    <t>1604042323</t>
  </si>
  <si>
    <t>VRN</t>
  </si>
  <si>
    <t>Vedlejší rozpočtové náklady</t>
  </si>
  <si>
    <t>57</t>
  </si>
  <si>
    <t>VRN_1</t>
  </si>
  <si>
    <t>Zařízení staveniště</t>
  </si>
  <si>
    <t>-1058862990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</si>
</sst>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167" fontId="22" fillId="3" borderId="22" xfId="0" applyNumberFormat="1" applyFont="1" applyFill="1" applyBorder="1" applyAlignment="1" applyProtection="1">
      <alignment vertical="center"/>
      <protection locked="0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1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26</v>
      </c>
      <c r="AK11" s="30" t="s">
        <v>27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28</v>
      </c>
      <c r="AK13" s="30" t="s">
        <v>25</v>
      </c>
      <c r="AN13" s="32" t="s">
        <v>29</v>
      </c>
      <c r="AR13" s="20"/>
      <c r="BE13" s="29"/>
      <c r="BS13" s="17" t="s">
        <v>6</v>
      </c>
    </row>
    <row r="14" spans="2:71" ht="12">
      <c r="B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N14" s="32" t="s">
        <v>29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30</v>
      </c>
      <c r="AK16" s="30" t="s">
        <v>25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26</v>
      </c>
      <c r="AK17" s="30" t="s">
        <v>27</v>
      </c>
      <c r="AN17" s="25" t="s">
        <v>1</v>
      </c>
      <c r="AR17" s="20"/>
      <c r="BE17" s="29"/>
      <c r="BS17" s="17" t="s">
        <v>31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32</v>
      </c>
      <c r="AK19" s="30" t="s">
        <v>25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26</v>
      </c>
      <c r="AK20" s="30" t="s">
        <v>27</v>
      </c>
      <c r="AN20" s="25" t="s">
        <v>1</v>
      </c>
      <c r="AR20" s="20"/>
      <c r="BE20" s="29"/>
      <c r="BS20" s="17" t="s">
        <v>31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33</v>
      </c>
      <c r="AR22" s="20"/>
      <c r="BE22" s="29"/>
    </row>
    <row r="23" spans="2:57" s="1" customFormat="1" ht="16.5" customHeight="1">
      <c r="B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35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36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37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38</v>
      </c>
      <c r="E29" s="3"/>
      <c r="F29" s="30" t="s">
        <v>39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40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41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42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43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44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45</v>
      </c>
      <c r="U35" s="48"/>
      <c r="V35" s="48"/>
      <c r="W35" s="48"/>
      <c r="X35" s="50" t="s">
        <v>46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47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48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49</v>
      </c>
      <c r="AI60" s="39"/>
      <c r="AJ60" s="39"/>
      <c r="AK60" s="39"/>
      <c r="AL60" s="39"/>
      <c r="AM60" s="56" t="s">
        <v>50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51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52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49</v>
      </c>
      <c r="AI75" s="39"/>
      <c r="AJ75" s="39"/>
      <c r="AK75" s="39"/>
      <c r="AL75" s="39"/>
      <c r="AM75" s="56" t="s">
        <v>50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25/2023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Přeložka vodovodní přípojky k objektu č.p. 967 na ul. Zdeňka Buriana-MŠ Jeřabinka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>parc.č.232/6,232/3.232/4,221/2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27. 9. 2023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30</v>
      </c>
      <c r="AJ89" s="36"/>
      <c r="AK89" s="36"/>
      <c r="AL89" s="36"/>
      <c r="AM89" s="68" t="str">
        <f>IF(E17="","",E17)</f>
        <v xml:space="preserve"> </v>
      </c>
      <c r="AN89" s="4"/>
      <c r="AO89" s="4"/>
      <c r="AP89" s="4"/>
      <c r="AQ89" s="36"/>
      <c r="AR89" s="37"/>
      <c r="AS89" s="69" t="s">
        <v>54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28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32</v>
      </c>
      <c r="AJ90" s="36"/>
      <c r="AK90" s="36"/>
      <c r="AL90" s="36"/>
      <c r="AM90" s="68" t="str">
        <f>IF(E20="","",E20)</f>
        <v xml:space="preserve"> 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55</v>
      </c>
      <c r="D92" s="78"/>
      <c r="E92" s="78"/>
      <c r="F92" s="78"/>
      <c r="G92" s="78"/>
      <c r="H92" s="79"/>
      <c r="I92" s="80" t="s">
        <v>56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57</v>
      </c>
      <c r="AH92" s="78"/>
      <c r="AI92" s="78"/>
      <c r="AJ92" s="78"/>
      <c r="AK92" s="78"/>
      <c r="AL92" s="78"/>
      <c r="AM92" s="78"/>
      <c r="AN92" s="80" t="s">
        <v>58</v>
      </c>
      <c r="AO92" s="78"/>
      <c r="AP92" s="82"/>
      <c r="AQ92" s="83" t="s">
        <v>59</v>
      </c>
      <c r="AR92" s="37"/>
      <c r="AS92" s="84" t="s">
        <v>60</v>
      </c>
      <c r="AT92" s="85" t="s">
        <v>61</v>
      </c>
      <c r="AU92" s="85" t="s">
        <v>62</v>
      </c>
      <c r="AV92" s="85" t="s">
        <v>63</v>
      </c>
      <c r="AW92" s="85" t="s">
        <v>64</v>
      </c>
      <c r="AX92" s="85" t="s">
        <v>65</v>
      </c>
      <c r="AY92" s="85" t="s">
        <v>66</v>
      </c>
      <c r="AZ92" s="85" t="s">
        <v>67</v>
      </c>
      <c r="BA92" s="85" t="s">
        <v>68</v>
      </c>
      <c r="BB92" s="85" t="s">
        <v>69</v>
      </c>
      <c r="BC92" s="85" t="s">
        <v>70</v>
      </c>
      <c r="BD92" s="86" t="s">
        <v>71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72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ROUND(AG95,2)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ROUND(AS95,2)</f>
        <v>0</v>
      </c>
      <c r="AT94" s="97">
        <f>ROUND(SUM(AV94:AW94),2)</f>
        <v>0</v>
      </c>
      <c r="AU94" s="98">
        <f>ROUND(AU95,5)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ROUND(AZ95,2)</f>
        <v>0</v>
      </c>
      <c r="BA94" s="97">
        <f>ROUND(BA95,2)</f>
        <v>0</v>
      </c>
      <c r="BB94" s="97">
        <f>ROUND(BB95,2)</f>
        <v>0</v>
      </c>
      <c r="BC94" s="97">
        <f>ROUND(BC95,2)</f>
        <v>0</v>
      </c>
      <c r="BD94" s="99">
        <f>ROUND(BD95,2)</f>
        <v>0</v>
      </c>
      <c r="BE94" s="6"/>
      <c r="BS94" s="100" t="s">
        <v>73</v>
      </c>
      <c r="BT94" s="100" t="s">
        <v>74</v>
      </c>
      <c r="BU94" s="101" t="s">
        <v>75</v>
      </c>
      <c r="BV94" s="100" t="s">
        <v>76</v>
      </c>
      <c r="BW94" s="100" t="s">
        <v>4</v>
      </c>
      <c r="BX94" s="100" t="s">
        <v>77</v>
      </c>
      <c r="CL94" s="100" t="s">
        <v>1</v>
      </c>
    </row>
    <row r="95" spans="1:91" s="7" customFormat="1" ht="16.5" customHeight="1">
      <c r="A95" s="102" t="s">
        <v>78</v>
      </c>
      <c r="B95" s="103"/>
      <c r="C95" s="104"/>
      <c r="D95" s="105" t="s">
        <v>79</v>
      </c>
      <c r="E95" s="105"/>
      <c r="F95" s="105"/>
      <c r="G95" s="105"/>
      <c r="H95" s="105"/>
      <c r="I95" s="106"/>
      <c r="J95" s="105" t="s">
        <v>80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'01 - Přeložka vodovodní p...'!J30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81</v>
      </c>
      <c r="AR95" s="103"/>
      <c r="AS95" s="109">
        <v>0</v>
      </c>
      <c r="AT95" s="110">
        <f>ROUND(SUM(AV95:AW95),2)</f>
        <v>0</v>
      </c>
      <c r="AU95" s="111">
        <f>'01 - Přeložka vodovodní p...'!P124</f>
        <v>0</v>
      </c>
      <c r="AV95" s="110">
        <f>'01 - Přeložka vodovodní p...'!J33</f>
        <v>0</v>
      </c>
      <c r="AW95" s="110">
        <f>'01 - Přeložka vodovodní p...'!J34</f>
        <v>0</v>
      </c>
      <c r="AX95" s="110">
        <f>'01 - Přeložka vodovodní p...'!J35</f>
        <v>0</v>
      </c>
      <c r="AY95" s="110">
        <f>'01 - Přeložka vodovodní p...'!J36</f>
        <v>0</v>
      </c>
      <c r="AZ95" s="110">
        <f>'01 - Přeložka vodovodní p...'!F33</f>
        <v>0</v>
      </c>
      <c r="BA95" s="110">
        <f>'01 - Přeložka vodovodní p...'!F34</f>
        <v>0</v>
      </c>
      <c r="BB95" s="110">
        <f>'01 - Přeložka vodovodní p...'!F35</f>
        <v>0</v>
      </c>
      <c r="BC95" s="110">
        <f>'01 - Přeložka vodovodní p...'!F36</f>
        <v>0</v>
      </c>
      <c r="BD95" s="112">
        <f>'01 - Přeložka vodovodní p...'!F37</f>
        <v>0</v>
      </c>
      <c r="BE95" s="7"/>
      <c r="BT95" s="113" t="s">
        <v>82</v>
      </c>
      <c r="BV95" s="113" t="s">
        <v>76</v>
      </c>
      <c r="BW95" s="113" t="s">
        <v>83</v>
      </c>
      <c r="BX95" s="113" t="s">
        <v>4</v>
      </c>
      <c r="CL95" s="113" t="s">
        <v>1</v>
      </c>
      <c r="CM95" s="113" t="s">
        <v>84</v>
      </c>
    </row>
    <row r="96" spans="1:57" s="2" customFormat="1" ht="30" customHeight="1">
      <c r="A96" s="36"/>
      <c r="B96" s="37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7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s="2" customFormat="1" ht="6.95" customHeight="1">
      <c r="A97" s="36"/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37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Přeložka vodovodní 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 hidden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5" customHeight="1" hidden="1">
      <c r="B4" s="20"/>
      <c r="D4" s="21" t="s">
        <v>85</v>
      </c>
      <c r="L4" s="20"/>
      <c r="M4" s="114" t="s">
        <v>10</v>
      </c>
      <c r="AT4" s="17" t="s">
        <v>3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30" t="s">
        <v>16</v>
      </c>
      <c r="L6" s="20"/>
    </row>
    <row r="7" spans="2:12" s="1" customFormat="1" ht="26.25" customHeight="1" hidden="1">
      <c r="B7" s="20"/>
      <c r="E7" s="115" t="str">
        <f>'Rekapitulace stavby'!K6</f>
        <v>Přeložka vodovodní přípojky k objektu č.p. 967 na ul. Zdeňka Buriana-MŠ Jeřabinka</v>
      </c>
      <c r="F7" s="30"/>
      <c r="G7" s="30"/>
      <c r="H7" s="30"/>
      <c r="L7" s="20"/>
    </row>
    <row r="8" spans="1:31" s="2" customFormat="1" ht="12" customHeight="1" hidden="1">
      <c r="A8" s="36"/>
      <c r="B8" s="37"/>
      <c r="C8" s="36"/>
      <c r="D8" s="30" t="s">
        <v>86</v>
      </c>
      <c r="E8" s="36"/>
      <c r="F8" s="36"/>
      <c r="G8" s="36"/>
      <c r="H8" s="36"/>
      <c r="I8" s="36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 hidden="1">
      <c r="A9" s="36"/>
      <c r="B9" s="37"/>
      <c r="C9" s="36"/>
      <c r="D9" s="36"/>
      <c r="E9" s="65" t="s">
        <v>87</v>
      </c>
      <c r="F9" s="36"/>
      <c r="G9" s="36"/>
      <c r="H9" s="36"/>
      <c r="I9" s="36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hidden="1">
      <c r="A10" s="36"/>
      <c r="B10" s="37"/>
      <c r="C10" s="36"/>
      <c r="D10" s="36"/>
      <c r="E10" s="36"/>
      <c r="F10" s="36"/>
      <c r="G10" s="36"/>
      <c r="H10" s="36"/>
      <c r="I10" s="36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 hidden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30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 hidden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30" t="s">
        <v>22</v>
      </c>
      <c r="J12" s="67" t="str">
        <f>'Rekapitulace stavby'!AN8</f>
        <v>27. 9. 2023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 hidden="1">
      <c r="A13" s="36"/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 hidden="1">
      <c r="A14" s="36"/>
      <c r="B14" s="37"/>
      <c r="C14" s="36"/>
      <c r="D14" s="30" t="s">
        <v>24</v>
      </c>
      <c r="E14" s="36"/>
      <c r="F14" s="36"/>
      <c r="G14" s="36"/>
      <c r="H14" s="36"/>
      <c r="I14" s="30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 hidden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30" t="s">
        <v>27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 hidden="1">
      <c r="A16" s="36"/>
      <c r="B16" s="37"/>
      <c r="C16" s="36"/>
      <c r="D16" s="36"/>
      <c r="E16" s="36"/>
      <c r="F16" s="36"/>
      <c r="G16" s="36"/>
      <c r="H16" s="36"/>
      <c r="I16" s="36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 hidden="1">
      <c r="A17" s="36"/>
      <c r="B17" s="37"/>
      <c r="C17" s="36"/>
      <c r="D17" s="30" t="s">
        <v>28</v>
      </c>
      <c r="E17" s="36"/>
      <c r="F17" s="36"/>
      <c r="G17" s="36"/>
      <c r="H17" s="36"/>
      <c r="I17" s="30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 hidden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30" t="s">
        <v>27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 hidden="1">
      <c r="A19" s="36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 hidden="1">
      <c r="A20" s="36"/>
      <c r="B20" s="37"/>
      <c r="C20" s="36"/>
      <c r="D20" s="30" t="s">
        <v>30</v>
      </c>
      <c r="E20" s="36"/>
      <c r="F20" s="36"/>
      <c r="G20" s="36"/>
      <c r="H20" s="36"/>
      <c r="I20" s="30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 hidden="1">
      <c r="A21" s="36"/>
      <c r="B21" s="37"/>
      <c r="C21" s="36"/>
      <c r="D21" s="36"/>
      <c r="E21" s="25" t="str">
        <f>IF('Rekapitulace stavby'!E17="","",'Rekapitulace stavby'!E17)</f>
        <v xml:space="preserve"> </v>
      </c>
      <c r="F21" s="36"/>
      <c r="G21" s="36"/>
      <c r="H21" s="36"/>
      <c r="I21" s="30" t="s">
        <v>27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 hidden="1">
      <c r="A22" s="36"/>
      <c r="B22" s="37"/>
      <c r="C22" s="36"/>
      <c r="D22" s="36"/>
      <c r="E22" s="36"/>
      <c r="F22" s="36"/>
      <c r="G22" s="36"/>
      <c r="H22" s="36"/>
      <c r="I22" s="36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 hidden="1">
      <c r="A23" s="36"/>
      <c r="B23" s="37"/>
      <c r="C23" s="36"/>
      <c r="D23" s="30" t="s">
        <v>32</v>
      </c>
      <c r="E23" s="36"/>
      <c r="F23" s="36"/>
      <c r="G23" s="36"/>
      <c r="H23" s="36"/>
      <c r="I23" s="30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 hidden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30" t="s">
        <v>27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 hidden="1">
      <c r="A25" s="36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 hidden="1">
      <c r="A26" s="36"/>
      <c r="B26" s="37"/>
      <c r="C26" s="36"/>
      <c r="D26" s="30" t="s">
        <v>33</v>
      </c>
      <c r="E26" s="36"/>
      <c r="F26" s="36"/>
      <c r="G26" s="36"/>
      <c r="H26" s="36"/>
      <c r="I26" s="36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 hidden="1">
      <c r="A27" s="116"/>
      <c r="B27" s="117"/>
      <c r="C27" s="116"/>
      <c r="D27" s="116"/>
      <c r="E27" s="34" t="s">
        <v>1</v>
      </c>
      <c r="F27" s="34"/>
      <c r="G27" s="34"/>
      <c r="H27" s="34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 hidden="1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 hidden="1">
      <c r="A29" s="36"/>
      <c r="B29" s="37"/>
      <c r="C29" s="36"/>
      <c r="D29" s="88"/>
      <c r="E29" s="88"/>
      <c r="F29" s="88"/>
      <c r="G29" s="88"/>
      <c r="H29" s="88"/>
      <c r="I29" s="8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 hidden="1">
      <c r="A30" s="36"/>
      <c r="B30" s="37"/>
      <c r="C30" s="36"/>
      <c r="D30" s="119" t="s">
        <v>34</v>
      </c>
      <c r="E30" s="36"/>
      <c r="F30" s="36"/>
      <c r="G30" s="36"/>
      <c r="H30" s="36"/>
      <c r="I30" s="36"/>
      <c r="J30" s="94">
        <f>ROUND(J124,2)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 hidden="1">
      <c r="A31" s="36"/>
      <c r="B31" s="37"/>
      <c r="C31" s="36"/>
      <c r="D31" s="88"/>
      <c r="E31" s="88"/>
      <c r="F31" s="88"/>
      <c r="G31" s="88"/>
      <c r="H31" s="88"/>
      <c r="I31" s="8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 hidden="1">
      <c r="A32" s="36"/>
      <c r="B32" s="37"/>
      <c r="C32" s="36"/>
      <c r="D32" s="36"/>
      <c r="E32" s="36"/>
      <c r="F32" s="41" t="s">
        <v>36</v>
      </c>
      <c r="G32" s="36"/>
      <c r="H32" s="36"/>
      <c r="I32" s="41" t="s">
        <v>35</v>
      </c>
      <c r="J32" s="41" t="s">
        <v>37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 hidden="1">
      <c r="A33" s="36"/>
      <c r="B33" s="37"/>
      <c r="C33" s="36"/>
      <c r="D33" s="120" t="s">
        <v>38</v>
      </c>
      <c r="E33" s="30" t="s">
        <v>39</v>
      </c>
      <c r="F33" s="121">
        <f>ROUND((SUM(BE124:BE210)),2)</f>
        <v>0</v>
      </c>
      <c r="G33" s="36"/>
      <c r="H33" s="36"/>
      <c r="I33" s="122">
        <v>0.21</v>
      </c>
      <c r="J33" s="121">
        <f>ROUND(((SUM(BE124:BE210))*I33),2)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 hidden="1">
      <c r="A34" s="36"/>
      <c r="B34" s="37"/>
      <c r="C34" s="36"/>
      <c r="D34" s="36"/>
      <c r="E34" s="30" t="s">
        <v>40</v>
      </c>
      <c r="F34" s="121">
        <f>ROUND((SUM(BF124:BF210)),2)</f>
        <v>0</v>
      </c>
      <c r="G34" s="36"/>
      <c r="H34" s="36"/>
      <c r="I34" s="122">
        <v>0.15</v>
      </c>
      <c r="J34" s="121">
        <f>ROUND(((SUM(BF124:BF210))*I34),2)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41</v>
      </c>
      <c r="F35" s="121">
        <f>ROUND((SUM(BG124:BG210)),2)</f>
        <v>0</v>
      </c>
      <c r="G35" s="36"/>
      <c r="H35" s="36"/>
      <c r="I35" s="122">
        <v>0.21</v>
      </c>
      <c r="J35" s="121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42</v>
      </c>
      <c r="F36" s="121">
        <f>ROUND((SUM(BH124:BH210)),2)</f>
        <v>0</v>
      </c>
      <c r="G36" s="36"/>
      <c r="H36" s="36"/>
      <c r="I36" s="122">
        <v>0.15</v>
      </c>
      <c r="J36" s="121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43</v>
      </c>
      <c r="F37" s="121">
        <f>ROUND((SUM(BI124:BI210)),2)</f>
        <v>0</v>
      </c>
      <c r="G37" s="36"/>
      <c r="H37" s="36"/>
      <c r="I37" s="122">
        <v>0</v>
      </c>
      <c r="J37" s="121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 hidden="1">
      <c r="A38" s="36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 hidden="1">
      <c r="A39" s="36"/>
      <c r="B39" s="37"/>
      <c r="C39" s="123"/>
      <c r="D39" s="124" t="s">
        <v>44</v>
      </c>
      <c r="E39" s="79"/>
      <c r="F39" s="79"/>
      <c r="G39" s="125" t="s">
        <v>45</v>
      </c>
      <c r="H39" s="126" t="s">
        <v>46</v>
      </c>
      <c r="I39" s="79"/>
      <c r="J39" s="127">
        <f>SUM(J30:J37)</f>
        <v>0</v>
      </c>
      <c r="K39" s="128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 hidden="1">
      <c r="A40" s="36"/>
      <c r="B40" s="37"/>
      <c r="C40" s="36"/>
      <c r="D40" s="36"/>
      <c r="E40" s="36"/>
      <c r="F40" s="36"/>
      <c r="G40" s="36"/>
      <c r="H40" s="36"/>
      <c r="I40" s="36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53"/>
      <c r="D50" s="54" t="s">
        <v>47</v>
      </c>
      <c r="E50" s="55"/>
      <c r="F50" s="55"/>
      <c r="G50" s="54" t="s">
        <v>48</v>
      </c>
      <c r="H50" s="55"/>
      <c r="I50" s="55"/>
      <c r="J50" s="55"/>
      <c r="K50" s="55"/>
      <c r="L50" s="5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6"/>
      <c r="B61" s="37"/>
      <c r="C61" s="36"/>
      <c r="D61" s="56" t="s">
        <v>49</v>
      </c>
      <c r="E61" s="39"/>
      <c r="F61" s="129" t="s">
        <v>50</v>
      </c>
      <c r="G61" s="56" t="s">
        <v>49</v>
      </c>
      <c r="H61" s="39"/>
      <c r="I61" s="39"/>
      <c r="J61" s="130" t="s">
        <v>50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6"/>
      <c r="B65" s="37"/>
      <c r="C65" s="36"/>
      <c r="D65" s="54" t="s">
        <v>51</v>
      </c>
      <c r="E65" s="57"/>
      <c r="F65" s="57"/>
      <c r="G65" s="54" t="s">
        <v>52</v>
      </c>
      <c r="H65" s="57"/>
      <c r="I65" s="57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6"/>
      <c r="B76" s="37"/>
      <c r="C76" s="36"/>
      <c r="D76" s="56" t="s">
        <v>49</v>
      </c>
      <c r="E76" s="39"/>
      <c r="F76" s="129" t="s">
        <v>50</v>
      </c>
      <c r="G76" s="56" t="s">
        <v>49</v>
      </c>
      <c r="H76" s="39"/>
      <c r="I76" s="39"/>
      <c r="J76" s="130" t="s">
        <v>50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 hidden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ht="12" hidden="1"/>
    <row r="79" ht="12" hidden="1"/>
    <row r="80" ht="12" hidden="1"/>
    <row r="81" spans="1:31" s="2" customFormat="1" ht="6.95" customHeight="1" hidden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 hidden="1">
      <c r="A82" s="36"/>
      <c r="B82" s="37"/>
      <c r="C82" s="21" t="s">
        <v>88</v>
      </c>
      <c r="D82" s="36"/>
      <c r="E82" s="36"/>
      <c r="F82" s="36"/>
      <c r="G82" s="36"/>
      <c r="H82" s="36"/>
      <c r="I82" s="36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 hidden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 hidden="1">
      <c r="A84" s="36"/>
      <c r="B84" s="37"/>
      <c r="C84" s="30" t="s">
        <v>16</v>
      </c>
      <c r="D84" s="36"/>
      <c r="E84" s="36"/>
      <c r="F84" s="36"/>
      <c r="G84" s="36"/>
      <c r="H84" s="36"/>
      <c r="I84" s="36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6.25" customHeight="1" hidden="1">
      <c r="A85" s="36"/>
      <c r="B85" s="37"/>
      <c r="C85" s="36"/>
      <c r="D85" s="36"/>
      <c r="E85" s="115" t="str">
        <f>E7</f>
        <v>Přeložka vodovodní přípojky k objektu č.p. 967 na ul. Zdeňka Buriana-MŠ Jeřabinka</v>
      </c>
      <c r="F85" s="30"/>
      <c r="G85" s="30"/>
      <c r="H85" s="30"/>
      <c r="I85" s="36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 hidden="1">
      <c r="A86" s="36"/>
      <c r="B86" s="37"/>
      <c r="C86" s="30" t="s">
        <v>86</v>
      </c>
      <c r="D86" s="36"/>
      <c r="E86" s="36"/>
      <c r="F86" s="36"/>
      <c r="G86" s="36"/>
      <c r="H86" s="36"/>
      <c r="I86" s="36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 hidden="1">
      <c r="A87" s="36"/>
      <c r="B87" s="37"/>
      <c r="C87" s="36"/>
      <c r="D87" s="36"/>
      <c r="E87" s="65" t="str">
        <f>E9</f>
        <v>01 - Přeložka vodovodní přípojky</v>
      </c>
      <c r="F87" s="36"/>
      <c r="G87" s="36"/>
      <c r="H87" s="36"/>
      <c r="I87" s="36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 hidden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 hidden="1">
      <c r="A89" s="36"/>
      <c r="B89" s="37"/>
      <c r="C89" s="30" t="s">
        <v>20</v>
      </c>
      <c r="D89" s="36"/>
      <c r="E89" s="36"/>
      <c r="F89" s="25" t="str">
        <f>F12</f>
        <v>parc.č.232/6,232/3.232/4,221/2</v>
      </c>
      <c r="G89" s="36"/>
      <c r="H89" s="36"/>
      <c r="I89" s="30" t="s">
        <v>22</v>
      </c>
      <c r="J89" s="67" t="str">
        <f>IF(J12="","",J12)</f>
        <v>27. 9. 2023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 hidden="1">
      <c r="A90" s="36"/>
      <c r="B90" s="37"/>
      <c r="C90" s="36"/>
      <c r="D90" s="36"/>
      <c r="E90" s="36"/>
      <c r="F90" s="36"/>
      <c r="G90" s="36"/>
      <c r="H90" s="36"/>
      <c r="I90" s="36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 hidden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30" t="s">
        <v>30</v>
      </c>
      <c r="J91" s="34" t="str">
        <f>E21</f>
        <v xml:space="preserve"> 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 hidden="1">
      <c r="A92" s="36"/>
      <c r="B92" s="37"/>
      <c r="C92" s="30" t="s">
        <v>28</v>
      </c>
      <c r="D92" s="36"/>
      <c r="E92" s="36"/>
      <c r="F92" s="25" t="str">
        <f>IF(E18="","",E18)</f>
        <v>Vyplň údaj</v>
      </c>
      <c r="G92" s="36"/>
      <c r="H92" s="36"/>
      <c r="I92" s="30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 hidden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 hidden="1">
      <c r="A94" s="36"/>
      <c r="B94" s="37"/>
      <c r="C94" s="131" t="s">
        <v>89</v>
      </c>
      <c r="D94" s="123"/>
      <c r="E94" s="123"/>
      <c r="F94" s="123"/>
      <c r="G94" s="123"/>
      <c r="H94" s="123"/>
      <c r="I94" s="123"/>
      <c r="J94" s="132" t="s">
        <v>90</v>
      </c>
      <c r="K94" s="123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 hidden="1">
      <c r="A95" s="36"/>
      <c r="B95" s="37"/>
      <c r="C95" s="36"/>
      <c r="D95" s="36"/>
      <c r="E95" s="36"/>
      <c r="F95" s="36"/>
      <c r="G95" s="36"/>
      <c r="H95" s="36"/>
      <c r="I95" s="36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 hidden="1">
      <c r="A96" s="36"/>
      <c r="B96" s="37"/>
      <c r="C96" s="133" t="s">
        <v>91</v>
      </c>
      <c r="D96" s="36"/>
      <c r="E96" s="36"/>
      <c r="F96" s="36"/>
      <c r="G96" s="36"/>
      <c r="H96" s="36"/>
      <c r="I96" s="36"/>
      <c r="J96" s="94">
        <f>J124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92</v>
      </c>
    </row>
    <row r="97" spans="1:31" s="9" customFormat="1" ht="24.95" customHeight="1" hidden="1">
      <c r="A97" s="9"/>
      <c r="B97" s="134"/>
      <c r="C97" s="9"/>
      <c r="D97" s="135" t="s">
        <v>93</v>
      </c>
      <c r="E97" s="136"/>
      <c r="F97" s="136"/>
      <c r="G97" s="136"/>
      <c r="H97" s="136"/>
      <c r="I97" s="136"/>
      <c r="J97" s="137">
        <f>J125</f>
        <v>0</v>
      </c>
      <c r="K97" s="9"/>
      <c r="L97" s="13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38"/>
      <c r="C98" s="10"/>
      <c r="D98" s="139" t="s">
        <v>94</v>
      </c>
      <c r="E98" s="140"/>
      <c r="F98" s="140"/>
      <c r="G98" s="140"/>
      <c r="H98" s="140"/>
      <c r="I98" s="140"/>
      <c r="J98" s="141">
        <f>J126</f>
        <v>0</v>
      </c>
      <c r="K98" s="10"/>
      <c r="L98" s="138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38"/>
      <c r="C99" s="10"/>
      <c r="D99" s="139" t="s">
        <v>95</v>
      </c>
      <c r="E99" s="140"/>
      <c r="F99" s="140"/>
      <c r="G99" s="140"/>
      <c r="H99" s="140"/>
      <c r="I99" s="140"/>
      <c r="J99" s="141">
        <f>J155</f>
        <v>0</v>
      </c>
      <c r="K99" s="10"/>
      <c r="L99" s="138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38"/>
      <c r="C100" s="10"/>
      <c r="D100" s="139" t="s">
        <v>96</v>
      </c>
      <c r="E100" s="140"/>
      <c r="F100" s="140"/>
      <c r="G100" s="140"/>
      <c r="H100" s="140"/>
      <c r="I100" s="140"/>
      <c r="J100" s="141">
        <f>J164</f>
        <v>0</v>
      </c>
      <c r="K100" s="10"/>
      <c r="L100" s="13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38"/>
      <c r="C101" s="10"/>
      <c r="D101" s="139" t="s">
        <v>97</v>
      </c>
      <c r="E101" s="140"/>
      <c r="F101" s="140"/>
      <c r="G101" s="140"/>
      <c r="H101" s="140"/>
      <c r="I101" s="140"/>
      <c r="J101" s="141">
        <f>J167</f>
        <v>0</v>
      </c>
      <c r="K101" s="10"/>
      <c r="L101" s="13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38"/>
      <c r="C102" s="10"/>
      <c r="D102" s="139" t="s">
        <v>98</v>
      </c>
      <c r="E102" s="140"/>
      <c r="F102" s="140"/>
      <c r="G102" s="140"/>
      <c r="H102" s="140"/>
      <c r="I102" s="140"/>
      <c r="J102" s="141">
        <f>J201</f>
        <v>0</v>
      </c>
      <c r="K102" s="10"/>
      <c r="L102" s="13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 hidden="1">
      <c r="A103" s="9"/>
      <c r="B103" s="134"/>
      <c r="C103" s="9"/>
      <c r="D103" s="135" t="s">
        <v>99</v>
      </c>
      <c r="E103" s="136"/>
      <c r="F103" s="136"/>
      <c r="G103" s="136"/>
      <c r="H103" s="136"/>
      <c r="I103" s="136"/>
      <c r="J103" s="137">
        <f>J203</f>
        <v>0</v>
      </c>
      <c r="K103" s="9"/>
      <c r="L103" s="13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134"/>
      <c r="C104" s="9"/>
      <c r="D104" s="135" t="s">
        <v>100</v>
      </c>
      <c r="E104" s="136"/>
      <c r="F104" s="136"/>
      <c r="G104" s="136"/>
      <c r="H104" s="136"/>
      <c r="I104" s="136"/>
      <c r="J104" s="137">
        <f>J209</f>
        <v>0</v>
      </c>
      <c r="K104" s="9"/>
      <c r="L104" s="13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 hidden="1">
      <c r="A105" s="36"/>
      <c r="B105" s="37"/>
      <c r="C105" s="36"/>
      <c r="D105" s="36"/>
      <c r="E105" s="36"/>
      <c r="F105" s="36"/>
      <c r="G105" s="36"/>
      <c r="H105" s="36"/>
      <c r="I105" s="36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 hidden="1">
      <c r="A106" s="36"/>
      <c r="B106" s="58"/>
      <c r="C106" s="59"/>
      <c r="D106" s="59"/>
      <c r="E106" s="59"/>
      <c r="F106" s="59"/>
      <c r="G106" s="59"/>
      <c r="H106" s="59"/>
      <c r="I106" s="59"/>
      <c r="J106" s="59"/>
      <c r="K106" s="59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ht="12" hidden="1"/>
    <row r="108" ht="12" hidden="1"/>
    <row r="109" ht="12" hidden="1"/>
    <row r="110" spans="1:31" s="2" customFormat="1" ht="6.95" customHeight="1">
      <c r="A110" s="36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101</v>
      </c>
      <c r="D111" s="36"/>
      <c r="E111" s="36"/>
      <c r="F111" s="36"/>
      <c r="G111" s="36"/>
      <c r="H111" s="36"/>
      <c r="I111" s="36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36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6"/>
      <c r="E113" s="36"/>
      <c r="F113" s="36"/>
      <c r="G113" s="36"/>
      <c r="H113" s="36"/>
      <c r="I113" s="36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26.25" customHeight="1">
      <c r="A114" s="36"/>
      <c r="B114" s="37"/>
      <c r="C114" s="36"/>
      <c r="D114" s="36"/>
      <c r="E114" s="115" t="str">
        <f>E7</f>
        <v>Přeložka vodovodní přípojky k objektu č.p. 967 na ul. Zdeňka Buriana-MŠ Jeřabinka</v>
      </c>
      <c r="F114" s="30"/>
      <c r="G114" s="30"/>
      <c r="H114" s="30"/>
      <c r="I114" s="36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86</v>
      </c>
      <c r="D115" s="36"/>
      <c r="E115" s="36"/>
      <c r="F115" s="36"/>
      <c r="G115" s="36"/>
      <c r="H115" s="36"/>
      <c r="I115" s="36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65" t="str">
        <f>E9</f>
        <v>01 - Přeložka vodovodní přípojky</v>
      </c>
      <c r="F116" s="36"/>
      <c r="G116" s="36"/>
      <c r="H116" s="36"/>
      <c r="I116" s="36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6"/>
      <c r="D117" s="36"/>
      <c r="E117" s="36"/>
      <c r="F117" s="36"/>
      <c r="G117" s="36"/>
      <c r="H117" s="36"/>
      <c r="I117" s="36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6"/>
      <c r="E118" s="36"/>
      <c r="F118" s="25" t="str">
        <f>F12</f>
        <v>parc.č.232/6,232/3.232/4,221/2</v>
      </c>
      <c r="G118" s="36"/>
      <c r="H118" s="36"/>
      <c r="I118" s="30" t="s">
        <v>22</v>
      </c>
      <c r="J118" s="67" t="str">
        <f>IF(J12="","",J12)</f>
        <v>27. 9. 2023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36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6"/>
      <c r="E120" s="36"/>
      <c r="F120" s="25" t="str">
        <f>E15</f>
        <v xml:space="preserve"> </v>
      </c>
      <c r="G120" s="36"/>
      <c r="H120" s="36"/>
      <c r="I120" s="30" t="s">
        <v>30</v>
      </c>
      <c r="J120" s="34" t="str">
        <f>E21</f>
        <v xml:space="preserve"> 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28</v>
      </c>
      <c r="D121" s="36"/>
      <c r="E121" s="36"/>
      <c r="F121" s="25" t="str">
        <f>IF(E18="","",E18)</f>
        <v>Vyplň údaj</v>
      </c>
      <c r="G121" s="36"/>
      <c r="H121" s="36"/>
      <c r="I121" s="30" t="s">
        <v>32</v>
      </c>
      <c r="J121" s="34" t="str">
        <f>E24</f>
        <v xml:space="preserve"> 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6"/>
      <c r="D122" s="36"/>
      <c r="E122" s="36"/>
      <c r="F122" s="36"/>
      <c r="G122" s="36"/>
      <c r="H122" s="36"/>
      <c r="I122" s="36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42"/>
      <c r="B123" s="143"/>
      <c r="C123" s="144" t="s">
        <v>102</v>
      </c>
      <c r="D123" s="145" t="s">
        <v>59</v>
      </c>
      <c r="E123" s="145" t="s">
        <v>55</v>
      </c>
      <c r="F123" s="145" t="s">
        <v>56</v>
      </c>
      <c r="G123" s="145" t="s">
        <v>103</v>
      </c>
      <c r="H123" s="145" t="s">
        <v>104</v>
      </c>
      <c r="I123" s="145" t="s">
        <v>105</v>
      </c>
      <c r="J123" s="146" t="s">
        <v>90</v>
      </c>
      <c r="K123" s="147" t="s">
        <v>106</v>
      </c>
      <c r="L123" s="148"/>
      <c r="M123" s="84" t="s">
        <v>1</v>
      </c>
      <c r="N123" s="85" t="s">
        <v>38</v>
      </c>
      <c r="O123" s="85" t="s">
        <v>107</v>
      </c>
      <c r="P123" s="85" t="s">
        <v>108</v>
      </c>
      <c r="Q123" s="85" t="s">
        <v>109</v>
      </c>
      <c r="R123" s="85" t="s">
        <v>110</v>
      </c>
      <c r="S123" s="85" t="s">
        <v>111</v>
      </c>
      <c r="T123" s="86" t="s">
        <v>112</v>
      </c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</row>
    <row r="124" spans="1:63" s="2" customFormat="1" ht="22.8" customHeight="1">
      <c r="A124" s="36"/>
      <c r="B124" s="37"/>
      <c r="C124" s="91" t="s">
        <v>113</v>
      </c>
      <c r="D124" s="36"/>
      <c r="E124" s="36"/>
      <c r="F124" s="36"/>
      <c r="G124" s="36"/>
      <c r="H124" s="36"/>
      <c r="I124" s="36"/>
      <c r="J124" s="149">
        <f>BK124</f>
        <v>0</v>
      </c>
      <c r="K124" s="36"/>
      <c r="L124" s="37"/>
      <c r="M124" s="87"/>
      <c r="N124" s="71"/>
      <c r="O124" s="88"/>
      <c r="P124" s="150">
        <f>P125+P203+P209</f>
        <v>0</v>
      </c>
      <c r="Q124" s="88"/>
      <c r="R124" s="150">
        <f>R125+R203+R209</f>
        <v>46.71866280000001</v>
      </c>
      <c r="S124" s="88"/>
      <c r="T124" s="151">
        <f>T125+T203+T209</f>
        <v>1.65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73</v>
      </c>
      <c r="AU124" s="17" t="s">
        <v>92</v>
      </c>
      <c r="BK124" s="152">
        <f>BK125+BK203+BK209</f>
        <v>0</v>
      </c>
    </row>
    <row r="125" spans="1:63" s="12" customFormat="1" ht="25.9" customHeight="1">
      <c r="A125" s="12"/>
      <c r="B125" s="153"/>
      <c r="C125" s="12"/>
      <c r="D125" s="154" t="s">
        <v>73</v>
      </c>
      <c r="E125" s="155" t="s">
        <v>114</v>
      </c>
      <c r="F125" s="155" t="s">
        <v>115</v>
      </c>
      <c r="G125" s="12"/>
      <c r="H125" s="12"/>
      <c r="I125" s="156"/>
      <c r="J125" s="157">
        <f>BK125</f>
        <v>0</v>
      </c>
      <c r="K125" s="12"/>
      <c r="L125" s="153"/>
      <c r="M125" s="158"/>
      <c r="N125" s="159"/>
      <c r="O125" s="159"/>
      <c r="P125" s="160">
        <f>P126+P155+P164+P167+P201</f>
        <v>0</v>
      </c>
      <c r="Q125" s="159"/>
      <c r="R125" s="160">
        <f>R126+R155+R164+R167+R201</f>
        <v>46.71866280000001</v>
      </c>
      <c r="S125" s="159"/>
      <c r="T125" s="161">
        <f>T126+T155+T164+T167+T201</f>
        <v>1.65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4" t="s">
        <v>82</v>
      </c>
      <c r="AT125" s="162" t="s">
        <v>73</v>
      </c>
      <c r="AU125" s="162" t="s">
        <v>74</v>
      </c>
      <c r="AY125" s="154" t="s">
        <v>116</v>
      </c>
      <c r="BK125" s="163">
        <f>BK126+BK155+BK164+BK167+BK201</f>
        <v>0</v>
      </c>
    </row>
    <row r="126" spans="1:63" s="12" customFormat="1" ht="22.8" customHeight="1">
      <c r="A126" s="12"/>
      <c r="B126" s="153"/>
      <c r="C126" s="12"/>
      <c r="D126" s="154" t="s">
        <v>73</v>
      </c>
      <c r="E126" s="164" t="s">
        <v>82</v>
      </c>
      <c r="F126" s="164" t="s">
        <v>117</v>
      </c>
      <c r="G126" s="12"/>
      <c r="H126" s="12"/>
      <c r="I126" s="156"/>
      <c r="J126" s="165">
        <f>BK126</f>
        <v>0</v>
      </c>
      <c r="K126" s="12"/>
      <c r="L126" s="153"/>
      <c r="M126" s="158"/>
      <c r="N126" s="159"/>
      <c r="O126" s="159"/>
      <c r="P126" s="160">
        <f>SUM(P127:P154)</f>
        <v>0</v>
      </c>
      <c r="Q126" s="159"/>
      <c r="R126" s="160">
        <f>SUM(R127:R154)</f>
        <v>26.104914</v>
      </c>
      <c r="S126" s="159"/>
      <c r="T126" s="161">
        <f>SUM(T127:T154)</f>
        <v>1.65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4" t="s">
        <v>82</v>
      </c>
      <c r="AT126" s="162" t="s">
        <v>73</v>
      </c>
      <c r="AU126" s="162" t="s">
        <v>82</v>
      </c>
      <c r="AY126" s="154" t="s">
        <v>116</v>
      </c>
      <c r="BK126" s="163">
        <f>SUM(BK127:BK154)</f>
        <v>0</v>
      </c>
    </row>
    <row r="127" spans="1:65" s="2" customFormat="1" ht="24.15" customHeight="1">
      <c r="A127" s="36"/>
      <c r="B127" s="166"/>
      <c r="C127" s="167" t="s">
        <v>82</v>
      </c>
      <c r="D127" s="167" t="s">
        <v>118</v>
      </c>
      <c r="E127" s="168" t="s">
        <v>119</v>
      </c>
      <c r="F127" s="169" t="s">
        <v>120</v>
      </c>
      <c r="G127" s="170" t="s">
        <v>121</v>
      </c>
      <c r="H127" s="171">
        <v>3</v>
      </c>
      <c r="I127" s="172"/>
      <c r="J127" s="173">
        <f>ROUND(I127*H127,2)</f>
        <v>0</v>
      </c>
      <c r="K127" s="174"/>
      <c r="L127" s="37"/>
      <c r="M127" s="175" t="s">
        <v>1</v>
      </c>
      <c r="N127" s="176" t="s">
        <v>39</v>
      </c>
      <c r="O127" s="75"/>
      <c r="P127" s="177">
        <f>O127*H127</f>
        <v>0</v>
      </c>
      <c r="Q127" s="177">
        <v>0</v>
      </c>
      <c r="R127" s="177">
        <f>Q127*H127</f>
        <v>0</v>
      </c>
      <c r="S127" s="177">
        <v>0.26</v>
      </c>
      <c r="T127" s="178">
        <f>S127*H127</f>
        <v>0.78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79" t="s">
        <v>122</v>
      </c>
      <c r="AT127" s="179" t="s">
        <v>118</v>
      </c>
      <c r="AU127" s="179" t="s">
        <v>84</v>
      </c>
      <c r="AY127" s="17" t="s">
        <v>116</v>
      </c>
      <c r="BE127" s="180">
        <f>IF(N127="základní",J127,0)</f>
        <v>0</v>
      </c>
      <c r="BF127" s="180">
        <f>IF(N127="snížená",J127,0)</f>
        <v>0</v>
      </c>
      <c r="BG127" s="180">
        <f>IF(N127="zákl. přenesená",J127,0)</f>
        <v>0</v>
      </c>
      <c r="BH127" s="180">
        <f>IF(N127="sníž. přenesená",J127,0)</f>
        <v>0</v>
      </c>
      <c r="BI127" s="180">
        <f>IF(N127="nulová",J127,0)</f>
        <v>0</v>
      </c>
      <c r="BJ127" s="17" t="s">
        <v>82</v>
      </c>
      <c r="BK127" s="180">
        <f>ROUND(I127*H127,2)</f>
        <v>0</v>
      </c>
      <c r="BL127" s="17" t="s">
        <v>122</v>
      </c>
      <c r="BM127" s="179" t="s">
        <v>123</v>
      </c>
    </row>
    <row r="128" spans="1:51" s="13" customFormat="1" ht="12">
      <c r="A128" s="13"/>
      <c r="B128" s="181"/>
      <c r="C128" s="13"/>
      <c r="D128" s="182" t="s">
        <v>124</v>
      </c>
      <c r="E128" s="183" t="s">
        <v>1</v>
      </c>
      <c r="F128" s="184" t="s">
        <v>125</v>
      </c>
      <c r="G128" s="13"/>
      <c r="H128" s="185">
        <v>3</v>
      </c>
      <c r="I128" s="186"/>
      <c r="J128" s="13"/>
      <c r="K128" s="13"/>
      <c r="L128" s="181"/>
      <c r="M128" s="187"/>
      <c r="N128" s="188"/>
      <c r="O128" s="188"/>
      <c r="P128" s="188"/>
      <c r="Q128" s="188"/>
      <c r="R128" s="188"/>
      <c r="S128" s="188"/>
      <c r="T128" s="18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3" t="s">
        <v>124</v>
      </c>
      <c r="AU128" s="183" t="s">
        <v>84</v>
      </c>
      <c r="AV128" s="13" t="s">
        <v>84</v>
      </c>
      <c r="AW128" s="13" t="s">
        <v>31</v>
      </c>
      <c r="AX128" s="13" t="s">
        <v>82</v>
      </c>
      <c r="AY128" s="183" t="s">
        <v>116</v>
      </c>
    </row>
    <row r="129" spans="1:65" s="2" customFormat="1" ht="24.15" customHeight="1">
      <c r="A129" s="36"/>
      <c r="B129" s="166"/>
      <c r="C129" s="167" t="s">
        <v>84</v>
      </c>
      <c r="D129" s="167" t="s">
        <v>118</v>
      </c>
      <c r="E129" s="168" t="s">
        <v>126</v>
      </c>
      <c r="F129" s="169" t="s">
        <v>127</v>
      </c>
      <c r="G129" s="170" t="s">
        <v>121</v>
      </c>
      <c r="H129" s="171">
        <v>3</v>
      </c>
      <c r="I129" s="172"/>
      <c r="J129" s="173">
        <f>ROUND(I129*H129,2)</f>
        <v>0</v>
      </c>
      <c r="K129" s="174"/>
      <c r="L129" s="37"/>
      <c r="M129" s="175" t="s">
        <v>1</v>
      </c>
      <c r="N129" s="176" t="s">
        <v>39</v>
      </c>
      <c r="O129" s="75"/>
      <c r="P129" s="177">
        <f>O129*H129</f>
        <v>0</v>
      </c>
      <c r="Q129" s="177">
        <v>0</v>
      </c>
      <c r="R129" s="177">
        <f>Q129*H129</f>
        <v>0</v>
      </c>
      <c r="S129" s="177">
        <v>0.29</v>
      </c>
      <c r="T129" s="178">
        <f>S129*H129</f>
        <v>0.8699999999999999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79" t="s">
        <v>122</v>
      </c>
      <c r="AT129" s="179" t="s">
        <v>118</v>
      </c>
      <c r="AU129" s="179" t="s">
        <v>84</v>
      </c>
      <c r="AY129" s="17" t="s">
        <v>116</v>
      </c>
      <c r="BE129" s="180">
        <f>IF(N129="základní",J129,0)</f>
        <v>0</v>
      </c>
      <c r="BF129" s="180">
        <f>IF(N129="snížená",J129,0)</f>
        <v>0</v>
      </c>
      <c r="BG129" s="180">
        <f>IF(N129="zákl. přenesená",J129,0)</f>
        <v>0</v>
      </c>
      <c r="BH129" s="180">
        <f>IF(N129="sníž. přenesená",J129,0)</f>
        <v>0</v>
      </c>
      <c r="BI129" s="180">
        <f>IF(N129="nulová",J129,0)</f>
        <v>0</v>
      </c>
      <c r="BJ129" s="17" t="s">
        <v>82</v>
      </c>
      <c r="BK129" s="180">
        <f>ROUND(I129*H129,2)</f>
        <v>0</v>
      </c>
      <c r="BL129" s="17" t="s">
        <v>122</v>
      </c>
      <c r="BM129" s="179" t="s">
        <v>128</v>
      </c>
    </row>
    <row r="130" spans="1:65" s="2" customFormat="1" ht="24.15" customHeight="1">
      <c r="A130" s="36"/>
      <c r="B130" s="166"/>
      <c r="C130" s="167" t="s">
        <v>129</v>
      </c>
      <c r="D130" s="167" t="s">
        <v>118</v>
      </c>
      <c r="E130" s="168" t="s">
        <v>130</v>
      </c>
      <c r="F130" s="169" t="s">
        <v>131</v>
      </c>
      <c r="G130" s="170" t="s">
        <v>132</v>
      </c>
      <c r="H130" s="171">
        <v>11.592</v>
      </c>
      <c r="I130" s="172"/>
      <c r="J130" s="173">
        <f>ROUND(I130*H130,2)</f>
        <v>0</v>
      </c>
      <c r="K130" s="174"/>
      <c r="L130" s="37"/>
      <c r="M130" s="175" t="s">
        <v>1</v>
      </c>
      <c r="N130" s="176" t="s">
        <v>39</v>
      </c>
      <c r="O130" s="75"/>
      <c r="P130" s="177">
        <f>O130*H130</f>
        <v>0</v>
      </c>
      <c r="Q130" s="177">
        <v>0</v>
      </c>
      <c r="R130" s="177">
        <f>Q130*H130</f>
        <v>0</v>
      </c>
      <c r="S130" s="177">
        <v>0</v>
      </c>
      <c r="T130" s="178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79" t="s">
        <v>122</v>
      </c>
      <c r="AT130" s="179" t="s">
        <v>118</v>
      </c>
      <c r="AU130" s="179" t="s">
        <v>84</v>
      </c>
      <c r="AY130" s="17" t="s">
        <v>116</v>
      </c>
      <c r="BE130" s="180">
        <f>IF(N130="základní",J130,0)</f>
        <v>0</v>
      </c>
      <c r="BF130" s="180">
        <f>IF(N130="snížená",J130,0)</f>
        <v>0</v>
      </c>
      <c r="BG130" s="180">
        <f>IF(N130="zákl. přenesená",J130,0)</f>
        <v>0</v>
      </c>
      <c r="BH130" s="180">
        <f>IF(N130="sníž. přenesená",J130,0)</f>
        <v>0</v>
      </c>
      <c r="BI130" s="180">
        <f>IF(N130="nulová",J130,0)</f>
        <v>0</v>
      </c>
      <c r="BJ130" s="17" t="s">
        <v>82</v>
      </c>
      <c r="BK130" s="180">
        <f>ROUND(I130*H130,2)</f>
        <v>0</v>
      </c>
      <c r="BL130" s="17" t="s">
        <v>122</v>
      </c>
      <c r="BM130" s="179" t="s">
        <v>133</v>
      </c>
    </row>
    <row r="131" spans="1:51" s="13" customFormat="1" ht="12">
      <c r="A131" s="13"/>
      <c r="B131" s="181"/>
      <c r="C131" s="13"/>
      <c r="D131" s="182" t="s">
        <v>124</v>
      </c>
      <c r="E131" s="183" t="s">
        <v>1</v>
      </c>
      <c r="F131" s="184" t="s">
        <v>134</v>
      </c>
      <c r="G131" s="13"/>
      <c r="H131" s="185">
        <v>11.592</v>
      </c>
      <c r="I131" s="186"/>
      <c r="J131" s="13"/>
      <c r="K131" s="13"/>
      <c r="L131" s="181"/>
      <c r="M131" s="187"/>
      <c r="N131" s="188"/>
      <c r="O131" s="188"/>
      <c r="P131" s="188"/>
      <c r="Q131" s="188"/>
      <c r="R131" s="188"/>
      <c r="S131" s="188"/>
      <c r="T131" s="18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3" t="s">
        <v>124</v>
      </c>
      <c r="AU131" s="183" t="s">
        <v>84</v>
      </c>
      <c r="AV131" s="13" t="s">
        <v>84</v>
      </c>
      <c r="AW131" s="13" t="s">
        <v>31</v>
      </c>
      <c r="AX131" s="13" t="s">
        <v>82</v>
      </c>
      <c r="AY131" s="183" t="s">
        <v>116</v>
      </c>
    </row>
    <row r="132" spans="1:65" s="2" customFormat="1" ht="33" customHeight="1">
      <c r="A132" s="36"/>
      <c r="B132" s="166"/>
      <c r="C132" s="167" t="s">
        <v>122</v>
      </c>
      <c r="D132" s="167" t="s">
        <v>118</v>
      </c>
      <c r="E132" s="168" t="s">
        <v>135</v>
      </c>
      <c r="F132" s="169" t="s">
        <v>136</v>
      </c>
      <c r="G132" s="170" t="s">
        <v>132</v>
      </c>
      <c r="H132" s="171">
        <v>62.64</v>
      </c>
      <c r="I132" s="172"/>
      <c r="J132" s="173">
        <f>ROUND(I132*H132,2)</f>
        <v>0</v>
      </c>
      <c r="K132" s="174"/>
      <c r="L132" s="37"/>
      <c r="M132" s="175" t="s">
        <v>1</v>
      </c>
      <c r="N132" s="176" t="s">
        <v>39</v>
      </c>
      <c r="O132" s="75"/>
      <c r="P132" s="177">
        <f>O132*H132</f>
        <v>0</v>
      </c>
      <c r="Q132" s="177">
        <v>0</v>
      </c>
      <c r="R132" s="177">
        <f>Q132*H132</f>
        <v>0</v>
      </c>
      <c r="S132" s="177">
        <v>0</v>
      </c>
      <c r="T132" s="178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79" t="s">
        <v>122</v>
      </c>
      <c r="AT132" s="179" t="s">
        <v>118</v>
      </c>
      <c r="AU132" s="179" t="s">
        <v>84</v>
      </c>
      <c r="AY132" s="17" t="s">
        <v>116</v>
      </c>
      <c r="BE132" s="180">
        <f>IF(N132="základní",J132,0)</f>
        <v>0</v>
      </c>
      <c r="BF132" s="180">
        <f>IF(N132="snížená",J132,0)</f>
        <v>0</v>
      </c>
      <c r="BG132" s="180">
        <f>IF(N132="zákl. přenesená",J132,0)</f>
        <v>0</v>
      </c>
      <c r="BH132" s="180">
        <f>IF(N132="sníž. přenesená",J132,0)</f>
        <v>0</v>
      </c>
      <c r="BI132" s="180">
        <f>IF(N132="nulová",J132,0)</f>
        <v>0</v>
      </c>
      <c r="BJ132" s="17" t="s">
        <v>82</v>
      </c>
      <c r="BK132" s="180">
        <f>ROUND(I132*H132,2)</f>
        <v>0</v>
      </c>
      <c r="BL132" s="17" t="s">
        <v>122</v>
      </c>
      <c r="BM132" s="179" t="s">
        <v>137</v>
      </c>
    </row>
    <row r="133" spans="1:51" s="13" customFormat="1" ht="12">
      <c r="A133" s="13"/>
      <c r="B133" s="181"/>
      <c r="C133" s="13"/>
      <c r="D133" s="182" t="s">
        <v>124</v>
      </c>
      <c r="E133" s="183" t="s">
        <v>1</v>
      </c>
      <c r="F133" s="184" t="s">
        <v>138</v>
      </c>
      <c r="G133" s="13"/>
      <c r="H133" s="185">
        <v>62.64</v>
      </c>
      <c r="I133" s="186"/>
      <c r="J133" s="13"/>
      <c r="K133" s="13"/>
      <c r="L133" s="181"/>
      <c r="M133" s="187"/>
      <c r="N133" s="188"/>
      <c r="O133" s="188"/>
      <c r="P133" s="188"/>
      <c r="Q133" s="188"/>
      <c r="R133" s="188"/>
      <c r="S133" s="188"/>
      <c r="T133" s="18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3" t="s">
        <v>124</v>
      </c>
      <c r="AU133" s="183" t="s">
        <v>84</v>
      </c>
      <c r="AV133" s="13" t="s">
        <v>84</v>
      </c>
      <c r="AW133" s="13" t="s">
        <v>31</v>
      </c>
      <c r="AX133" s="13" t="s">
        <v>82</v>
      </c>
      <c r="AY133" s="183" t="s">
        <v>116</v>
      </c>
    </row>
    <row r="134" spans="1:65" s="2" customFormat="1" ht="21.75" customHeight="1">
      <c r="A134" s="36"/>
      <c r="B134" s="166"/>
      <c r="C134" s="167" t="s">
        <v>139</v>
      </c>
      <c r="D134" s="167" t="s">
        <v>118</v>
      </c>
      <c r="E134" s="168" t="s">
        <v>140</v>
      </c>
      <c r="F134" s="169" t="s">
        <v>141</v>
      </c>
      <c r="G134" s="170" t="s">
        <v>121</v>
      </c>
      <c r="H134" s="171">
        <v>208.8</v>
      </c>
      <c r="I134" s="172"/>
      <c r="J134" s="173">
        <f>ROUND(I134*H134,2)</f>
        <v>0</v>
      </c>
      <c r="K134" s="174"/>
      <c r="L134" s="37"/>
      <c r="M134" s="175" t="s">
        <v>1</v>
      </c>
      <c r="N134" s="176" t="s">
        <v>39</v>
      </c>
      <c r="O134" s="75"/>
      <c r="P134" s="177">
        <f>O134*H134</f>
        <v>0</v>
      </c>
      <c r="Q134" s="177">
        <v>0.00084</v>
      </c>
      <c r="R134" s="177">
        <f>Q134*H134</f>
        <v>0.17539200000000002</v>
      </c>
      <c r="S134" s="177">
        <v>0</v>
      </c>
      <c r="T134" s="178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79" t="s">
        <v>122</v>
      </c>
      <c r="AT134" s="179" t="s">
        <v>118</v>
      </c>
      <c r="AU134" s="179" t="s">
        <v>84</v>
      </c>
      <c r="AY134" s="17" t="s">
        <v>116</v>
      </c>
      <c r="BE134" s="180">
        <f>IF(N134="základní",J134,0)</f>
        <v>0</v>
      </c>
      <c r="BF134" s="180">
        <f>IF(N134="snížená",J134,0)</f>
        <v>0</v>
      </c>
      <c r="BG134" s="180">
        <f>IF(N134="zákl. přenesená",J134,0)</f>
        <v>0</v>
      </c>
      <c r="BH134" s="180">
        <f>IF(N134="sníž. přenesená",J134,0)</f>
        <v>0</v>
      </c>
      <c r="BI134" s="180">
        <f>IF(N134="nulová",J134,0)</f>
        <v>0</v>
      </c>
      <c r="BJ134" s="17" t="s">
        <v>82</v>
      </c>
      <c r="BK134" s="180">
        <f>ROUND(I134*H134,2)</f>
        <v>0</v>
      </c>
      <c r="BL134" s="17" t="s">
        <v>122</v>
      </c>
      <c r="BM134" s="179" t="s">
        <v>142</v>
      </c>
    </row>
    <row r="135" spans="1:51" s="13" customFormat="1" ht="12">
      <c r="A135" s="13"/>
      <c r="B135" s="181"/>
      <c r="C135" s="13"/>
      <c r="D135" s="182" t="s">
        <v>124</v>
      </c>
      <c r="E135" s="183" t="s">
        <v>1</v>
      </c>
      <c r="F135" s="184" t="s">
        <v>143</v>
      </c>
      <c r="G135" s="13"/>
      <c r="H135" s="185">
        <v>208.8</v>
      </c>
      <c r="I135" s="186"/>
      <c r="J135" s="13"/>
      <c r="K135" s="13"/>
      <c r="L135" s="181"/>
      <c r="M135" s="187"/>
      <c r="N135" s="188"/>
      <c r="O135" s="188"/>
      <c r="P135" s="188"/>
      <c r="Q135" s="188"/>
      <c r="R135" s="188"/>
      <c r="S135" s="188"/>
      <c r="T135" s="18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3" t="s">
        <v>124</v>
      </c>
      <c r="AU135" s="183" t="s">
        <v>84</v>
      </c>
      <c r="AV135" s="13" t="s">
        <v>84</v>
      </c>
      <c r="AW135" s="13" t="s">
        <v>31</v>
      </c>
      <c r="AX135" s="13" t="s">
        <v>82</v>
      </c>
      <c r="AY135" s="183" t="s">
        <v>116</v>
      </c>
    </row>
    <row r="136" spans="1:65" s="2" customFormat="1" ht="24.15" customHeight="1">
      <c r="A136" s="36"/>
      <c r="B136" s="166"/>
      <c r="C136" s="167" t="s">
        <v>144</v>
      </c>
      <c r="D136" s="167" t="s">
        <v>118</v>
      </c>
      <c r="E136" s="168" t="s">
        <v>145</v>
      </c>
      <c r="F136" s="169" t="s">
        <v>146</v>
      </c>
      <c r="G136" s="170" t="s">
        <v>121</v>
      </c>
      <c r="H136" s="171">
        <v>208.8</v>
      </c>
      <c r="I136" s="172"/>
      <c r="J136" s="173">
        <f>ROUND(I136*H136,2)</f>
        <v>0</v>
      </c>
      <c r="K136" s="174"/>
      <c r="L136" s="37"/>
      <c r="M136" s="175" t="s">
        <v>1</v>
      </c>
      <c r="N136" s="176" t="s">
        <v>39</v>
      </c>
      <c r="O136" s="75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79" t="s">
        <v>122</v>
      </c>
      <c r="AT136" s="179" t="s">
        <v>118</v>
      </c>
      <c r="AU136" s="179" t="s">
        <v>84</v>
      </c>
      <c r="AY136" s="17" t="s">
        <v>116</v>
      </c>
      <c r="BE136" s="180">
        <f>IF(N136="základní",J136,0)</f>
        <v>0</v>
      </c>
      <c r="BF136" s="180">
        <f>IF(N136="snížená",J136,0)</f>
        <v>0</v>
      </c>
      <c r="BG136" s="180">
        <f>IF(N136="zákl. přenesená",J136,0)</f>
        <v>0</v>
      </c>
      <c r="BH136" s="180">
        <f>IF(N136="sníž. přenesená",J136,0)</f>
        <v>0</v>
      </c>
      <c r="BI136" s="180">
        <f>IF(N136="nulová",J136,0)</f>
        <v>0</v>
      </c>
      <c r="BJ136" s="17" t="s">
        <v>82</v>
      </c>
      <c r="BK136" s="180">
        <f>ROUND(I136*H136,2)</f>
        <v>0</v>
      </c>
      <c r="BL136" s="17" t="s">
        <v>122</v>
      </c>
      <c r="BM136" s="179" t="s">
        <v>147</v>
      </c>
    </row>
    <row r="137" spans="1:65" s="2" customFormat="1" ht="21.75" customHeight="1">
      <c r="A137" s="36"/>
      <c r="B137" s="166"/>
      <c r="C137" s="167" t="s">
        <v>148</v>
      </c>
      <c r="D137" s="167" t="s">
        <v>118</v>
      </c>
      <c r="E137" s="168" t="s">
        <v>149</v>
      </c>
      <c r="F137" s="169" t="s">
        <v>150</v>
      </c>
      <c r="G137" s="170" t="s">
        <v>132</v>
      </c>
      <c r="H137" s="171">
        <v>20.7</v>
      </c>
      <c r="I137" s="172"/>
      <c r="J137" s="173">
        <f>ROUND(I137*H137,2)</f>
        <v>0</v>
      </c>
      <c r="K137" s="174"/>
      <c r="L137" s="37"/>
      <c r="M137" s="175" t="s">
        <v>1</v>
      </c>
      <c r="N137" s="176" t="s">
        <v>39</v>
      </c>
      <c r="O137" s="75"/>
      <c r="P137" s="177">
        <f>O137*H137</f>
        <v>0</v>
      </c>
      <c r="Q137" s="177">
        <v>0.00046</v>
      </c>
      <c r="R137" s="177">
        <f>Q137*H137</f>
        <v>0.009522</v>
      </c>
      <c r="S137" s="177">
        <v>0</v>
      </c>
      <c r="T137" s="178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79" t="s">
        <v>122</v>
      </c>
      <c r="AT137" s="179" t="s">
        <v>118</v>
      </c>
      <c r="AU137" s="179" t="s">
        <v>84</v>
      </c>
      <c r="AY137" s="17" t="s">
        <v>116</v>
      </c>
      <c r="BE137" s="180">
        <f>IF(N137="základní",J137,0)</f>
        <v>0</v>
      </c>
      <c r="BF137" s="180">
        <f>IF(N137="snížená",J137,0)</f>
        <v>0</v>
      </c>
      <c r="BG137" s="180">
        <f>IF(N137="zákl. přenesená",J137,0)</f>
        <v>0</v>
      </c>
      <c r="BH137" s="180">
        <f>IF(N137="sníž. přenesená",J137,0)</f>
        <v>0</v>
      </c>
      <c r="BI137" s="180">
        <f>IF(N137="nulová",J137,0)</f>
        <v>0</v>
      </c>
      <c r="BJ137" s="17" t="s">
        <v>82</v>
      </c>
      <c r="BK137" s="180">
        <f>ROUND(I137*H137,2)</f>
        <v>0</v>
      </c>
      <c r="BL137" s="17" t="s">
        <v>122</v>
      </c>
      <c r="BM137" s="179" t="s">
        <v>151</v>
      </c>
    </row>
    <row r="138" spans="1:51" s="13" customFormat="1" ht="12">
      <c r="A138" s="13"/>
      <c r="B138" s="181"/>
      <c r="C138" s="13"/>
      <c r="D138" s="182" t="s">
        <v>124</v>
      </c>
      <c r="E138" s="183" t="s">
        <v>1</v>
      </c>
      <c r="F138" s="184" t="s">
        <v>152</v>
      </c>
      <c r="G138" s="13"/>
      <c r="H138" s="185">
        <v>20.7</v>
      </c>
      <c r="I138" s="186"/>
      <c r="J138" s="13"/>
      <c r="K138" s="13"/>
      <c r="L138" s="181"/>
      <c r="M138" s="187"/>
      <c r="N138" s="188"/>
      <c r="O138" s="188"/>
      <c r="P138" s="188"/>
      <c r="Q138" s="188"/>
      <c r="R138" s="188"/>
      <c r="S138" s="188"/>
      <c r="T138" s="18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3" t="s">
        <v>124</v>
      </c>
      <c r="AU138" s="183" t="s">
        <v>84</v>
      </c>
      <c r="AV138" s="13" t="s">
        <v>84</v>
      </c>
      <c r="AW138" s="13" t="s">
        <v>31</v>
      </c>
      <c r="AX138" s="13" t="s">
        <v>82</v>
      </c>
      <c r="AY138" s="183" t="s">
        <v>116</v>
      </c>
    </row>
    <row r="139" spans="1:65" s="2" customFormat="1" ht="24.15" customHeight="1">
      <c r="A139" s="36"/>
      <c r="B139" s="166"/>
      <c r="C139" s="167" t="s">
        <v>153</v>
      </c>
      <c r="D139" s="167" t="s">
        <v>118</v>
      </c>
      <c r="E139" s="168" t="s">
        <v>154</v>
      </c>
      <c r="F139" s="169" t="s">
        <v>155</v>
      </c>
      <c r="G139" s="170" t="s">
        <v>132</v>
      </c>
      <c r="H139" s="171">
        <v>20.7</v>
      </c>
      <c r="I139" s="172"/>
      <c r="J139" s="173">
        <f>ROUND(I139*H139,2)</f>
        <v>0</v>
      </c>
      <c r="K139" s="174"/>
      <c r="L139" s="37"/>
      <c r="M139" s="175" t="s">
        <v>1</v>
      </c>
      <c r="N139" s="176" t="s">
        <v>39</v>
      </c>
      <c r="O139" s="75"/>
      <c r="P139" s="177">
        <f>O139*H139</f>
        <v>0</v>
      </c>
      <c r="Q139" s="177">
        <v>0</v>
      </c>
      <c r="R139" s="177">
        <f>Q139*H139</f>
        <v>0</v>
      </c>
      <c r="S139" s="177">
        <v>0</v>
      </c>
      <c r="T139" s="178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79" t="s">
        <v>122</v>
      </c>
      <c r="AT139" s="179" t="s">
        <v>118</v>
      </c>
      <c r="AU139" s="179" t="s">
        <v>84</v>
      </c>
      <c r="AY139" s="17" t="s">
        <v>116</v>
      </c>
      <c r="BE139" s="180">
        <f>IF(N139="základní",J139,0)</f>
        <v>0</v>
      </c>
      <c r="BF139" s="180">
        <f>IF(N139="snížená",J139,0)</f>
        <v>0</v>
      </c>
      <c r="BG139" s="180">
        <f>IF(N139="zákl. přenesená",J139,0)</f>
        <v>0</v>
      </c>
      <c r="BH139" s="180">
        <f>IF(N139="sníž. přenesená",J139,0)</f>
        <v>0</v>
      </c>
      <c r="BI139" s="180">
        <f>IF(N139="nulová",J139,0)</f>
        <v>0</v>
      </c>
      <c r="BJ139" s="17" t="s">
        <v>82</v>
      </c>
      <c r="BK139" s="180">
        <f>ROUND(I139*H139,2)</f>
        <v>0</v>
      </c>
      <c r="BL139" s="17" t="s">
        <v>122</v>
      </c>
      <c r="BM139" s="179" t="s">
        <v>156</v>
      </c>
    </row>
    <row r="140" spans="1:65" s="2" customFormat="1" ht="37.8" customHeight="1">
      <c r="A140" s="36"/>
      <c r="B140" s="166"/>
      <c r="C140" s="167" t="s">
        <v>157</v>
      </c>
      <c r="D140" s="167" t="s">
        <v>118</v>
      </c>
      <c r="E140" s="168" t="s">
        <v>158</v>
      </c>
      <c r="F140" s="169" t="s">
        <v>159</v>
      </c>
      <c r="G140" s="170" t="s">
        <v>132</v>
      </c>
      <c r="H140" s="171">
        <v>26.51</v>
      </c>
      <c r="I140" s="172"/>
      <c r="J140" s="173">
        <f>ROUND(I140*H140,2)</f>
        <v>0</v>
      </c>
      <c r="K140" s="174"/>
      <c r="L140" s="37"/>
      <c r="M140" s="175" t="s">
        <v>1</v>
      </c>
      <c r="N140" s="176" t="s">
        <v>39</v>
      </c>
      <c r="O140" s="75"/>
      <c r="P140" s="177">
        <f>O140*H140</f>
        <v>0</v>
      </c>
      <c r="Q140" s="177">
        <v>0</v>
      </c>
      <c r="R140" s="177">
        <f>Q140*H140</f>
        <v>0</v>
      </c>
      <c r="S140" s="177">
        <v>0</v>
      </c>
      <c r="T140" s="178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79" t="s">
        <v>122</v>
      </c>
      <c r="AT140" s="179" t="s">
        <v>118</v>
      </c>
      <c r="AU140" s="179" t="s">
        <v>84</v>
      </c>
      <c r="AY140" s="17" t="s">
        <v>116</v>
      </c>
      <c r="BE140" s="180">
        <f>IF(N140="základní",J140,0)</f>
        <v>0</v>
      </c>
      <c r="BF140" s="180">
        <f>IF(N140="snížená",J140,0)</f>
        <v>0</v>
      </c>
      <c r="BG140" s="180">
        <f>IF(N140="zákl. přenesená",J140,0)</f>
        <v>0</v>
      </c>
      <c r="BH140" s="180">
        <f>IF(N140="sníž. přenesená",J140,0)</f>
        <v>0</v>
      </c>
      <c r="BI140" s="180">
        <f>IF(N140="nulová",J140,0)</f>
        <v>0</v>
      </c>
      <c r="BJ140" s="17" t="s">
        <v>82</v>
      </c>
      <c r="BK140" s="180">
        <f>ROUND(I140*H140,2)</f>
        <v>0</v>
      </c>
      <c r="BL140" s="17" t="s">
        <v>122</v>
      </c>
      <c r="BM140" s="179" t="s">
        <v>160</v>
      </c>
    </row>
    <row r="141" spans="1:51" s="13" customFormat="1" ht="12">
      <c r="A141" s="13"/>
      <c r="B141" s="181"/>
      <c r="C141" s="13"/>
      <c r="D141" s="182" t="s">
        <v>124</v>
      </c>
      <c r="E141" s="183" t="s">
        <v>1</v>
      </c>
      <c r="F141" s="184" t="s">
        <v>161</v>
      </c>
      <c r="G141" s="13"/>
      <c r="H141" s="185">
        <v>26.51</v>
      </c>
      <c r="I141" s="186"/>
      <c r="J141" s="13"/>
      <c r="K141" s="13"/>
      <c r="L141" s="181"/>
      <c r="M141" s="187"/>
      <c r="N141" s="188"/>
      <c r="O141" s="188"/>
      <c r="P141" s="188"/>
      <c r="Q141" s="188"/>
      <c r="R141" s="188"/>
      <c r="S141" s="188"/>
      <c r="T141" s="18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83" t="s">
        <v>124</v>
      </c>
      <c r="AU141" s="183" t="s">
        <v>84</v>
      </c>
      <c r="AV141" s="13" t="s">
        <v>84</v>
      </c>
      <c r="AW141" s="13" t="s">
        <v>31</v>
      </c>
      <c r="AX141" s="13" t="s">
        <v>82</v>
      </c>
      <c r="AY141" s="183" t="s">
        <v>116</v>
      </c>
    </row>
    <row r="142" spans="1:65" s="2" customFormat="1" ht="37.8" customHeight="1">
      <c r="A142" s="36"/>
      <c r="B142" s="166"/>
      <c r="C142" s="167" t="s">
        <v>162</v>
      </c>
      <c r="D142" s="167" t="s">
        <v>118</v>
      </c>
      <c r="E142" s="168" t="s">
        <v>163</v>
      </c>
      <c r="F142" s="169" t="s">
        <v>164</v>
      </c>
      <c r="G142" s="170" t="s">
        <v>132</v>
      </c>
      <c r="H142" s="171">
        <v>265.1</v>
      </c>
      <c r="I142" s="172"/>
      <c r="J142" s="173">
        <f>ROUND(I142*H142,2)</f>
        <v>0</v>
      </c>
      <c r="K142" s="174"/>
      <c r="L142" s="37"/>
      <c r="M142" s="175" t="s">
        <v>1</v>
      </c>
      <c r="N142" s="176" t="s">
        <v>39</v>
      </c>
      <c r="O142" s="75"/>
      <c r="P142" s="177">
        <f>O142*H142</f>
        <v>0</v>
      </c>
      <c r="Q142" s="177">
        <v>0</v>
      </c>
      <c r="R142" s="177">
        <f>Q142*H142</f>
        <v>0</v>
      </c>
      <c r="S142" s="177">
        <v>0</v>
      </c>
      <c r="T142" s="178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79" t="s">
        <v>122</v>
      </c>
      <c r="AT142" s="179" t="s">
        <v>118</v>
      </c>
      <c r="AU142" s="179" t="s">
        <v>84</v>
      </c>
      <c r="AY142" s="17" t="s">
        <v>116</v>
      </c>
      <c r="BE142" s="180">
        <f>IF(N142="základní",J142,0)</f>
        <v>0</v>
      </c>
      <c r="BF142" s="180">
        <f>IF(N142="snížená",J142,0)</f>
        <v>0</v>
      </c>
      <c r="BG142" s="180">
        <f>IF(N142="zákl. přenesená",J142,0)</f>
        <v>0</v>
      </c>
      <c r="BH142" s="180">
        <f>IF(N142="sníž. přenesená",J142,0)</f>
        <v>0</v>
      </c>
      <c r="BI142" s="180">
        <f>IF(N142="nulová",J142,0)</f>
        <v>0</v>
      </c>
      <c r="BJ142" s="17" t="s">
        <v>82</v>
      </c>
      <c r="BK142" s="180">
        <f>ROUND(I142*H142,2)</f>
        <v>0</v>
      </c>
      <c r="BL142" s="17" t="s">
        <v>122</v>
      </c>
      <c r="BM142" s="179" t="s">
        <v>165</v>
      </c>
    </row>
    <row r="143" spans="1:51" s="13" customFormat="1" ht="12">
      <c r="A143" s="13"/>
      <c r="B143" s="181"/>
      <c r="C143" s="13"/>
      <c r="D143" s="182" t="s">
        <v>124</v>
      </c>
      <c r="E143" s="183" t="s">
        <v>1</v>
      </c>
      <c r="F143" s="184" t="s">
        <v>166</v>
      </c>
      <c r="G143" s="13"/>
      <c r="H143" s="185">
        <v>265.1</v>
      </c>
      <c r="I143" s="186"/>
      <c r="J143" s="13"/>
      <c r="K143" s="13"/>
      <c r="L143" s="181"/>
      <c r="M143" s="187"/>
      <c r="N143" s="188"/>
      <c r="O143" s="188"/>
      <c r="P143" s="188"/>
      <c r="Q143" s="188"/>
      <c r="R143" s="188"/>
      <c r="S143" s="188"/>
      <c r="T143" s="18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3" t="s">
        <v>124</v>
      </c>
      <c r="AU143" s="183" t="s">
        <v>84</v>
      </c>
      <c r="AV143" s="13" t="s">
        <v>84</v>
      </c>
      <c r="AW143" s="13" t="s">
        <v>31</v>
      </c>
      <c r="AX143" s="13" t="s">
        <v>82</v>
      </c>
      <c r="AY143" s="183" t="s">
        <v>116</v>
      </c>
    </row>
    <row r="144" spans="1:65" s="2" customFormat="1" ht="33" customHeight="1">
      <c r="A144" s="36"/>
      <c r="B144" s="166"/>
      <c r="C144" s="167" t="s">
        <v>167</v>
      </c>
      <c r="D144" s="167" t="s">
        <v>118</v>
      </c>
      <c r="E144" s="168" t="s">
        <v>168</v>
      </c>
      <c r="F144" s="169" t="s">
        <v>169</v>
      </c>
      <c r="G144" s="170" t="s">
        <v>170</v>
      </c>
      <c r="H144" s="171">
        <v>53.02</v>
      </c>
      <c r="I144" s="172"/>
      <c r="J144" s="173">
        <f>ROUND(I144*H144,2)</f>
        <v>0</v>
      </c>
      <c r="K144" s="174"/>
      <c r="L144" s="37"/>
      <c r="M144" s="175" t="s">
        <v>1</v>
      </c>
      <c r="N144" s="176" t="s">
        <v>39</v>
      </c>
      <c r="O144" s="75"/>
      <c r="P144" s="177">
        <f>O144*H144</f>
        <v>0</v>
      </c>
      <c r="Q144" s="177">
        <v>0</v>
      </c>
      <c r="R144" s="177">
        <f>Q144*H144</f>
        <v>0</v>
      </c>
      <c r="S144" s="177">
        <v>0</v>
      </c>
      <c r="T144" s="178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79" t="s">
        <v>122</v>
      </c>
      <c r="AT144" s="179" t="s">
        <v>118</v>
      </c>
      <c r="AU144" s="179" t="s">
        <v>84</v>
      </c>
      <c r="AY144" s="17" t="s">
        <v>116</v>
      </c>
      <c r="BE144" s="180">
        <f>IF(N144="základní",J144,0)</f>
        <v>0</v>
      </c>
      <c r="BF144" s="180">
        <f>IF(N144="snížená",J144,0)</f>
        <v>0</v>
      </c>
      <c r="BG144" s="180">
        <f>IF(N144="zákl. přenesená",J144,0)</f>
        <v>0</v>
      </c>
      <c r="BH144" s="180">
        <f>IF(N144="sníž. přenesená",J144,0)</f>
        <v>0</v>
      </c>
      <c r="BI144" s="180">
        <f>IF(N144="nulová",J144,0)</f>
        <v>0</v>
      </c>
      <c r="BJ144" s="17" t="s">
        <v>82</v>
      </c>
      <c r="BK144" s="180">
        <f>ROUND(I144*H144,2)</f>
        <v>0</v>
      </c>
      <c r="BL144" s="17" t="s">
        <v>122</v>
      </c>
      <c r="BM144" s="179" t="s">
        <v>171</v>
      </c>
    </row>
    <row r="145" spans="1:51" s="13" customFormat="1" ht="12">
      <c r="A145" s="13"/>
      <c r="B145" s="181"/>
      <c r="C145" s="13"/>
      <c r="D145" s="182" t="s">
        <v>124</v>
      </c>
      <c r="E145" s="183" t="s">
        <v>1</v>
      </c>
      <c r="F145" s="184" t="s">
        <v>172</v>
      </c>
      <c r="G145" s="13"/>
      <c r="H145" s="185">
        <v>53.02</v>
      </c>
      <c r="I145" s="186"/>
      <c r="J145" s="13"/>
      <c r="K145" s="13"/>
      <c r="L145" s="181"/>
      <c r="M145" s="187"/>
      <c r="N145" s="188"/>
      <c r="O145" s="188"/>
      <c r="P145" s="188"/>
      <c r="Q145" s="188"/>
      <c r="R145" s="188"/>
      <c r="S145" s="188"/>
      <c r="T145" s="18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3" t="s">
        <v>124</v>
      </c>
      <c r="AU145" s="183" t="s">
        <v>84</v>
      </c>
      <c r="AV145" s="13" t="s">
        <v>84</v>
      </c>
      <c r="AW145" s="13" t="s">
        <v>31</v>
      </c>
      <c r="AX145" s="13" t="s">
        <v>82</v>
      </c>
      <c r="AY145" s="183" t="s">
        <v>116</v>
      </c>
    </row>
    <row r="146" spans="1:65" s="2" customFormat="1" ht="16.5" customHeight="1">
      <c r="A146" s="36"/>
      <c r="B146" s="166"/>
      <c r="C146" s="167" t="s">
        <v>173</v>
      </c>
      <c r="D146" s="167" t="s">
        <v>118</v>
      </c>
      <c r="E146" s="168" t="s">
        <v>174</v>
      </c>
      <c r="F146" s="169" t="s">
        <v>175</v>
      </c>
      <c r="G146" s="170" t="s">
        <v>132</v>
      </c>
      <c r="H146" s="171">
        <v>26.51</v>
      </c>
      <c r="I146" s="172"/>
      <c r="J146" s="173">
        <f>ROUND(I146*H146,2)</f>
        <v>0</v>
      </c>
      <c r="K146" s="174"/>
      <c r="L146" s="37"/>
      <c r="M146" s="175" t="s">
        <v>1</v>
      </c>
      <c r="N146" s="176" t="s">
        <v>39</v>
      </c>
      <c r="O146" s="75"/>
      <c r="P146" s="177">
        <f>O146*H146</f>
        <v>0</v>
      </c>
      <c r="Q146" s="177">
        <v>0</v>
      </c>
      <c r="R146" s="177">
        <f>Q146*H146</f>
        <v>0</v>
      </c>
      <c r="S146" s="177">
        <v>0</v>
      </c>
      <c r="T146" s="178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79" t="s">
        <v>122</v>
      </c>
      <c r="AT146" s="179" t="s">
        <v>118</v>
      </c>
      <c r="AU146" s="179" t="s">
        <v>84</v>
      </c>
      <c r="AY146" s="17" t="s">
        <v>116</v>
      </c>
      <c r="BE146" s="180">
        <f>IF(N146="základní",J146,0)</f>
        <v>0</v>
      </c>
      <c r="BF146" s="180">
        <f>IF(N146="snížená",J146,0)</f>
        <v>0</v>
      </c>
      <c r="BG146" s="180">
        <f>IF(N146="zákl. přenesená",J146,0)</f>
        <v>0</v>
      </c>
      <c r="BH146" s="180">
        <f>IF(N146="sníž. přenesená",J146,0)</f>
        <v>0</v>
      </c>
      <c r="BI146" s="180">
        <f>IF(N146="nulová",J146,0)</f>
        <v>0</v>
      </c>
      <c r="BJ146" s="17" t="s">
        <v>82</v>
      </c>
      <c r="BK146" s="180">
        <f>ROUND(I146*H146,2)</f>
        <v>0</v>
      </c>
      <c r="BL146" s="17" t="s">
        <v>122</v>
      </c>
      <c r="BM146" s="179" t="s">
        <v>176</v>
      </c>
    </row>
    <row r="147" spans="1:65" s="2" customFormat="1" ht="24.15" customHeight="1">
      <c r="A147" s="36"/>
      <c r="B147" s="166"/>
      <c r="C147" s="167" t="s">
        <v>177</v>
      </c>
      <c r="D147" s="167" t="s">
        <v>118</v>
      </c>
      <c r="E147" s="168" t="s">
        <v>178</v>
      </c>
      <c r="F147" s="169" t="s">
        <v>179</v>
      </c>
      <c r="G147" s="170" t="s">
        <v>132</v>
      </c>
      <c r="H147" s="171">
        <v>47.722</v>
      </c>
      <c r="I147" s="172"/>
      <c r="J147" s="173">
        <f>ROUND(I147*H147,2)</f>
        <v>0</v>
      </c>
      <c r="K147" s="174"/>
      <c r="L147" s="37"/>
      <c r="M147" s="175" t="s">
        <v>1</v>
      </c>
      <c r="N147" s="176" t="s">
        <v>39</v>
      </c>
      <c r="O147" s="75"/>
      <c r="P147" s="177">
        <f>O147*H147</f>
        <v>0</v>
      </c>
      <c r="Q147" s="177">
        <v>0</v>
      </c>
      <c r="R147" s="177">
        <f>Q147*H147</f>
        <v>0</v>
      </c>
      <c r="S147" s="177">
        <v>0</v>
      </c>
      <c r="T147" s="178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79" t="s">
        <v>122</v>
      </c>
      <c r="AT147" s="179" t="s">
        <v>118</v>
      </c>
      <c r="AU147" s="179" t="s">
        <v>84</v>
      </c>
      <c r="AY147" s="17" t="s">
        <v>116</v>
      </c>
      <c r="BE147" s="180">
        <f>IF(N147="základní",J147,0)</f>
        <v>0</v>
      </c>
      <c r="BF147" s="180">
        <f>IF(N147="snížená",J147,0)</f>
        <v>0</v>
      </c>
      <c r="BG147" s="180">
        <f>IF(N147="zákl. přenesená",J147,0)</f>
        <v>0</v>
      </c>
      <c r="BH147" s="180">
        <f>IF(N147="sníž. přenesená",J147,0)</f>
        <v>0</v>
      </c>
      <c r="BI147" s="180">
        <f>IF(N147="nulová",J147,0)</f>
        <v>0</v>
      </c>
      <c r="BJ147" s="17" t="s">
        <v>82</v>
      </c>
      <c r="BK147" s="180">
        <f>ROUND(I147*H147,2)</f>
        <v>0</v>
      </c>
      <c r="BL147" s="17" t="s">
        <v>122</v>
      </c>
      <c r="BM147" s="179" t="s">
        <v>180</v>
      </c>
    </row>
    <row r="148" spans="1:51" s="13" customFormat="1" ht="12">
      <c r="A148" s="13"/>
      <c r="B148" s="181"/>
      <c r="C148" s="13"/>
      <c r="D148" s="182" t="s">
        <v>124</v>
      </c>
      <c r="E148" s="183" t="s">
        <v>1</v>
      </c>
      <c r="F148" s="184" t="s">
        <v>181</v>
      </c>
      <c r="G148" s="13"/>
      <c r="H148" s="185">
        <v>49.774</v>
      </c>
      <c r="I148" s="186"/>
      <c r="J148" s="13"/>
      <c r="K148" s="13"/>
      <c r="L148" s="181"/>
      <c r="M148" s="187"/>
      <c r="N148" s="188"/>
      <c r="O148" s="188"/>
      <c r="P148" s="188"/>
      <c r="Q148" s="188"/>
      <c r="R148" s="188"/>
      <c r="S148" s="188"/>
      <c r="T148" s="18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3" t="s">
        <v>124</v>
      </c>
      <c r="AU148" s="183" t="s">
        <v>84</v>
      </c>
      <c r="AV148" s="13" t="s">
        <v>84</v>
      </c>
      <c r="AW148" s="13" t="s">
        <v>31</v>
      </c>
      <c r="AX148" s="13" t="s">
        <v>74</v>
      </c>
      <c r="AY148" s="183" t="s">
        <v>116</v>
      </c>
    </row>
    <row r="149" spans="1:51" s="13" customFormat="1" ht="12">
      <c r="A149" s="13"/>
      <c r="B149" s="181"/>
      <c r="C149" s="13"/>
      <c r="D149" s="182" t="s">
        <v>124</v>
      </c>
      <c r="E149" s="183" t="s">
        <v>1</v>
      </c>
      <c r="F149" s="184" t="s">
        <v>182</v>
      </c>
      <c r="G149" s="13"/>
      <c r="H149" s="185">
        <v>-2.052</v>
      </c>
      <c r="I149" s="186"/>
      <c r="J149" s="13"/>
      <c r="K149" s="13"/>
      <c r="L149" s="181"/>
      <c r="M149" s="187"/>
      <c r="N149" s="188"/>
      <c r="O149" s="188"/>
      <c r="P149" s="188"/>
      <c r="Q149" s="188"/>
      <c r="R149" s="188"/>
      <c r="S149" s="188"/>
      <c r="T149" s="18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3" t="s">
        <v>124</v>
      </c>
      <c r="AU149" s="183" t="s">
        <v>84</v>
      </c>
      <c r="AV149" s="13" t="s">
        <v>84</v>
      </c>
      <c r="AW149" s="13" t="s">
        <v>31</v>
      </c>
      <c r="AX149" s="13" t="s">
        <v>74</v>
      </c>
      <c r="AY149" s="183" t="s">
        <v>116</v>
      </c>
    </row>
    <row r="150" spans="1:51" s="14" customFormat="1" ht="12">
      <c r="A150" s="14"/>
      <c r="B150" s="190"/>
      <c r="C150" s="14"/>
      <c r="D150" s="182" t="s">
        <v>124</v>
      </c>
      <c r="E150" s="191" t="s">
        <v>1</v>
      </c>
      <c r="F150" s="192" t="s">
        <v>183</v>
      </c>
      <c r="G150" s="14"/>
      <c r="H150" s="193">
        <v>47.722</v>
      </c>
      <c r="I150" s="194"/>
      <c r="J150" s="14"/>
      <c r="K150" s="14"/>
      <c r="L150" s="190"/>
      <c r="M150" s="195"/>
      <c r="N150" s="196"/>
      <c r="O150" s="196"/>
      <c r="P150" s="196"/>
      <c r="Q150" s="196"/>
      <c r="R150" s="196"/>
      <c r="S150" s="196"/>
      <c r="T150" s="19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1" t="s">
        <v>124</v>
      </c>
      <c r="AU150" s="191" t="s">
        <v>84</v>
      </c>
      <c r="AV150" s="14" t="s">
        <v>122</v>
      </c>
      <c r="AW150" s="14" t="s">
        <v>31</v>
      </c>
      <c r="AX150" s="14" t="s">
        <v>82</v>
      </c>
      <c r="AY150" s="191" t="s">
        <v>116</v>
      </c>
    </row>
    <row r="151" spans="1:65" s="2" customFormat="1" ht="24.15" customHeight="1">
      <c r="A151" s="36"/>
      <c r="B151" s="166"/>
      <c r="C151" s="167" t="s">
        <v>184</v>
      </c>
      <c r="D151" s="167" t="s">
        <v>118</v>
      </c>
      <c r="E151" s="168" t="s">
        <v>185</v>
      </c>
      <c r="F151" s="169" t="s">
        <v>186</v>
      </c>
      <c r="G151" s="170" t="s">
        <v>132</v>
      </c>
      <c r="H151" s="171">
        <v>12.96</v>
      </c>
      <c r="I151" s="172"/>
      <c r="J151" s="173">
        <f>ROUND(I151*H151,2)</f>
        <v>0</v>
      </c>
      <c r="K151" s="174"/>
      <c r="L151" s="37"/>
      <c r="M151" s="175" t="s">
        <v>1</v>
      </c>
      <c r="N151" s="176" t="s">
        <v>39</v>
      </c>
      <c r="O151" s="75"/>
      <c r="P151" s="177">
        <f>O151*H151</f>
        <v>0</v>
      </c>
      <c r="Q151" s="177">
        <v>0</v>
      </c>
      <c r="R151" s="177">
        <f>Q151*H151</f>
        <v>0</v>
      </c>
      <c r="S151" s="177">
        <v>0</v>
      </c>
      <c r="T151" s="178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79" t="s">
        <v>122</v>
      </c>
      <c r="AT151" s="179" t="s">
        <v>118</v>
      </c>
      <c r="AU151" s="179" t="s">
        <v>84</v>
      </c>
      <c r="AY151" s="17" t="s">
        <v>116</v>
      </c>
      <c r="BE151" s="180">
        <f>IF(N151="základní",J151,0)</f>
        <v>0</v>
      </c>
      <c r="BF151" s="180">
        <f>IF(N151="snížená",J151,0)</f>
        <v>0</v>
      </c>
      <c r="BG151" s="180">
        <f>IF(N151="zákl. přenesená",J151,0)</f>
        <v>0</v>
      </c>
      <c r="BH151" s="180">
        <f>IF(N151="sníž. přenesená",J151,0)</f>
        <v>0</v>
      </c>
      <c r="BI151" s="180">
        <f>IF(N151="nulová",J151,0)</f>
        <v>0</v>
      </c>
      <c r="BJ151" s="17" t="s">
        <v>82</v>
      </c>
      <c r="BK151" s="180">
        <f>ROUND(I151*H151,2)</f>
        <v>0</v>
      </c>
      <c r="BL151" s="17" t="s">
        <v>122</v>
      </c>
      <c r="BM151" s="179" t="s">
        <v>187</v>
      </c>
    </row>
    <row r="152" spans="1:51" s="13" customFormat="1" ht="12">
      <c r="A152" s="13"/>
      <c r="B152" s="181"/>
      <c r="C152" s="13"/>
      <c r="D152" s="182" t="s">
        <v>124</v>
      </c>
      <c r="E152" s="183" t="s">
        <v>1</v>
      </c>
      <c r="F152" s="184" t="s">
        <v>188</v>
      </c>
      <c r="G152" s="13"/>
      <c r="H152" s="185">
        <v>12.96</v>
      </c>
      <c r="I152" s="186"/>
      <c r="J152" s="13"/>
      <c r="K152" s="13"/>
      <c r="L152" s="181"/>
      <c r="M152" s="187"/>
      <c r="N152" s="188"/>
      <c r="O152" s="188"/>
      <c r="P152" s="188"/>
      <c r="Q152" s="188"/>
      <c r="R152" s="188"/>
      <c r="S152" s="188"/>
      <c r="T152" s="18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3" t="s">
        <v>124</v>
      </c>
      <c r="AU152" s="183" t="s">
        <v>84</v>
      </c>
      <c r="AV152" s="13" t="s">
        <v>84</v>
      </c>
      <c r="AW152" s="13" t="s">
        <v>31</v>
      </c>
      <c r="AX152" s="13" t="s">
        <v>82</v>
      </c>
      <c r="AY152" s="183" t="s">
        <v>116</v>
      </c>
    </row>
    <row r="153" spans="1:65" s="2" customFormat="1" ht="16.5" customHeight="1">
      <c r="A153" s="36"/>
      <c r="B153" s="166"/>
      <c r="C153" s="198" t="s">
        <v>8</v>
      </c>
      <c r="D153" s="198" t="s">
        <v>189</v>
      </c>
      <c r="E153" s="199" t="s">
        <v>190</v>
      </c>
      <c r="F153" s="200" t="s">
        <v>191</v>
      </c>
      <c r="G153" s="201" t="s">
        <v>170</v>
      </c>
      <c r="H153" s="202">
        <v>25.92</v>
      </c>
      <c r="I153" s="203"/>
      <c r="J153" s="204">
        <f>ROUND(I153*H153,2)</f>
        <v>0</v>
      </c>
      <c r="K153" s="205"/>
      <c r="L153" s="206"/>
      <c r="M153" s="207" t="s">
        <v>1</v>
      </c>
      <c r="N153" s="208" t="s">
        <v>39</v>
      </c>
      <c r="O153" s="75"/>
      <c r="P153" s="177">
        <f>O153*H153</f>
        <v>0</v>
      </c>
      <c r="Q153" s="177">
        <v>1</v>
      </c>
      <c r="R153" s="177">
        <f>Q153*H153</f>
        <v>25.92</v>
      </c>
      <c r="S153" s="177">
        <v>0</v>
      </c>
      <c r="T153" s="178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79" t="s">
        <v>153</v>
      </c>
      <c r="AT153" s="179" t="s">
        <v>189</v>
      </c>
      <c r="AU153" s="179" t="s">
        <v>84</v>
      </c>
      <c r="AY153" s="17" t="s">
        <v>116</v>
      </c>
      <c r="BE153" s="180">
        <f>IF(N153="základní",J153,0)</f>
        <v>0</v>
      </c>
      <c r="BF153" s="180">
        <f>IF(N153="snížená",J153,0)</f>
        <v>0</v>
      </c>
      <c r="BG153" s="180">
        <f>IF(N153="zákl. přenesená",J153,0)</f>
        <v>0</v>
      </c>
      <c r="BH153" s="180">
        <f>IF(N153="sníž. přenesená",J153,0)</f>
        <v>0</v>
      </c>
      <c r="BI153" s="180">
        <f>IF(N153="nulová",J153,0)</f>
        <v>0</v>
      </c>
      <c r="BJ153" s="17" t="s">
        <v>82</v>
      </c>
      <c r="BK153" s="180">
        <f>ROUND(I153*H153,2)</f>
        <v>0</v>
      </c>
      <c r="BL153" s="17" t="s">
        <v>122</v>
      </c>
      <c r="BM153" s="179" t="s">
        <v>192</v>
      </c>
    </row>
    <row r="154" spans="1:51" s="13" customFormat="1" ht="12">
      <c r="A154" s="13"/>
      <c r="B154" s="181"/>
      <c r="C154" s="13"/>
      <c r="D154" s="182" t="s">
        <v>124</v>
      </c>
      <c r="E154" s="13"/>
      <c r="F154" s="184" t="s">
        <v>193</v>
      </c>
      <c r="G154" s="13"/>
      <c r="H154" s="185">
        <v>25.92</v>
      </c>
      <c r="I154" s="186"/>
      <c r="J154" s="13"/>
      <c r="K154" s="13"/>
      <c r="L154" s="181"/>
      <c r="M154" s="187"/>
      <c r="N154" s="188"/>
      <c r="O154" s="188"/>
      <c r="P154" s="188"/>
      <c r="Q154" s="188"/>
      <c r="R154" s="188"/>
      <c r="S154" s="188"/>
      <c r="T154" s="18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3" t="s">
        <v>124</v>
      </c>
      <c r="AU154" s="183" t="s">
        <v>84</v>
      </c>
      <c r="AV154" s="13" t="s">
        <v>84</v>
      </c>
      <c r="AW154" s="13" t="s">
        <v>3</v>
      </c>
      <c r="AX154" s="13" t="s">
        <v>82</v>
      </c>
      <c r="AY154" s="183" t="s">
        <v>116</v>
      </c>
    </row>
    <row r="155" spans="1:63" s="12" customFormat="1" ht="22.8" customHeight="1">
      <c r="A155" s="12"/>
      <c r="B155" s="153"/>
      <c r="C155" s="12"/>
      <c r="D155" s="154" t="s">
        <v>73</v>
      </c>
      <c r="E155" s="164" t="s">
        <v>122</v>
      </c>
      <c r="F155" s="164" t="s">
        <v>194</v>
      </c>
      <c r="G155" s="12"/>
      <c r="H155" s="12"/>
      <c r="I155" s="156"/>
      <c r="J155" s="165">
        <f>BK155</f>
        <v>0</v>
      </c>
      <c r="K155" s="12"/>
      <c r="L155" s="153"/>
      <c r="M155" s="158"/>
      <c r="N155" s="159"/>
      <c r="O155" s="159"/>
      <c r="P155" s="160">
        <f>SUM(P156:P163)</f>
        <v>0</v>
      </c>
      <c r="Q155" s="159"/>
      <c r="R155" s="160">
        <f>SUM(R156:R163)</f>
        <v>18.76746856</v>
      </c>
      <c r="S155" s="159"/>
      <c r="T155" s="161">
        <f>SUM(T156:T163)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54" t="s">
        <v>82</v>
      </c>
      <c r="AT155" s="162" t="s">
        <v>73</v>
      </c>
      <c r="AU155" s="162" t="s">
        <v>82</v>
      </c>
      <c r="AY155" s="154" t="s">
        <v>116</v>
      </c>
      <c r="BK155" s="163">
        <f>SUM(BK156:BK163)</f>
        <v>0</v>
      </c>
    </row>
    <row r="156" spans="1:65" s="2" customFormat="1" ht="16.5" customHeight="1">
      <c r="A156" s="36"/>
      <c r="B156" s="166"/>
      <c r="C156" s="167" t="s">
        <v>195</v>
      </c>
      <c r="D156" s="167" t="s">
        <v>118</v>
      </c>
      <c r="E156" s="168" t="s">
        <v>196</v>
      </c>
      <c r="F156" s="169" t="s">
        <v>197</v>
      </c>
      <c r="G156" s="170" t="s">
        <v>132</v>
      </c>
      <c r="H156" s="171">
        <v>10.71</v>
      </c>
      <c r="I156" s="172"/>
      <c r="J156" s="173">
        <f>ROUND(I156*H156,2)</f>
        <v>0</v>
      </c>
      <c r="K156" s="174"/>
      <c r="L156" s="37"/>
      <c r="M156" s="175" t="s">
        <v>1</v>
      </c>
      <c r="N156" s="176" t="s">
        <v>39</v>
      </c>
      <c r="O156" s="75"/>
      <c r="P156" s="177">
        <f>O156*H156</f>
        <v>0</v>
      </c>
      <c r="Q156" s="177">
        <v>1.7034</v>
      </c>
      <c r="R156" s="177">
        <f>Q156*H156</f>
        <v>18.243414</v>
      </c>
      <c r="S156" s="177">
        <v>0</v>
      </c>
      <c r="T156" s="178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79" t="s">
        <v>122</v>
      </c>
      <c r="AT156" s="179" t="s">
        <v>118</v>
      </c>
      <c r="AU156" s="179" t="s">
        <v>84</v>
      </c>
      <c r="AY156" s="17" t="s">
        <v>116</v>
      </c>
      <c r="BE156" s="180">
        <f>IF(N156="základní",J156,0)</f>
        <v>0</v>
      </c>
      <c r="BF156" s="180">
        <f>IF(N156="snížená",J156,0)</f>
        <v>0</v>
      </c>
      <c r="BG156" s="180">
        <f>IF(N156="zákl. přenesená",J156,0)</f>
        <v>0</v>
      </c>
      <c r="BH156" s="180">
        <f>IF(N156="sníž. přenesená",J156,0)</f>
        <v>0</v>
      </c>
      <c r="BI156" s="180">
        <f>IF(N156="nulová",J156,0)</f>
        <v>0</v>
      </c>
      <c r="BJ156" s="17" t="s">
        <v>82</v>
      </c>
      <c r="BK156" s="180">
        <f>ROUND(I156*H156,2)</f>
        <v>0</v>
      </c>
      <c r="BL156" s="17" t="s">
        <v>122</v>
      </c>
      <c r="BM156" s="179" t="s">
        <v>198</v>
      </c>
    </row>
    <row r="157" spans="1:51" s="13" customFormat="1" ht="12">
      <c r="A157" s="13"/>
      <c r="B157" s="181"/>
      <c r="C157" s="13"/>
      <c r="D157" s="182" t="s">
        <v>124</v>
      </c>
      <c r="E157" s="183" t="s">
        <v>1</v>
      </c>
      <c r="F157" s="184" t="s">
        <v>199</v>
      </c>
      <c r="G157" s="13"/>
      <c r="H157" s="185">
        <v>10.44</v>
      </c>
      <c r="I157" s="186"/>
      <c r="J157" s="13"/>
      <c r="K157" s="13"/>
      <c r="L157" s="181"/>
      <c r="M157" s="187"/>
      <c r="N157" s="188"/>
      <c r="O157" s="188"/>
      <c r="P157" s="188"/>
      <c r="Q157" s="188"/>
      <c r="R157" s="188"/>
      <c r="S157" s="188"/>
      <c r="T157" s="18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3" t="s">
        <v>124</v>
      </c>
      <c r="AU157" s="183" t="s">
        <v>84</v>
      </c>
      <c r="AV157" s="13" t="s">
        <v>84</v>
      </c>
      <c r="AW157" s="13" t="s">
        <v>31</v>
      </c>
      <c r="AX157" s="13" t="s">
        <v>74</v>
      </c>
      <c r="AY157" s="183" t="s">
        <v>116</v>
      </c>
    </row>
    <row r="158" spans="1:51" s="13" customFormat="1" ht="12">
      <c r="A158" s="13"/>
      <c r="B158" s="181"/>
      <c r="C158" s="13"/>
      <c r="D158" s="182" t="s">
        <v>124</v>
      </c>
      <c r="E158" s="183" t="s">
        <v>1</v>
      </c>
      <c r="F158" s="184" t="s">
        <v>200</v>
      </c>
      <c r="G158" s="13"/>
      <c r="H158" s="185">
        <v>0.27</v>
      </c>
      <c r="I158" s="186"/>
      <c r="J158" s="13"/>
      <c r="K158" s="13"/>
      <c r="L158" s="181"/>
      <c r="M158" s="187"/>
      <c r="N158" s="188"/>
      <c r="O158" s="188"/>
      <c r="P158" s="188"/>
      <c r="Q158" s="188"/>
      <c r="R158" s="188"/>
      <c r="S158" s="188"/>
      <c r="T158" s="18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83" t="s">
        <v>124</v>
      </c>
      <c r="AU158" s="183" t="s">
        <v>84</v>
      </c>
      <c r="AV158" s="13" t="s">
        <v>84</v>
      </c>
      <c r="AW158" s="13" t="s">
        <v>31</v>
      </c>
      <c r="AX158" s="13" t="s">
        <v>74</v>
      </c>
      <c r="AY158" s="183" t="s">
        <v>116</v>
      </c>
    </row>
    <row r="159" spans="1:51" s="14" customFormat="1" ht="12">
      <c r="A159" s="14"/>
      <c r="B159" s="190"/>
      <c r="C159" s="14"/>
      <c r="D159" s="182" t="s">
        <v>124</v>
      </c>
      <c r="E159" s="191" t="s">
        <v>1</v>
      </c>
      <c r="F159" s="192" t="s">
        <v>183</v>
      </c>
      <c r="G159" s="14"/>
      <c r="H159" s="193">
        <v>10.709999999999999</v>
      </c>
      <c r="I159" s="194"/>
      <c r="J159" s="14"/>
      <c r="K159" s="14"/>
      <c r="L159" s="190"/>
      <c r="M159" s="195"/>
      <c r="N159" s="196"/>
      <c r="O159" s="196"/>
      <c r="P159" s="196"/>
      <c r="Q159" s="196"/>
      <c r="R159" s="196"/>
      <c r="S159" s="196"/>
      <c r="T159" s="197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191" t="s">
        <v>124</v>
      </c>
      <c r="AU159" s="191" t="s">
        <v>84</v>
      </c>
      <c r="AV159" s="14" t="s">
        <v>122</v>
      </c>
      <c r="AW159" s="14" t="s">
        <v>31</v>
      </c>
      <c r="AX159" s="14" t="s">
        <v>82</v>
      </c>
      <c r="AY159" s="191" t="s">
        <v>116</v>
      </c>
    </row>
    <row r="160" spans="1:65" s="2" customFormat="1" ht="33" customHeight="1">
      <c r="A160" s="36"/>
      <c r="B160" s="166"/>
      <c r="C160" s="167" t="s">
        <v>201</v>
      </c>
      <c r="D160" s="167" t="s">
        <v>118</v>
      </c>
      <c r="E160" s="168" t="s">
        <v>202</v>
      </c>
      <c r="F160" s="169" t="s">
        <v>203</v>
      </c>
      <c r="G160" s="170" t="s">
        <v>132</v>
      </c>
      <c r="H160" s="171">
        <v>0.208</v>
      </c>
      <c r="I160" s="172"/>
      <c r="J160" s="173">
        <f>ROUND(I160*H160,2)</f>
        <v>0</v>
      </c>
      <c r="K160" s="174"/>
      <c r="L160" s="37"/>
      <c r="M160" s="175" t="s">
        <v>1</v>
      </c>
      <c r="N160" s="176" t="s">
        <v>39</v>
      </c>
      <c r="O160" s="75"/>
      <c r="P160" s="177">
        <f>O160*H160</f>
        <v>0</v>
      </c>
      <c r="Q160" s="177">
        <v>2.50187</v>
      </c>
      <c r="R160" s="177">
        <f>Q160*H160</f>
        <v>0.5203889599999999</v>
      </c>
      <c r="S160" s="177">
        <v>0</v>
      </c>
      <c r="T160" s="178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79" t="s">
        <v>122</v>
      </c>
      <c r="AT160" s="179" t="s">
        <v>118</v>
      </c>
      <c r="AU160" s="179" t="s">
        <v>84</v>
      </c>
      <c r="AY160" s="17" t="s">
        <v>116</v>
      </c>
      <c r="BE160" s="180">
        <f>IF(N160="základní",J160,0)</f>
        <v>0</v>
      </c>
      <c r="BF160" s="180">
        <f>IF(N160="snížená",J160,0)</f>
        <v>0</v>
      </c>
      <c r="BG160" s="180">
        <f>IF(N160="zákl. přenesená",J160,0)</f>
        <v>0</v>
      </c>
      <c r="BH160" s="180">
        <f>IF(N160="sníž. přenesená",J160,0)</f>
        <v>0</v>
      </c>
      <c r="BI160" s="180">
        <f>IF(N160="nulová",J160,0)</f>
        <v>0</v>
      </c>
      <c r="BJ160" s="17" t="s">
        <v>82</v>
      </c>
      <c r="BK160" s="180">
        <f>ROUND(I160*H160,2)</f>
        <v>0</v>
      </c>
      <c r="BL160" s="17" t="s">
        <v>122</v>
      </c>
      <c r="BM160" s="179" t="s">
        <v>204</v>
      </c>
    </row>
    <row r="161" spans="1:51" s="13" customFormat="1" ht="12">
      <c r="A161" s="13"/>
      <c r="B161" s="181"/>
      <c r="C161" s="13"/>
      <c r="D161" s="182" t="s">
        <v>124</v>
      </c>
      <c r="E161" s="183" t="s">
        <v>1</v>
      </c>
      <c r="F161" s="184" t="s">
        <v>205</v>
      </c>
      <c r="G161" s="13"/>
      <c r="H161" s="185">
        <v>0.208</v>
      </c>
      <c r="I161" s="186"/>
      <c r="J161" s="13"/>
      <c r="K161" s="13"/>
      <c r="L161" s="181"/>
      <c r="M161" s="187"/>
      <c r="N161" s="188"/>
      <c r="O161" s="188"/>
      <c r="P161" s="188"/>
      <c r="Q161" s="188"/>
      <c r="R161" s="188"/>
      <c r="S161" s="188"/>
      <c r="T161" s="18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3" t="s">
        <v>124</v>
      </c>
      <c r="AU161" s="183" t="s">
        <v>84</v>
      </c>
      <c r="AV161" s="13" t="s">
        <v>84</v>
      </c>
      <c r="AW161" s="13" t="s">
        <v>31</v>
      </c>
      <c r="AX161" s="13" t="s">
        <v>82</v>
      </c>
      <c r="AY161" s="183" t="s">
        <v>116</v>
      </c>
    </row>
    <row r="162" spans="1:65" s="2" customFormat="1" ht="24.15" customHeight="1">
      <c r="A162" s="36"/>
      <c r="B162" s="166"/>
      <c r="C162" s="167" t="s">
        <v>206</v>
      </c>
      <c r="D162" s="167" t="s">
        <v>118</v>
      </c>
      <c r="E162" s="168" t="s">
        <v>207</v>
      </c>
      <c r="F162" s="169" t="s">
        <v>208</v>
      </c>
      <c r="G162" s="170" t="s">
        <v>121</v>
      </c>
      <c r="H162" s="171">
        <v>0.58</v>
      </c>
      <c r="I162" s="172"/>
      <c r="J162" s="173">
        <f>ROUND(I162*H162,2)</f>
        <v>0</v>
      </c>
      <c r="K162" s="174"/>
      <c r="L162" s="37"/>
      <c r="M162" s="175" t="s">
        <v>1</v>
      </c>
      <c r="N162" s="176" t="s">
        <v>39</v>
      </c>
      <c r="O162" s="75"/>
      <c r="P162" s="177">
        <f>O162*H162</f>
        <v>0</v>
      </c>
      <c r="Q162" s="177">
        <v>0.00632</v>
      </c>
      <c r="R162" s="177">
        <f>Q162*H162</f>
        <v>0.0036655999999999998</v>
      </c>
      <c r="S162" s="177">
        <v>0</v>
      </c>
      <c r="T162" s="178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79" t="s">
        <v>122</v>
      </c>
      <c r="AT162" s="179" t="s">
        <v>118</v>
      </c>
      <c r="AU162" s="179" t="s">
        <v>84</v>
      </c>
      <c r="AY162" s="17" t="s">
        <v>116</v>
      </c>
      <c r="BE162" s="180">
        <f>IF(N162="základní",J162,0)</f>
        <v>0</v>
      </c>
      <c r="BF162" s="180">
        <f>IF(N162="snížená",J162,0)</f>
        <v>0</v>
      </c>
      <c r="BG162" s="180">
        <f>IF(N162="zákl. přenesená",J162,0)</f>
        <v>0</v>
      </c>
      <c r="BH162" s="180">
        <f>IF(N162="sníž. přenesená",J162,0)</f>
        <v>0</v>
      </c>
      <c r="BI162" s="180">
        <f>IF(N162="nulová",J162,0)</f>
        <v>0</v>
      </c>
      <c r="BJ162" s="17" t="s">
        <v>82</v>
      </c>
      <c r="BK162" s="180">
        <f>ROUND(I162*H162,2)</f>
        <v>0</v>
      </c>
      <c r="BL162" s="17" t="s">
        <v>122</v>
      </c>
      <c r="BM162" s="179" t="s">
        <v>209</v>
      </c>
    </row>
    <row r="163" spans="1:51" s="13" customFormat="1" ht="12">
      <c r="A163" s="13"/>
      <c r="B163" s="181"/>
      <c r="C163" s="13"/>
      <c r="D163" s="182" t="s">
        <v>124</v>
      </c>
      <c r="E163" s="183" t="s">
        <v>1</v>
      </c>
      <c r="F163" s="184" t="s">
        <v>210</v>
      </c>
      <c r="G163" s="13"/>
      <c r="H163" s="185">
        <v>0.58</v>
      </c>
      <c r="I163" s="186"/>
      <c r="J163" s="13"/>
      <c r="K163" s="13"/>
      <c r="L163" s="181"/>
      <c r="M163" s="187"/>
      <c r="N163" s="188"/>
      <c r="O163" s="188"/>
      <c r="P163" s="188"/>
      <c r="Q163" s="188"/>
      <c r="R163" s="188"/>
      <c r="S163" s="188"/>
      <c r="T163" s="18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3" t="s">
        <v>124</v>
      </c>
      <c r="AU163" s="183" t="s">
        <v>84</v>
      </c>
      <c r="AV163" s="13" t="s">
        <v>84</v>
      </c>
      <c r="AW163" s="13" t="s">
        <v>31</v>
      </c>
      <c r="AX163" s="13" t="s">
        <v>82</v>
      </c>
      <c r="AY163" s="183" t="s">
        <v>116</v>
      </c>
    </row>
    <row r="164" spans="1:63" s="12" customFormat="1" ht="22.8" customHeight="1">
      <c r="A164" s="12"/>
      <c r="B164" s="153"/>
      <c r="C164" s="12"/>
      <c r="D164" s="154" t="s">
        <v>73</v>
      </c>
      <c r="E164" s="164" t="s">
        <v>139</v>
      </c>
      <c r="F164" s="164" t="s">
        <v>211</v>
      </c>
      <c r="G164" s="12"/>
      <c r="H164" s="12"/>
      <c r="I164" s="156"/>
      <c r="J164" s="165">
        <f>BK164</f>
        <v>0</v>
      </c>
      <c r="K164" s="12"/>
      <c r="L164" s="153"/>
      <c r="M164" s="158"/>
      <c r="N164" s="159"/>
      <c r="O164" s="159"/>
      <c r="P164" s="160">
        <f>SUM(P165:P166)</f>
        <v>0</v>
      </c>
      <c r="Q164" s="159"/>
      <c r="R164" s="160">
        <f>SUM(R165:R166)</f>
        <v>1.30266</v>
      </c>
      <c r="S164" s="159"/>
      <c r="T164" s="161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54" t="s">
        <v>82</v>
      </c>
      <c r="AT164" s="162" t="s">
        <v>73</v>
      </c>
      <c r="AU164" s="162" t="s">
        <v>82</v>
      </c>
      <c r="AY164" s="154" t="s">
        <v>116</v>
      </c>
      <c r="BK164" s="163">
        <f>SUM(BK165:BK166)</f>
        <v>0</v>
      </c>
    </row>
    <row r="165" spans="1:65" s="2" customFormat="1" ht="21.75" customHeight="1">
      <c r="A165" s="36"/>
      <c r="B165" s="166"/>
      <c r="C165" s="167" t="s">
        <v>212</v>
      </c>
      <c r="D165" s="167" t="s">
        <v>118</v>
      </c>
      <c r="E165" s="168" t="s">
        <v>213</v>
      </c>
      <c r="F165" s="169" t="s">
        <v>214</v>
      </c>
      <c r="G165" s="170" t="s">
        <v>121</v>
      </c>
      <c r="H165" s="171">
        <v>3</v>
      </c>
      <c r="I165" s="172"/>
      <c r="J165" s="173">
        <f>ROUND(I165*H165,2)</f>
        <v>0</v>
      </c>
      <c r="K165" s="174"/>
      <c r="L165" s="37"/>
      <c r="M165" s="175" t="s">
        <v>1</v>
      </c>
      <c r="N165" s="176" t="s">
        <v>39</v>
      </c>
      <c r="O165" s="75"/>
      <c r="P165" s="177">
        <f>O165*H165</f>
        <v>0</v>
      </c>
      <c r="Q165" s="177">
        <v>0.345</v>
      </c>
      <c r="R165" s="177">
        <f>Q165*H165</f>
        <v>1.035</v>
      </c>
      <c r="S165" s="177">
        <v>0</v>
      </c>
      <c r="T165" s="178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79" t="s">
        <v>122</v>
      </c>
      <c r="AT165" s="179" t="s">
        <v>118</v>
      </c>
      <c r="AU165" s="179" t="s">
        <v>84</v>
      </c>
      <c r="AY165" s="17" t="s">
        <v>116</v>
      </c>
      <c r="BE165" s="180">
        <f>IF(N165="základní",J165,0)</f>
        <v>0</v>
      </c>
      <c r="BF165" s="180">
        <f>IF(N165="snížená",J165,0)</f>
        <v>0</v>
      </c>
      <c r="BG165" s="180">
        <f>IF(N165="zákl. přenesená",J165,0)</f>
        <v>0</v>
      </c>
      <c r="BH165" s="180">
        <f>IF(N165="sníž. přenesená",J165,0)</f>
        <v>0</v>
      </c>
      <c r="BI165" s="180">
        <f>IF(N165="nulová",J165,0)</f>
        <v>0</v>
      </c>
      <c r="BJ165" s="17" t="s">
        <v>82</v>
      </c>
      <c r="BK165" s="180">
        <f>ROUND(I165*H165,2)</f>
        <v>0</v>
      </c>
      <c r="BL165" s="17" t="s">
        <v>122</v>
      </c>
      <c r="BM165" s="179" t="s">
        <v>215</v>
      </c>
    </row>
    <row r="166" spans="1:65" s="2" customFormat="1" ht="24.15" customHeight="1">
      <c r="A166" s="36"/>
      <c r="B166" s="166"/>
      <c r="C166" s="167" t="s">
        <v>216</v>
      </c>
      <c r="D166" s="167" t="s">
        <v>118</v>
      </c>
      <c r="E166" s="168" t="s">
        <v>217</v>
      </c>
      <c r="F166" s="169" t="s">
        <v>218</v>
      </c>
      <c r="G166" s="170" t="s">
        <v>121</v>
      </c>
      <c r="H166" s="171">
        <v>3</v>
      </c>
      <c r="I166" s="172"/>
      <c r="J166" s="173">
        <f>ROUND(I166*H166,2)</f>
        <v>0</v>
      </c>
      <c r="K166" s="174"/>
      <c r="L166" s="37"/>
      <c r="M166" s="175" t="s">
        <v>1</v>
      </c>
      <c r="N166" s="176" t="s">
        <v>39</v>
      </c>
      <c r="O166" s="75"/>
      <c r="P166" s="177">
        <f>O166*H166</f>
        <v>0</v>
      </c>
      <c r="Q166" s="177">
        <v>0.08922</v>
      </c>
      <c r="R166" s="177">
        <f>Q166*H166</f>
        <v>0.26766</v>
      </c>
      <c r="S166" s="177">
        <v>0</v>
      </c>
      <c r="T166" s="178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79" t="s">
        <v>122</v>
      </c>
      <c r="AT166" s="179" t="s">
        <v>118</v>
      </c>
      <c r="AU166" s="179" t="s">
        <v>84</v>
      </c>
      <c r="AY166" s="17" t="s">
        <v>116</v>
      </c>
      <c r="BE166" s="180">
        <f>IF(N166="základní",J166,0)</f>
        <v>0</v>
      </c>
      <c r="BF166" s="180">
        <f>IF(N166="snížená",J166,0)</f>
        <v>0</v>
      </c>
      <c r="BG166" s="180">
        <f>IF(N166="zákl. přenesená",J166,0)</f>
        <v>0</v>
      </c>
      <c r="BH166" s="180">
        <f>IF(N166="sníž. přenesená",J166,0)</f>
        <v>0</v>
      </c>
      <c r="BI166" s="180">
        <f>IF(N166="nulová",J166,0)</f>
        <v>0</v>
      </c>
      <c r="BJ166" s="17" t="s">
        <v>82</v>
      </c>
      <c r="BK166" s="180">
        <f>ROUND(I166*H166,2)</f>
        <v>0</v>
      </c>
      <c r="BL166" s="17" t="s">
        <v>122</v>
      </c>
      <c r="BM166" s="179" t="s">
        <v>219</v>
      </c>
    </row>
    <row r="167" spans="1:63" s="12" customFormat="1" ht="22.8" customHeight="1">
      <c r="A167" s="12"/>
      <c r="B167" s="153"/>
      <c r="C167" s="12"/>
      <c r="D167" s="154" t="s">
        <v>73</v>
      </c>
      <c r="E167" s="164" t="s">
        <v>153</v>
      </c>
      <c r="F167" s="164" t="s">
        <v>220</v>
      </c>
      <c r="G167" s="12"/>
      <c r="H167" s="12"/>
      <c r="I167" s="156"/>
      <c r="J167" s="165">
        <f>BK167</f>
        <v>0</v>
      </c>
      <c r="K167" s="12"/>
      <c r="L167" s="153"/>
      <c r="M167" s="158"/>
      <c r="N167" s="159"/>
      <c r="O167" s="159"/>
      <c r="P167" s="160">
        <f>SUM(P168:P200)</f>
        <v>0</v>
      </c>
      <c r="Q167" s="159"/>
      <c r="R167" s="160">
        <f>SUM(R168:R200)</f>
        <v>0.54362024</v>
      </c>
      <c r="S167" s="159"/>
      <c r="T167" s="161">
        <f>SUM(T168:T200)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54" t="s">
        <v>82</v>
      </c>
      <c r="AT167" s="162" t="s">
        <v>73</v>
      </c>
      <c r="AU167" s="162" t="s">
        <v>82</v>
      </c>
      <c r="AY167" s="154" t="s">
        <v>116</v>
      </c>
      <c r="BK167" s="163">
        <f>SUM(BK168:BK200)</f>
        <v>0</v>
      </c>
    </row>
    <row r="168" spans="1:65" s="2" customFormat="1" ht="24.15" customHeight="1">
      <c r="A168" s="36"/>
      <c r="B168" s="166"/>
      <c r="C168" s="167" t="s">
        <v>7</v>
      </c>
      <c r="D168" s="167" t="s">
        <v>118</v>
      </c>
      <c r="E168" s="168" t="s">
        <v>221</v>
      </c>
      <c r="F168" s="169" t="s">
        <v>222</v>
      </c>
      <c r="G168" s="170" t="s">
        <v>223</v>
      </c>
      <c r="H168" s="171">
        <v>72</v>
      </c>
      <c r="I168" s="172"/>
      <c r="J168" s="173">
        <f>ROUND(I168*H168,2)</f>
        <v>0</v>
      </c>
      <c r="K168" s="174"/>
      <c r="L168" s="37"/>
      <c r="M168" s="175" t="s">
        <v>1</v>
      </c>
      <c r="N168" s="176" t="s">
        <v>39</v>
      </c>
      <c r="O168" s="75"/>
      <c r="P168" s="177">
        <f>O168*H168</f>
        <v>0</v>
      </c>
      <c r="Q168" s="177">
        <v>0</v>
      </c>
      <c r="R168" s="177">
        <f>Q168*H168</f>
        <v>0</v>
      </c>
      <c r="S168" s="177">
        <v>0</v>
      </c>
      <c r="T168" s="178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79" t="s">
        <v>122</v>
      </c>
      <c r="AT168" s="179" t="s">
        <v>118</v>
      </c>
      <c r="AU168" s="179" t="s">
        <v>84</v>
      </c>
      <c r="AY168" s="17" t="s">
        <v>116</v>
      </c>
      <c r="BE168" s="180">
        <f>IF(N168="základní",J168,0)</f>
        <v>0</v>
      </c>
      <c r="BF168" s="180">
        <f>IF(N168="snížená",J168,0)</f>
        <v>0</v>
      </c>
      <c r="BG168" s="180">
        <f>IF(N168="zákl. přenesená",J168,0)</f>
        <v>0</v>
      </c>
      <c r="BH168" s="180">
        <f>IF(N168="sníž. přenesená",J168,0)</f>
        <v>0</v>
      </c>
      <c r="BI168" s="180">
        <f>IF(N168="nulová",J168,0)</f>
        <v>0</v>
      </c>
      <c r="BJ168" s="17" t="s">
        <v>82</v>
      </c>
      <c r="BK168" s="180">
        <f>ROUND(I168*H168,2)</f>
        <v>0</v>
      </c>
      <c r="BL168" s="17" t="s">
        <v>122</v>
      </c>
      <c r="BM168" s="179" t="s">
        <v>224</v>
      </c>
    </row>
    <row r="169" spans="1:65" s="2" customFormat="1" ht="21.75" customHeight="1">
      <c r="A169" s="36"/>
      <c r="B169" s="166"/>
      <c r="C169" s="198" t="s">
        <v>225</v>
      </c>
      <c r="D169" s="198" t="s">
        <v>189</v>
      </c>
      <c r="E169" s="199" t="s">
        <v>226</v>
      </c>
      <c r="F169" s="200" t="s">
        <v>227</v>
      </c>
      <c r="G169" s="201" t="s">
        <v>223</v>
      </c>
      <c r="H169" s="202">
        <v>73.08</v>
      </c>
      <c r="I169" s="203"/>
      <c r="J169" s="204">
        <f>ROUND(I169*H169,2)</f>
        <v>0</v>
      </c>
      <c r="K169" s="205"/>
      <c r="L169" s="206"/>
      <c r="M169" s="207" t="s">
        <v>1</v>
      </c>
      <c r="N169" s="208" t="s">
        <v>39</v>
      </c>
      <c r="O169" s="75"/>
      <c r="P169" s="177">
        <f>O169*H169</f>
        <v>0</v>
      </c>
      <c r="Q169" s="177">
        <v>0.00106</v>
      </c>
      <c r="R169" s="177">
        <f>Q169*H169</f>
        <v>0.0774648</v>
      </c>
      <c r="S169" s="177">
        <v>0</v>
      </c>
      <c r="T169" s="178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79" t="s">
        <v>153</v>
      </c>
      <c r="AT169" s="179" t="s">
        <v>189</v>
      </c>
      <c r="AU169" s="179" t="s">
        <v>84</v>
      </c>
      <c r="AY169" s="17" t="s">
        <v>116</v>
      </c>
      <c r="BE169" s="180">
        <f>IF(N169="základní",J169,0)</f>
        <v>0</v>
      </c>
      <c r="BF169" s="180">
        <f>IF(N169="snížená",J169,0)</f>
        <v>0</v>
      </c>
      <c r="BG169" s="180">
        <f>IF(N169="zákl. přenesená",J169,0)</f>
        <v>0</v>
      </c>
      <c r="BH169" s="180">
        <f>IF(N169="sníž. přenesená",J169,0)</f>
        <v>0</v>
      </c>
      <c r="BI169" s="180">
        <f>IF(N169="nulová",J169,0)</f>
        <v>0</v>
      </c>
      <c r="BJ169" s="17" t="s">
        <v>82</v>
      </c>
      <c r="BK169" s="180">
        <f>ROUND(I169*H169,2)</f>
        <v>0</v>
      </c>
      <c r="BL169" s="17" t="s">
        <v>122</v>
      </c>
      <c r="BM169" s="179" t="s">
        <v>228</v>
      </c>
    </row>
    <row r="170" spans="1:51" s="13" customFormat="1" ht="12">
      <c r="A170" s="13"/>
      <c r="B170" s="181"/>
      <c r="C170" s="13"/>
      <c r="D170" s="182" t="s">
        <v>124</v>
      </c>
      <c r="E170" s="13"/>
      <c r="F170" s="184" t="s">
        <v>229</v>
      </c>
      <c r="G170" s="13"/>
      <c r="H170" s="185">
        <v>73.08</v>
      </c>
      <c r="I170" s="186"/>
      <c r="J170" s="13"/>
      <c r="K170" s="13"/>
      <c r="L170" s="181"/>
      <c r="M170" s="187"/>
      <c r="N170" s="188"/>
      <c r="O170" s="188"/>
      <c r="P170" s="188"/>
      <c r="Q170" s="188"/>
      <c r="R170" s="188"/>
      <c r="S170" s="188"/>
      <c r="T170" s="18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3" t="s">
        <v>124</v>
      </c>
      <c r="AU170" s="183" t="s">
        <v>84</v>
      </c>
      <c r="AV170" s="13" t="s">
        <v>84</v>
      </c>
      <c r="AW170" s="13" t="s">
        <v>3</v>
      </c>
      <c r="AX170" s="13" t="s">
        <v>82</v>
      </c>
      <c r="AY170" s="183" t="s">
        <v>116</v>
      </c>
    </row>
    <row r="171" spans="1:65" s="2" customFormat="1" ht="33" customHeight="1">
      <c r="A171" s="36"/>
      <c r="B171" s="166"/>
      <c r="C171" s="167" t="s">
        <v>230</v>
      </c>
      <c r="D171" s="167" t="s">
        <v>118</v>
      </c>
      <c r="E171" s="168" t="s">
        <v>231</v>
      </c>
      <c r="F171" s="169" t="s">
        <v>232</v>
      </c>
      <c r="G171" s="170" t="s">
        <v>223</v>
      </c>
      <c r="H171" s="171">
        <v>0.5</v>
      </c>
      <c r="I171" s="172"/>
      <c r="J171" s="173">
        <f>ROUND(I171*H171,2)</f>
        <v>0</v>
      </c>
      <c r="K171" s="174"/>
      <c r="L171" s="37"/>
      <c r="M171" s="175" t="s">
        <v>1</v>
      </c>
      <c r="N171" s="176" t="s">
        <v>39</v>
      </c>
      <c r="O171" s="75"/>
      <c r="P171" s="177">
        <f>O171*H171</f>
        <v>0</v>
      </c>
      <c r="Q171" s="177">
        <v>0</v>
      </c>
      <c r="R171" s="177">
        <f>Q171*H171</f>
        <v>0</v>
      </c>
      <c r="S171" s="177">
        <v>0</v>
      </c>
      <c r="T171" s="178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79" t="s">
        <v>122</v>
      </c>
      <c r="AT171" s="179" t="s">
        <v>118</v>
      </c>
      <c r="AU171" s="179" t="s">
        <v>84</v>
      </c>
      <c r="AY171" s="17" t="s">
        <v>116</v>
      </c>
      <c r="BE171" s="180">
        <f>IF(N171="základní",J171,0)</f>
        <v>0</v>
      </c>
      <c r="BF171" s="180">
        <f>IF(N171="snížená",J171,0)</f>
        <v>0</v>
      </c>
      <c r="BG171" s="180">
        <f>IF(N171="zákl. přenesená",J171,0)</f>
        <v>0</v>
      </c>
      <c r="BH171" s="180">
        <f>IF(N171="sníž. přenesená",J171,0)</f>
        <v>0</v>
      </c>
      <c r="BI171" s="180">
        <f>IF(N171="nulová",J171,0)</f>
        <v>0</v>
      </c>
      <c r="BJ171" s="17" t="s">
        <v>82</v>
      </c>
      <c r="BK171" s="180">
        <f>ROUND(I171*H171,2)</f>
        <v>0</v>
      </c>
      <c r="BL171" s="17" t="s">
        <v>122</v>
      </c>
      <c r="BM171" s="179" t="s">
        <v>233</v>
      </c>
    </row>
    <row r="172" spans="1:51" s="13" customFormat="1" ht="12">
      <c r="A172" s="13"/>
      <c r="B172" s="181"/>
      <c r="C172" s="13"/>
      <c r="D172" s="182" t="s">
        <v>124</v>
      </c>
      <c r="E172" s="183" t="s">
        <v>1</v>
      </c>
      <c r="F172" s="184" t="s">
        <v>234</v>
      </c>
      <c r="G172" s="13"/>
      <c r="H172" s="185">
        <v>0.5</v>
      </c>
      <c r="I172" s="186"/>
      <c r="J172" s="13"/>
      <c r="K172" s="13"/>
      <c r="L172" s="181"/>
      <c r="M172" s="187"/>
      <c r="N172" s="188"/>
      <c r="O172" s="188"/>
      <c r="P172" s="188"/>
      <c r="Q172" s="188"/>
      <c r="R172" s="188"/>
      <c r="S172" s="188"/>
      <c r="T172" s="18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3" t="s">
        <v>124</v>
      </c>
      <c r="AU172" s="183" t="s">
        <v>84</v>
      </c>
      <c r="AV172" s="13" t="s">
        <v>84</v>
      </c>
      <c r="AW172" s="13" t="s">
        <v>31</v>
      </c>
      <c r="AX172" s="13" t="s">
        <v>82</v>
      </c>
      <c r="AY172" s="183" t="s">
        <v>116</v>
      </c>
    </row>
    <row r="173" spans="1:65" s="2" customFormat="1" ht="24.15" customHeight="1">
      <c r="A173" s="36"/>
      <c r="B173" s="166"/>
      <c r="C173" s="198" t="s">
        <v>235</v>
      </c>
      <c r="D173" s="198" t="s">
        <v>189</v>
      </c>
      <c r="E173" s="199" t="s">
        <v>236</v>
      </c>
      <c r="F173" s="200" t="s">
        <v>237</v>
      </c>
      <c r="G173" s="201" t="s">
        <v>223</v>
      </c>
      <c r="H173" s="202">
        <v>0.508</v>
      </c>
      <c r="I173" s="203"/>
      <c r="J173" s="204">
        <f>ROUND(I173*H173,2)</f>
        <v>0</v>
      </c>
      <c r="K173" s="205"/>
      <c r="L173" s="206"/>
      <c r="M173" s="207" t="s">
        <v>1</v>
      </c>
      <c r="N173" s="208" t="s">
        <v>39</v>
      </c>
      <c r="O173" s="75"/>
      <c r="P173" s="177">
        <f>O173*H173</f>
        <v>0</v>
      </c>
      <c r="Q173" s="177">
        <v>0.00318</v>
      </c>
      <c r="R173" s="177">
        <f>Q173*H173</f>
        <v>0.00161544</v>
      </c>
      <c r="S173" s="177">
        <v>0</v>
      </c>
      <c r="T173" s="178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79" t="s">
        <v>153</v>
      </c>
      <c r="AT173" s="179" t="s">
        <v>189</v>
      </c>
      <c r="AU173" s="179" t="s">
        <v>84</v>
      </c>
      <c r="AY173" s="17" t="s">
        <v>116</v>
      </c>
      <c r="BE173" s="180">
        <f>IF(N173="základní",J173,0)</f>
        <v>0</v>
      </c>
      <c r="BF173" s="180">
        <f>IF(N173="snížená",J173,0)</f>
        <v>0</v>
      </c>
      <c r="BG173" s="180">
        <f>IF(N173="zákl. přenesená",J173,0)</f>
        <v>0</v>
      </c>
      <c r="BH173" s="180">
        <f>IF(N173="sníž. přenesená",J173,0)</f>
        <v>0</v>
      </c>
      <c r="BI173" s="180">
        <f>IF(N173="nulová",J173,0)</f>
        <v>0</v>
      </c>
      <c r="BJ173" s="17" t="s">
        <v>82</v>
      </c>
      <c r="BK173" s="180">
        <f>ROUND(I173*H173,2)</f>
        <v>0</v>
      </c>
      <c r="BL173" s="17" t="s">
        <v>122</v>
      </c>
      <c r="BM173" s="179" t="s">
        <v>238</v>
      </c>
    </row>
    <row r="174" spans="1:51" s="13" customFormat="1" ht="12">
      <c r="A174" s="13"/>
      <c r="B174" s="181"/>
      <c r="C174" s="13"/>
      <c r="D174" s="182" t="s">
        <v>124</v>
      </c>
      <c r="E174" s="13"/>
      <c r="F174" s="184" t="s">
        <v>239</v>
      </c>
      <c r="G174" s="13"/>
      <c r="H174" s="185">
        <v>0.508</v>
      </c>
      <c r="I174" s="186"/>
      <c r="J174" s="13"/>
      <c r="K174" s="13"/>
      <c r="L174" s="181"/>
      <c r="M174" s="187"/>
      <c r="N174" s="188"/>
      <c r="O174" s="188"/>
      <c r="P174" s="188"/>
      <c r="Q174" s="188"/>
      <c r="R174" s="188"/>
      <c r="S174" s="188"/>
      <c r="T174" s="18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3" t="s">
        <v>124</v>
      </c>
      <c r="AU174" s="183" t="s">
        <v>84</v>
      </c>
      <c r="AV174" s="13" t="s">
        <v>84</v>
      </c>
      <c r="AW174" s="13" t="s">
        <v>3</v>
      </c>
      <c r="AX174" s="13" t="s">
        <v>82</v>
      </c>
      <c r="AY174" s="183" t="s">
        <v>116</v>
      </c>
    </row>
    <row r="175" spans="1:65" s="2" customFormat="1" ht="16.5" customHeight="1">
      <c r="A175" s="36"/>
      <c r="B175" s="166"/>
      <c r="C175" s="167" t="s">
        <v>240</v>
      </c>
      <c r="D175" s="167" t="s">
        <v>118</v>
      </c>
      <c r="E175" s="168" t="s">
        <v>241</v>
      </c>
      <c r="F175" s="169" t="s">
        <v>242</v>
      </c>
      <c r="G175" s="170" t="s">
        <v>243</v>
      </c>
      <c r="H175" s="171">
        <v>1</v>
      </c>
      <c r="I175" s="172"/>
      <c r="J175" s="173">
        <f>ROUND(I175*H175,2)</f>
        <v>0</v>
      </c>
      <c r="K175" s="174"/>
      <c r="L175" s="37"/>
      <c r="M175" s="175" t="s">
        <v>1</v>
      </c>
      <c r="N175" s="176" t="s">
        <v>39</v>
      </c>
      <c r="O175" s="75"/>
      <c r="P175" s="177">
        <f>O175*H175</f>
        <v>0</v>
      </c>
      <c r="Q175" s="177">
        <v>0</v>
      </c>
      <c r="R175" s="177">
        <f>Q175*H175</f>
        <v>0</v>
      </c>
      <c r="S175" s="177">
        <v>0</v>
      </c>
      <c r="T175" s="178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79" t="s">
        <v>122</v>
      </c>
      <c r="AT175" s="179" t="s">
        <v>118</v>
      </c>
      <c r="AU175" s="179" t="s">
        <v>84</v>
      </c>
      <c r="AY175" s="17" t="s">
        <v>116</v>
      </c>
      <c r="BE175" s="180">
        <f>IF(N175="základní",J175,0)</f>
        <v>0</v>
      </c>
      <c r="BF175" s="180">
        <f>IF(N175="snížená",J175,0)</f>
        <v>0</v>
      </c>
      <c r="BG175" s="180">
        <f>IF(N175="zákl. přenesená",J175,0)</f>
        <v>0</v>
      </c>
      <c r="BH175" s="180">
        <f>IF(N175="sníž. přenesená",J175,0)</f>
        <v>0</v>
      </c>
      <c r="BI175" s="180">
        <f>IF(N175="nulová",J175,0)</f>
        <v>0</v>
      </c>
      <c r="BJ175" s="17" t="s">
        <v>82</v>
      </c>
      <c r="BK175" s="180">
        <f>ROUND(I175*H175,2)</f>
        <v>0</v>
      </c>
      <c r="BL175" s="17" t="s">
        <v>122</v>
      </c>
      <c r="BM175" s="179" t="s">
        <v>244</v>
      </c>
    </row>
    <row r="176" spans="1:65" s="2" customFormat="1" ht="16.5" customHeight="1">
      <c r="A176" s="36"/>
      <c r="B176" s="166"/>
      <c r="C176" s="198" t="s">
        <v>245</v>
      </c>
      <c r="D176" s="198" t="s">
        <v>189</v>
      </c>
      <c r="E176" s="199" t="s">
        <v>246</v>
      </c>
      <c r="F176" s="200" t="s">
        <v>247</v>
      </c>
      <c r="G176" s="201" t="s">
        <v>243</v>
      </c>
      <c r="H176" s="202">
        <v>1</v>
      </c>
      <c r="I176" s="203"/>
      <c r="J176" s="204">
        <f>ROUND(I176*H176,2)</f>
        <v>0</v>
      </c>
      <c r="K176" s="205"/>
      <c r="L176" s="206"/>
      <c r="M176" s="207" t="s">
        <v>1</v>
      </c>
      <c r="N176" s="208" t="s">
        <v>39</v>
      </c>
      <c r="O176" s="75"/>
      <c r="P176" s="177">
        <f>O176*H176</f>
        <v>0</v>
      </c>
      <c r="Q176" s="177">
        <v>0</v>
      </c>
      <c r="R176" s="177">
        <f>Q176*H176</f>
        <v>0</v>
      </c>
      <c r="S176" s="177">
        <v>0</v>
      </c>
      <c r="T176" s="178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79" t="s">
        <v>153</v>
      </c>
      <c r="AT176" s="179" t="s">
        <v>189</v>
      </c>
      <c r="AU176" s="179" t="s">
        <v>84</v>
      </c>
      <c r="AY176" s="17" t="s">
        <v>116</v>
      </c>
      <c r="BE176" s="180">
        <f>IF(N176="základní",J176,0)</f>
        <v>0</v>
      </c>
      <c r="BF176" s="180">
        <f>IF(N176="snížená",J176,0)</f>
        <v>0</v>
      </c>
      <c r="BG176" s="180">
        <f>IF(N176="zákl. přenesená",J176,0)</f>
        <v>0</v>
      </c>
      <c r="BH176" s="180">
        <f>IF(N176="sníž. přenesená",J176,0)</f>
        <v>0</v>
      </c>
      <c r="BI176" s="180">
        <f>IF(N176="nulová",J176,0)</f>
        <v>0</v>
      </c>
      <c r="BJ176" s="17" t="s">
        <v>82</v>
      </c>
      <c r="BK176" s="180">
        <f>ROUND(I176*H176,2)</f>
        <v>0</v>
      </c>
      <c r="BL176" s="17" t="s">
        <v>122</v>
      </c>
      <c r="BM176" s="179" t="s">
        <v>248</v>
      </c>
    </row>
    <row r="177" spans="1:65" s="2" customFormat="1" ht="21.75" customHeight="1">
      <c r="A177" s="36"/>
      <c r="B177" s="166"/>
      <c r="C177" s="167" t="s">
        <v>249</v>
      </c>
      <c r="D177" s="167" t="s">
        <v>118</v>
      </c>
      <c r="E177" s="168" t="s">
        <v>250</v>
      </c>
      <c r="F177" s="169" t="s">
        <v>251</v>
      </c>
      <c r="G177" s="170" t="s">
        <v>243</v>
      </c>
      <c r="H177" s="171">
        <v>1</v>
      </c>
      <c r="I177" s="172"/>
      <c r="J177" s="173">
        <f>ROUND(I177*H177,2)</f>
        <v>0</v>
      </c>
      <c r="K177" s="174"/>
      <c r="L177" s="37"/>
      <c r="M177" s="175" t="s">
        <v>1</v>
      </c>
      <c r="N177" s="176" t="s">
        <v>39</v>
      </c>
      <c r="O177" s="75"/>
      <c r="P177" s="177">
        <f>O177*H177</f>
        <v>0</v>
      </c>
      <c r="Q177" s="177">
        <v>0.00072</v>
      </c>
      <c r="R177" s="177">
        <f>Q177*H177</f>
        <v>0.00072</v>
      </c>
      <c r="S177" s="177">
        <v>0</v>
      </c>
      <c r="T177" s="17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79" t="s">
        <v>122</v>
      </c>
      <c r="AT177" s="179" t="s">
        <v>118</v>
      </c>
      <c r="AU177" s="179" t="s">
        <v>84</v>
      </c>
      <c r="AY177" s="17" t="s">
        <v>116</v>
      </c>
      <c r="BE177" s="180">
        <f>IF(N177="základní",J177,0)</f>
        <v>0</v>
      </c>
      <c r="BF177" s="180">
        <f>IF(N177="snížená",J177,0)</f>
        <v>0</v>
      </c>
      <c r="BG177" s="180">
        <f>IF(N177="zákl. přenesená",J177,0)</f>
        <v>0</v>
      </c>
      <c r="BH177" s="180">
        <f>IF(N177="sníž. přenesená",J177,0)</f>
        <v>0</v>
      </c>
      <c r="BI177" s="180">
        <f>IF(N177="nulová",J177,0)</f>
        <v>0</v>
      </c>
      <c r="BJ177" s="17" t="s">
        <v>82</v>
      </c>
      <c r="BK177" s="180">
        <f>ROUND(I177*H177,2)</f>
        <v>0</v>
      </c>
      <c r="BL177" s="17" t="s">
        <v>122</v>
      </c>
      <c r="BM177" s="179" t="s">
        <v>252</v>
      </c>
    </row>
    <row r="178" spans="1:65" s="2" customFormat="1" ht="24.15" customHeight="1">
      <c r="A178" s="36"/>
      <c r="B178" s="166"/>
      <c r="C178" s="198" t="s">
        <v>253</v>
      </c>
      <c r="D178" s="198" t="s">
        <v>189</v>
      </c>
      <c r="E178" s="199" t="s">
        <v>254</v>
      </c>
      <c r="F178" s="200" t="s">
        <v>255</v>
      </c>
      <c r="G178" s="201" t="s">
        <v>243</v>
      </c>
      <c r="H178" s="202">
        <v>1</v>
      </c>
      <c r="I178" s="203"/>
      <c r="J178" s="204">
        <f>ROUND(I178*H178,2)</f>
        <v>0</v>
      </c>
      <c r="K178" s="205"/>
      <c r="L178" s="206"/>
      <c r="M178" s="207" t="s">
        <v>1</v>
      </c>
      <c r="N178" s="208" t="s">
        <v>39</v>
      </c>
      <c r="O178" s="75"/>
      <c r="P178" s="177">
        <f>O178*H178</f>
        <v>0</v>
      </c>
      <c r="Q178" s="177">
        <v>0</v>
      </c>
      <c r="R178" s="177">
        <f>Q178*H178</f>
        <v>0</v>
      </c>
      <c r="S178" s="177">
        <v>0</v>
      </c>
      <c r="T178" s="178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79" t="s">
        <v>153</v>
      </c>
      <c r="AT178" s="179" t="s">
        <v>189</v>
      </c>
      <c r="AU178" s="179" t="s">
        <v>84</v>
      </c>
      <c r="AY178" s="17" t="s">
        <v>116</v>
      </c>
      <c r="BE178" s="180">
        <f>IF(N178="základní",J178,0)</f>
        <v>0</v>
      </c>
      <c r="BF178" s="180">
        <f>IF(N178="snížená",J178,0)</f>
        <v>0</v>
      </c>
      <c r="BG178" s="180">
        <f>IF(N178="zákl. přenesená",J178,0)</f>
        <v>0</v>
      </c>
      <c r="BH178" s="180">
        <f>IF(N178="sníž. přenesená",J178,0)</f>
        <v>0</v>
      </c>
      <c r="BI178" s="180">
        <f>IF(N178="nulová",J178,0)</f>
        <v>0</v>
      </c>
      <c r="BJ178" s="17" t="s">
        <v>82</v>
      </c>
      <c r="BK178" s="180">
        <f>ROUND(I178*H178,2)</f>
        <v>0</v>
      </c>
      <c r="BL178" s="17" t="s">
        <v>122</v>
      </c>
      <c r="BM178" s="179" t="s">
        <v>256</v>
      </c>
    </row>
    <row r="179" spans="1:65" s="2" customFormat="1" ht="21.75" customHeight="1">
      <c r="A179" s="36"/>
      <c r="B179" s="166"/>
      <c r="C179" s="198" t="s">
        <v>257</v>
      </c>
      <c r="D179" s="198" t="s">
        <v>189</v>
      </c>
      <c r="E179" s="199" t="s">
        <v>258</v>
      </c>
      <c r="F179" s="200" t="s">
        <v>259</v>
      </c>
      <c r="G179" s="201" t="s">
        <v>243</v>
      </c>
      <c r="H179" s="202">
        <v>1</v>
      </c>
      <c r="I179" s="203"/>
      <c r="J179" s="204">
        <f>ROUND(I179*H179,2)</f>
        <v>0</v>
      </c>
      <c r="K179" s="205"/>
      <c r="L179" s="206"/>
      <c r="M179" s="207" t="s">
        <v>1</v>
      </c>
      <c r="N179" s="208" t="s">
        <v>39</v>
      </c>
      <c r="O179" s="75"/>
      <c r="P179" s="177">
        <f>O179*H179</f>
        <v>0</v>
      </c>
      <c r="Q179" s="177">
        <v>0.0035</v>
      </c>
      <c r="R179" s="177">
        <f>Q179*H179</f>
        <v>0.0035</v>
      </c>
      <c r="S179" s="177">
        <v>0</v>
      </c>
      <c r="T179" s="178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79" t="s">
        <v>153</v>
      </c>
      <c r="AT179" s="179" t="s">
        <v>189</v>
      </c>
      <c r="AU179" s="179" t="s">
        <v>84</v>
      </c>
      <c r="AY179" s="17" t="s">
        <v>116</v>
      </c>
      <c r="BE179" s="180">
        <f>IF(N179="základní",J179,0)</f>
        <v>0</v>
      </c>
      <c r="BF179" s="180">
        <f>IF(N179="snížená",J179,0)</f>
        <v>0</v>
      </c>
      <c r="BG179" s="180">
        <f>IF(N179="zákl. přenesená",J179,0)</f>
        <v>0</v>
      </c>
      <c r="BH179" s="180">
        <f>IF(N179="sníž. přenesená",J179,0)</f>
        <v>0</v>
      </c>
      <c r="BI179" s="180">
        <f>IF(N179="nulová",J179,0)</f>
        <v>0</v>
      </c>
      <c r="BJ179" s="17" t="s">
        <v>82</v>
      </c>
      <c r="BK179" s="180">
        <f>ROUND(I179*H179,2)</f>
        <v>0</v>
      </c>
      <c r="BL179" s="17" t="s">
        <v>122</v>
      </c>
      <c r="BM179" s="179" t="s">
        <v>260</v>
      </c>
    </row>
    <row r="180" spans="1:65" s="2" customFormat="1" ht="16.5" customHeight="1">
      <c r="A180" s="36"/>
      <c r="B180" s="166"/>
      <c r="C180" s="167" t="s">
        <v>261</v>
      </c>
      <c r="D180" s="167" t="s">
        <v>118</v>
      </c>
      <c r="E180" s="168" t="s">
        <v>262</v>
      </c>
      <c r="F180" s="169" t="s">
        <v>263</v>
      </c>
      <c r="G180" s="170" t="s">
        <v>243</v>
      </c>
      <c r="H180" s="171">
        <v>1</v>
      </c>
      <c r="I180" s="172"/>
      <c r="J180" s="173">
        <f>ROUND(I180*H180,2)</f>
        <v>0</v>
      </c>
      <c r="K180" s="174"/>
      <c r="L180" s="37"/>
      <c r="M180" s="175" t="s">
        <v>1</v>
      </c>
      <c r="N180" s="176" t="s">
        <v>39</v>
      </c>
      <c r="O180" s="75"/>
      <c r="P180" s="177">
        <f>O180*H180</f>
        <v>0</v>
      </c>
      <c r="Q180" s="177">
        <v>0.00181</v>
      </c>
      <c r="R180" s="177">
        <f>Q180*H180</f>
        <v>0.00181</v>
      </c>
      <c r="S180" s="177">
        <v>0</v>
      </c>
      <c r="T180" s="178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79" t="s">
        <v>122</v>
      </c>
      <c r="AT180" s="179" t="s">
        <v>118</v>
      </c>
      <c r="AU180" s="179" t="s">
        <v>84</v>
      </c>
      <c r="AY180" s="17" t="s">
        <v>116</v>
      </c>
      <c r="BE180" s="180">
        <f>IF(N180="základní",J180,0)</f>
        <v>0</v>
      </c>
      <c r="BF180" s="180">
        <f>IF(N180="snížená",J180,0)</f>
        <v>0</v>
      </c>
      <c r="BG180" s="180">
        <f>IF(N180="zákl. přenesená",J180,0)</f>
        <v>0</v>
      </c>
      <c r="BH180" s="180">
        <f>IF(N180="sníž. přenesená",J180,0)</f>
        <v>0</v>
      </c>
      <c r="BI180" s="180">
        <f>IF(N180="nulová",J180,0)</f>
        <v>0</v>
      </c>
      <c r="BJ180" s="17" t="s">
        <v>82</v>
      </c>
      <c r="BK180" s="180">
        <f>ROUND(I180*H180,2)</f>
        <v>0</v>
      </c>
      <c r="BL180" s="17" t="s">
        <v>122</v>
      </c>
      <c r="BM180" s="179" t="s">
        <v>264</v>
      </c>
    </row>
    <row r="181" spans="1:65" s="2" customFormat="1" ht="16.5" customHeight="1">
      <c r="A181" s="36"/>
      <c r="B181" s="166"/>
      <c r="C181" s="198" t="s">
        <v>265</v>
      </c>
      <c r="D181" s="198" t="s">
        <v>189</v>
      </c>
      <c r="E181" s="199" t="s">
        <v>266</v>
      </c>
      <c r="F181" s="200" t="s">
        <v>267</v>
      </c>
      <c r="G181" s="201" t="s">
        <v>243</v>
      </c>
      <c r="H181" s="202">
        <v>1</v>
      </c>
      <c r="I181" s="203"/>
      <c r="J181" s="204">
        <f>ROUND(I181*H181,2)</f>
        <v>0</v>
      </c>
      <c r="K181" s="205"/>
      <c r="L181" s="206"/>
      <c r="M181" s="207" t="s">
        <v>1</v>
      </c>
      <c r="N181" s="208" t="s">
        <v>39</v>
      </c>
      <c r="O181" s="75"/>
      <c r="P181" s="177">
        <f>O181*H181</f>
        <v>0</v>
      </c>
      <c r="Q181" s="177">
        <v>0.014</v>
      </c>
      <c r="R181" s="177">
        <f>Q181*H181</f>
        <v>0.014</v>
      </c>
      <c r="S181" s="177">
        <v>0</v>
      </c>
      <c r="T181" s="178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79" t="s">
        <v>153</v>
      </c>
      <c r="AT181" s="179" t="s">
        <v>189</v>
      </c>
      <c r="AU181" s="179" t="s">
        <v>84</v>
      </c>
      <c r="AY181" s="17" t="s">
        <v>116</v>
      </c>
      <c r="BE181" s="180">
        <f>IF(N181="základní",J181,0)</f>
        <v>0</v>
      </c>
      <c r="BF181" s="180">
        <f>IF(N181="snížená",J181,0)</f>
        <v>0</v>
      </c>
      <c r="BG181" s="180">
        <f>IF(N181="zákl. přenesená",J181,0)</f>
        <v>0</v>
      </c>
      <c r="BH181" s="180">
        <f>IF(N181="sníž. přenesená",J181,0)</f>
        <v>0</v>
      </c>
      <c r="BI181" s="180">
        <f>IF(N181="nulová",J181,0)</f>
        <v>0</v>
      </c>
      <c r="BJ181" s="17" t="s">
        <v>82</v>
      </c>
      <c r="BK181" s="180">
        <f>ROUND(I181*H181,2)</f>
        <v>0</v>
      </c>
      <c r="BL181" s="17" t="s">
        <v>122</v>
      </c>
      <c r="BM181" s="179" t="s">
        <v>268</v>
      </c>
    </row>
    <row r="182" spans="1:65" s="2" customFormat="1" ht="24.15" customHeight="1">
      <c r="A182" s="36"/>
      <c r="B182" s="166"/>
      <c r="C182" s="167" t="s">
        <v>269</v>
      </c>
      <c r="D182" s="167" t="s">
        <v>118</v>
      </c>
      <c r="E182" s="168" t="s">
        <v>270</v>
      </c>
      <c r="F182" s="169" t="s">
        <v>271</v>
      </c>
      <c r="G182" s="170" t="s">
        <v>243</v>
      </c>
      <c r="H182" s="171">
        <v>1</v>
      </c>
      <c r="I182" s="172"/>
      <c r="J182" s="173">
        <f>ROUND(I182*H182,2)</f>
        <v>0</v>
      </c>
      <c r="K182" s="174"/>
      <c r="L182" s="37"/>
      <c r="M182" s="175" t="s">
        <v>1</v>
      </c>
      <c r="N182" s="176" t="s">
        <v>39</v>
      </c>
      <c r="O182" s="75"/>
      <c r="P182" s="177">
        <f>O182*H182</f>
        <v>0</v>
      </c>
      <c r="Q182" s="177">
        <v>0</v>
      </c>
      <c r="R182" s="177">
        <f>Q182*H182</f>
        <v>0</v>
      </c>
      <c r="S182" s="177">
        <v>0</v>
      </c>
      <c r="T182" s="178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79" t="s">
        <v>122</v>
      </c>
      <c r="AT182" s="179" t="s">
        <v>118</v>
      </c>
      <c r="AU182" s="179" t="s">
        <v>84</v>
      </c>
      <c r="AY182" s="17" t="s">
        <v>116</v>
      </c>
      <c r="BE182" s="180">
        <f>IF(N182="základní",J182,0)</f>
        <v>0</v>
      </c>
      <c r="BF182" s="180">
        <f>IF(N182="snížená",J182,0)</f>
        <v>0</v>
      </c>
      <c r="BG182" s="180">
        <f>IF(N182="zákl. přenesená",J182,0)</f>
        <v>0</v>
      </c>
      <c r="BH182" s="180">
        <f>IF(N182="sníž. přenesená",J182,0)</f>
        <v>0</v>
      </c>
      <c r="BI182" s="180">
        <f>IF(N182="nulová",J182,0)</f>
        <v>0</v>
      </c>
      <c r="BJ182" s="17" t="s">
        <v>82</v>
      </c>
      <c r="BK182" s="180">
        <f>ROUND(I182*H182,2)</f>
        <v>0</v>
      </c>
      <c r="BL182" s="17" t="s">
        <v>122</v>
      </c>
      <c r="BM182" s="179" t="s">
        <v>272</v>
      </c>
    </row>
    <row r="183" spans="1:65" s="2" customFormat="1" ht="24.15" customHeight="1">
      <c r="A183" s="36"/>
      <c r="B183" s="166"/>
      <c r="C183" s="198" t="s">
        <v>273</v>
      </c>
      <c r="D183" s="198" t="s">
        <v>189</v>
      </c>
      <c r="E183" s="199" t="s">
        <v>274</v>
      </c>
      <c r="F183" s="200" t="s">
        <v>275</v>
      </c>
      <c r="G183" s="201" t="s">
        <v>243</v>
      </c>
      <c r="H183" s="202">
        <v>1</v>
      </c>
      <c r="I183" s="203"/>
      <c r="J183" s="204">
        <f>ROUND(I183*H183,2)</f>
        <v>0</v>
      </c>
      <c r="K183" s="205"/>
      <c r="L183" s="206"/>
      <c r="M183" s="207" t="s">
        <v>1</v>
      </c>
      <c r="N183" s="208" t="s">
        <v>39</v>
      </c>
      <c r="O183" s="75"/>
      <c r="P183" s="177">
        <f>O183*H183</f>
        <v>0</v>
      </c>
      <c r="Q183" s="177">
        <v>0.002</v>
      </c>
      <c r="R183" s="177">
        <f>Q183*H183</f>
        <v>0.002</v>
      </c>
      <c r="S183" s="177">
        <v>0</v>
      </c>
      <c r="T183" s="178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79" t="s">
        <v>153</v>
      </c>
      <c r="AT183" s="179" t="s">
        <v>189</v>
      </c>
      <c r="AU183" s="179" t="s">
        <v>84</v>
      </c>
      <c r="AY183" s="17" t="s">
        <v>116</v>
      </c>
      <c r="BE183" s="180">
        <f>IF(N183="základní",J183,0)</f>
        <v>0</v>
      </c>
      <c r="BF183" s="180">
        <f>IF(N183="snížená",J183,0)</f>
        <v>0</v>
      </c>
      <c r="BG183" s="180">
        <f>IF(N183="zákl. přenesená",J183,0)</f>
        <v>0</v>
      </c>
      <c r="BH183" s="180">
        <f>IF(N183="sníž. přenesená",J183,0)</f>
        <v>0</v>
      </c>
      <c r="BI183" s="180">
        <f>IF(N183="nulová",J183,0)</f>
        <v>0</v>
      </c>
      <c r="BJ183" s="17" t="s">
        <v>82</v>
      </c>
      <c r="BK183" s="180">
        <f>ROUND(I183*H183,2)</f>
        <v>0</v>
      </c>
      <c r="BL183" s="17" t="s">
        <v>122</v>
      </c>
      <c r="BM183" s="179" t="s">
        <v>276</v>
      </c>
    </row>
    <row r="184" spans="1:65" s="2" customFormat="1" ht="33" customHeight="1">
      <c r="A184" s="36"/>
      <c r="B184" s="166"/>
      <c r="C184" s="167" t="s">
        <v>277</v>
      </c>
      <c r="D184" s="167" t="s">
        <v>118</v>
      </c>
      <c r="E184" s="168" t="s">
        <v>278</v>
      </c>
      <c r="F184" s="169" t="s">
        <v>279</v>
      </c>
      <c r="G184" s="170" t="s">
        <v>243</v>
      </c>
      <c r="H184" s="171">
        <v>1</v>
      </c>
      <c r="I184" s="172"/>
      <c r="J184" s="173">
        <f>ROUND(I184*H184,2)</f>
        <v>0</v>
      </c>
      <c r="K184" s="174"/>
      <c r="L184" s="37"/>
      <c r="M184" s="175" t="s">
        <v>1</v>
      </c>
      <c r="N184" s="176" t="s">
        <v>39</v>
      </c>
      <c r="O184" s="75"/>
      <c r="P184" s="177">
        <f>O184*H184</f>
        <v>0</v>
      </c>
      <c r="Q184" s="177">
        <v>0.36191</v>
      </c>
      <c r="R184" s="177">
        <f>Q184*H184</f>
        <v>0.36191</v>
      </c>
      <c r="S184" s="177">
        <v>0</v>
      </c>
      <c r="T184" s="178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79" t="s">
        <v>122</v>
      </c>
      <c r="AT184" s="179" t="s">
        <v>118</v>
      </c>
      <c r="AU184" s="179" t="s">
        <v>84</v>
      </c>
      <c r="AY184" s="17" t="s">
        <v>116</v>
      </c>
      <c r="BE184" s="180">
        <f>IF(N184="základní",J184,0)</f>
        <v>0</v>
      </c>
      <c r="BF184" s="180">
        <f>IF(N184="snížená",J184,0)</f>
        <v>0</v>
      </c>
      <c r="BG184" s="180">
        <f>IF(N184="zákl. přenesená",J184,0)</f>
        <v>0</v>
      </c>
      <c r="BH184" s="180">
        <f>IF(N184="sníž. přenesená",J184,0)</f>
        <v>0</v>
      </c>
      <c r="BI184" s="180">
        <f>IF(N184="nulová",J184,0)</f>
        <v>0</v>
      </c>
      <c r="BJ184" s="17" t="s">
        <v>82</v>
      </c>
      <c r="BK184" s="180">
        <f>ROUND(I184*H184,2)</f>
        <v>0</v>
      </c>
      <c r="BL184" s="17" t="s">
        <v>122</v>
      </c>
      <c r="BM184" s="179" t="s">
        <v>280</v>
      </c>
    </row>
    <row r="185" spans="1:65" s="2" customFormat="1" ht="24.15" customHeight="1">
      <c r="A185" s="36"/>
      <c r="B185" s="166"/>
      <c r="C185" s="198" t="s">
        <v>281</v>
      </c>
      <c r="D185" s="198" t="s">
        <v>189</v>
      </c>
      <c r="E185" s="199" t="s">
        <v>282</v>
      </c>
      <c r="F185" s="200" t="s">
        <v>283</v>
      </c>
      <c r="G185" s="201" t="s">
        <v>243</v>
      </c>
      <c r="H185" s="202">
        <v>1</v>
      </c>
      <c r="I185" s="203"/>
      <c r="J185" s="204">
        <f>ROUND(I185*H185,2)</f>
        <v>0</v>
      </c>
      <c r="K185" s="205"/>
      <c r="L185" s="206"/>
      <c r="M185" s="207" t="s">
        <v>1</v>
      </c>
      <c r="N185" s="208" t="s">
        <v>39</v>
      </c>
      <c r="O185" s="75"/>
      <c r="P185" s="177">
        <f>O185*H185</f>
        <v>0</v>
      </c>
      <c r="Q185" s="177">
        <v>0</v>
      </c>
      <c r="R185" s="177">
        <f>Q185*H185</f>
        <v>0</v>
      </c>
      <c r="S185" s="177">
        <v>0</v>
      </c>
      <c r="T185" s="178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79" t="s">
        <v>153</v>
      </c>
      <c r="AT185" s="179" t="s">
        <v>189</v>
      </c>
      <c r="AU185" s="179" t="s">
        <v>84</v>
      </c>
      <c r="AY185" s="17" t="s">
        <v>116</v>
      </c>
      <c r="BE185" s="180">
        <f>IF(N185="základní",J185,0)</f>
        <v>0</v>
      </c>
      <c r="BF185" s="180">
        <f>IF(N185="snížená",J185,0)</f>
        <v>0</v>
      </c>
      <c r="BG185" s="180">
        <f>IF(N185="zákl. přenesená",J185,0)</f>
        <v>0</v>
      </c>
      <c r="BH185" s="180">
        <f>IF(N185="sníž. přenesená",J185,0)</f>
        <v>0</v>
      </c>
      <c r="BI185" s="180">
        <f>IF(N185="nulová",J185,0)</f>
        <v>0</v>
      </c>
      <c r="BJ185" s="17" t="s">
        <v>82</v>
      </c>
      <c r="BK185" s="180">
        <f>ROUND(I185*H185,2)</f>
        <v>0</v>
      </c>
      <c r="BL185" s="17" t="s">
        <v>122</v>
      </c>
      <c r="BM185" s="179" t="s">
        <v>284</v>
      </c>
    </row>
    <row r="186" spans="1:65" s="2" customFormat="1" ht="24.15" customHeight="1">
      <c r="A186" s="36"/>
      <c r="B186" s="166"/>
      <c r="C186" s="167" t="s">
        <v>285</v>
      </c>
      <c r="D186" s="167" t="s">
        <v>118</v>
      </c>
      <c r="E186" s="168" t="s">
        <v>286</v>
      </c>
      <c r="F186" s="169" t="s">
        <v>287</v>
      </c>
      <c r="G186" s="170" t="s">
        <v>243</v>
      </c>
      <c r="H186" s="171">
        <v>1</v>
      </c>
      <c r="I186" s="172"/>
      <c r="J186" s="173">
        <f>ROUND(I186*H186,2)</f>
        <v>0</v>
      </c>
      <c r="K186" s="174"/>
      <c r="L186" s="37"/>
      <c r="M186" s="175" t="s">
        <v>1</v>
      </c>
      <c r="N186" s="176" t="s">
        <v>39</v>
      </c>
      <c r="O186" s="75"/>
      <c r="P186" s="177">
        <f>O186*H186</f>
        <v>0</v>
      </c>
      <c r="Q186" s="177">
        <v>0</v>
      </c>
      <c r="R186" s="177">
        <f>Q186*H186</f>
        <v>0</v>
      </c>
      <c r="S186" s="177">
        <v>0</v>
      </c>
      <c r="T186" s="178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79" t="s">
        <v>122</v>
      </c>
      <c r="AT186" s="179" t="s">
        <v>118</v>
      </c>
      <c r="AU186" s="179" t="s">
        <v>84</v>
      </c>
      <c r="AY186" s="17" t="s">
        <v>116</v>
      </c>
      <c r="BE186" s="180">
        <f>IF(N186="základní",J186,0)</f>
        <v>0</v>
      </c>
      <c r="BF186" s="180">
        <f>IF(N186="snížená",J186,0)</f>
        <v>0</v>
      </c>
      <c r="BG186" s="180">
        <f>IF(N186="zákl. přenesená",J186,0)</f>
        <v>0</v>
      </c>
      <c r="BH186" s="180">
        <f>IF(N186="sníž. přenesená",J186,0)</f>
        <v>0</v>
      </c>
      <c r="BI186" s="180">
        <f>IF(N186="nulová",J186,0)</f>
        <v>0</v>
      </c>
      <c r="BJ186" s="17" t="s">
        <v>82</v>
      </c>
      <c r="BK186" s="180">
        <f>ROUND(I186*H186,2)</f>
        <v>0</v>
      </c>
      <c r="BL186" s="17" t="s">
        <v>122</v>
      </c>
      <c r="BM186" s="179" t="s">
        <v>288</v>
      </c>
    </row>
    <row r="187" spans="1:65" s="2" customFormat="1" ht="21.75" customHeight="1">
      <c r="A187" s="36"/>
      <c r="B187" s="166"/>
      <c r="C187" s="198" t="s">
        <v>289</v>
      </c>
      <c r="D187" s="198" t="s">
        <v>189</v>
      </c>
      <c r="E187" s="199" t="s">
        <v>290</v>
      </c>
      <c r="F187" s="200" t="s">
        <v>291</v>
      </c>
      <c r="G187" s="201" t="s">
        <v>243</v>
      </c>
      <c r="H187" s="202">
        <v>1</v>
      </c>
      <c r="I187" s="203"/>
      <c r="J187" s="204">
        <f>ROUND(I187*H187,2)</f>
        <v>0</v>
      </c>
      <c r="K187" s="205"/>
      <c r="L187" s="206"/>
      <c r="M187" s="207" t="s">
        <v>1</v>
      </c>
      <c r="N187" s="208" t="s">
        <v>39</v>
      </c>
      <c r="O187" s="75"/>
      <c r="P187" s="177">
        <f>O187*H187</f>
        <v>0</v>
      </c>
      <c r="Q187" s="177">
        <v>0</v>
      </c>
      <c r="R187" s="177">
        <f>Q187*H187</f>
        <v>0</v>
      </c>
      <c r="S187" s="177">
        <v>0</v>
      </c>
      <c r="T187" s="178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79" t="s">
        <v>153</v>
      </c>
      <c r="AT187" s="179" t="s">
        <v>189</v>
      </c>
      <c r="AU187" s="179" t="s">
        <v>84</v>
      </c>
      <c r="AY187" s="17" t="s">
        <v>116</v>
      </c>
      <c r="BE187" s="180">
        <f>IF(N187="základní",J187,0)</f>
        <v>0</v>
      </c>
      <c r="BF187" s="180">
        <f>IF(N187="snížená",J187,0)</f>
        <v>0</v>
      </c>
      <c r="BG187" s="180">
        <f>IF(N187="zákl. přenesená",J187,0)</f>
        <v>0</v>
      </c>
      <c r="BH187" s="180">
        <f>IF(N187="sníž. přenesená",J187,0)</f>
        <v>0</v>
      </c>
      <c r="BI187" s="180">
        <f>IF(N187="nulová",J187,0)</f>
        <v>0</v>
      </c>
      <c r="BJ187" s="17" t="s">
        <v>82</v>
      </c>
      <c r="BK187" s="180">
        <f>ROUND(I187*H187,2)</f>
        <v>0</v>
      </c>
      <c r="BL187" s="17" t="s">
        <v>122</v>
      </c>
      <c r="BM187" s="179" t="s">
        <v>292</v>
      </c>
    </row>
    <row r="188" spans="1:65" s="2" customFormat="1" ht="16.5" customHeight="1">
      <c r="A188" s="36"/>
      <c r="B188" s="166"/>
      <c r="C188" s="167" t="s">
        <v>293</v>
      </c>
      <c r="D188" s="167" t="s">
        <v>118</v>
      </c>
      <c r="E188" s="168" t="s">
        <v>294</v>
      </c>
      <c r="F188" s="169" t="s">
        <v>295</v>
      </c>
      <c r="G188" s="170" t="s">
        <v>243</v>
      </c>
      <c r="H188" s="171">
        <v>1</v>
      </c>
      <c r="I188" s="172"/>
      <c r="J188" s="173">
        <f>ROUND(I188*H188,2)</f>
        <v>0</v>
      </c>
      <c r="K188" s="174"/>
      <c r="L188" s="37"/>
      <c r="M188" s="175" t="s">
        <v>1</v>
      </c>
      <c r="N188" s="176" t="s">
        <v>39</v>
      </c>
      <c r="O188" s="75"/>
      <c r="P188" s="177">
        <f>O188*H188</f>
        <v>0</v>
      </c>
      <c r="Q188" s="177">
        <v>0.04</v>
      </c>
      <c r="R188" s="177">
        <f>Q188*H188</f>
        <v>0.04</v>
      </c>
      <c r="S188" s="177">
        <v>0</v>
      </c>
      <c r="T188" s="178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79" t="s">
        <v>122</v>
      </c>
      <c r="AT188" s="179" t="s">
        <v>118</v>
      </c>
      <c r="AU188" s="179" t="s">
        <v>84</v>
      </c>
      <c r="AY188" s="17" t="s">
        <v>116</v>
      </c>
      <c r="BE188" s="180">
        <f>IF(N188="základní",J188,0)</f>
        <v>0</v>
      </c>
      <c r="BF188" s="180">
        <f>IF(N188="snížená",J188,0)</f>
        <v>0</v>
      </c>
      <c r="BG188" s="180">
        <f>IF(N188="zákl. přenesená",J188,0)</f>
        <v>0</v>
      </c>
      <c r="BH188" s="180">
        <f>IF(N188="sníž. přenesená",J188,0)</f>
        <v>0</v>
      </c>
      <c r="BI188" s="180">
        <f>IF(N188="nulová",J188,0)</f>
        <v>0</v>
      </c>
      <c r="BJ188" s="17" t="s">
        <v>82</v>
      </c>
      <c r="BK188" s="180">
        <f>ROUND(I188*H188,2)</f>
        <v>0</v>
      </c>
      <c r="BL188" s="17" t="s">
        <v>122</v>
      </c>
      <c r="BM188" s="179" t="s">
        <v>296</v>
      </c>
    </row>
    <row r="189" spans="1:65" s="2" customFormat="1" ht="24.15" customHeight="1">
      <c r="A189" s="36"/>
      <c r="B189" s="166"/>
      <c r="C189" s="198" t="s">
        <v>297</v>
      </c>
      <c r="D189" s="198" t="s">
        <v>189</v>
      </c>
      <c r="E189" s="199" t="s">
        <v>298</v>
      </c>
      <c r="F189" s="200" t="s">
        <v>299</v>
      </c>
      <c r="G189" s="201" t="s">
        <v>243</v>
      </c>
      <c r="H189" s="202">
        <v>1</v>
      </c>
      <c r="I189" s="203"/>
      <c r="J189" s="204">
        <f>ROUND(I189*H189,2)</f>
        <v>0</v>
      </c>
      <c r="K189" s="205"/>
      <c r="L189" s="206"/>
      <c r="M189" s="207" t="s">
        <v>1</v>
      </c>
      <c r="N189" s="208" t="s">
        <v>39</v>
      </c>
      <c r="O189" s="75"/>
      <c r="P189" s="177">
        <f>O189*H189</f>
        <v>0</v>
      </c>
      <c r="Q189" s="177">
        <v>0.0133</v>
      </c>
      <c r="R189" s="177">
        <f>Q189*H189</f>
        <v>0.0133</v>
      </c>
      <c r="S189" s="177">
        <v>0</v>
      </c>
      <c r="T189" s="178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79" t="s">
        <v>153</v>
      </c>
      <c r="AT189" s="179" t="s">
        <v>189</v>
      </c>
      <c r="AU189" s="179" t="s">
        <v>84</v>
      </c>
      <c r="AY189" s="17" t="s">
        <v>116</v>
      </c>
      <c r="BE189" s="180">
        <f>IF(N189="základní",J189,0)</f>
        <v>0</v>
      </c>
      <c r="BF189" s="180">
        <f>IF(N189="snížená",J189,0)</f>
        <v>0</v>
      </c>
      <c r="BG189" s="180">
        <f>IF(N189="zákl. přenesená",J189,0)</f>
        <v>0</v>
      </c>
      <c r="BH189" s="180">
        <f>IF(N189="sníž. přenesená",J189,0)</f>
        <v>0</v>
      </c>
      <c r="BI189" s="180">
        <f>IF(N189="nulová",J189,0)</f>
        <v>0</v>
      </c>
      <c r="BJ189" s="17" t="s">
        <v>82</v>
      </c>
      <c r="BK189" s="180">
        <f>ROUND(I189*H189,2)</f>
        <v>0</v>
      </c>
      <c r="BL189" s="17" t="s">
        <v>122</v>
      </c>
      <c r="BM189" s="179" t="s">
        <v>300</v>
      </c>
    </row>
    <row r="190" spans="1:65" s="2" customFormat="1" ht="24.15" customHeight="1">
      <c r="A190" s="36"/>
      <c r="B190" s="166"/>
      <c r="C190" s="167" t="s">
        <v>301</v>
      </c>
      <c r="D190" s="167" t="s">
        <v>118</v>
      </c>
      <c r="E190" s="168" t="s">
        <v>302</v>
      </c>
      <c r="F190" s="169" t="s">
        <v>303</v>
      </c>
      <c r="G190" s="170" t="s">
        <v>243</v>
      </c>
      <c r="H190" s="171">
        <v>4</v>
      </c>
      <c r="I190" s="172"/>
      <c r="J190" s="173">
        <f>ROUND(I190*H190,2)</f>
        <v>0</v>
      </c>
      <c r="K190" s="174"/>
      <c r="L190" s="37"/>
      <c r="M190" s="175" t="s">
        <v>1</v>
      </c>
      <c r="N190" s="176" t="s">
        <v>39</v>
      </c>
      <c r="O190" s="75"/>
      <c r="P190" s="177">
        <f>O190*H190</f>
        <v>0</v>
      </c>
      <c r="Q190" s="177">
        <v>0.00075</v>
      </c>
      <c r="R190" s="177">
        <f>Q190*H190</f>
        <v>0.003</v>
      </c>
      <c r="S190" s="177">
        <v>0</v>
      </c>
      <c r="T190" s="178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79" t="s">
        <v>195</v>
      </c>
      <c r="AT190" s="179" t="s">
        <v>118</v>
      </c>
      <c r="AU190" s="179" t="s">
        <v>84</v>
      </c>
      <c r="AY190" s="17" t="s">
        <v>116</v>
      </c>
      <c r="BE190" s="180">
        <f>IF(N190="základní",J190,0)</f>
        <v>0</v>
      </c>
      <c r="BF190" s="180">
        <f>IF(N190="snížená",J190,0)</f>
        <v>0</v>
      </c>
      <c r="BG190" s="180">
        <f>IF(N190="zákl. přenesená",J190,0)</f>
        <v>0</v>
      </c>
      <c r="BH190" s="180">
        <f>IF(N190="sníž. přenesená",J190,0)</f>
        <v>0</v>
      </c>
      <c r="BI190" s="180">
        <f>IF(N190="nulová",J190,0)</f>
        <v>0</v>
      </c>
      <c r="BJ190" s="17" t="s">
        <v>82</v>
      </c>
      <c r="BK190" s="180">
        <f>ROUND(I190*H190,2)</f>
        <v>0</v>
      </c>
      <c r="BL190" s="17" t="s">
        <v>195</v>
      </c>
      <c r="BM190" s="179" t="s">
        <v>304</v>
      </c>
    </row>
    <row r="191" spans="1:65" s="2" customFormat="1" ht="24.15" customHeight="1">
      <c r="A191" s="36"/>
      <c r="B191" s="166"/>
      <c r="C191" s="167" t="s">
        <v>305</v>
      </c>
      <c r="D191" s="167" t="s">
        <v>118</v>
      </c>
      <c r="E191" s="168" t="s">
        <v>306</v>
      </c>
      <c r="F191" s="169" t="s">
        <v>307</v>
      </c>
      <c r="G191" s="170" t="s">
        <v>243</v>
      </c>
      <c r="H191" s="171">
        <v>3</v>
      </c>
      <c r="I191" s="172"/>
      <c r="J191" s="173">
        <f>ROUND(I191*H191,2)</f>
        <v>0</v>
      </c>
      <c r="K191" s="174"/>
      <c r="L191" s="37"/>
      <c r="M191" s="175" t="s">
        <v>1</v>
      </c>
      <c r="N191" s="176" t="s">
        <v>39</v>
      </c>
      <c r="O191" s="75"/>
      <c r="P191" s="177">
        <f>O191*H191</f>
        <v>0</v>
      </c>
      <c r="Q191" s="177">
        <v>0.00186</v>
      </c>
      <c r="R191" s="177">
        <f>Q191*H191</f>
        <v>0.00558</v>
      </c>
      <c r="S191" s="177">
        <v>0</v>
      </c>
      <c r="T191" s="178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79" t="s">
        <v>195</v>
      </c>
      <c r="AT191" s="179" t="s">
        <v>118</v>
      </c>
      <c r="AU191" s="179" t="s">
        <v>84</v>
      </c>
      <c r="AY191" s="17" t="s">
        <v>116</v>
      </c>
      <c r="BE191" s="180">
        <f>IF(N191="základní",J191,0)</f>
        <v>0</v>
      </c>
      <c r="BF191" s="180">
        <f>IF(N191="snížená",J191,0)</f>
        <v>0</v>
      </c>
      <c r="BG191" s="180">
        <f>IF(N191="zákl. přenesená",J191,0)</f>
        <v>0</v>
      </c>
      <c r="BH191" s="180">
        <f>IF(N191="sníž. přenesená",J191,0)</f>
        <v>0</v>
      </c>
      <c r="BI191" s="180">
        <f>IF(N191="nulová",J191,0)</f>
        <v>0</v>
      </c>
      <c r="BJ191" s="17" t="s">
        <v>82</v>
      </c>
      <c r="BK191" s="180">
        <f>ROUND(I191*H191,2)</f>
        <v>0</v>
      </c>
      <c r="BL191" s="17" t="s">
        <v>195</v>
      </c>
      <c r="BM191" s="179" t="s">
        <v>308</v>
      </c>
    </row>
    <row r="192" spans="1:65" s="2" customFormat="1" ht="16.5" customHeight="1">
      <c r="A192" s="36"/>
      <c r="B192" s="166"/>
      <c r="C192" s="198" t="s">
        <v>309</v>
      </c>
      <c r="D192" s="198" t="s">
        <v>189</v>
      </c>
      <c r="E192" s="199" t="s">
        <v>310</v>
      </c>
      <c r="F192" s="200" t="s">
        <v>311</v>
      </c>
      <c r="G192" s="201" t="s">
        <v>243</v>
      </c>
      <c r="H192" s="202">
        <v>2</v>
      </c>
      <c r="I192" s="203"/>
      <c r="J192" s="204">
        <f>ROUND(I192*H192,2)</f>
        <v>0</v>
      </c>
      <c r="K192" s="205"/>
      <c r="L192" s="206"/>
      <c r="M192" s="207" t="s">
        <v>1</v>
      </c>
      <c r="N192" s="208" t="s">
        <v>39</v>
      </c>
      <c r="O192" s="75"/>
      <c r="P192" s="177">
        <f>O192*H192</f>
        <v>0</v>
      </c>
      <c r="Q192" s="177">
        <v>0</v>
      </c>
      <c r="R192" s="177">
        <f>Q192*H192</f>
        <v>0</v>
      </c>
      <c r="S192" s="177">
        <v>0</v>
      </c>
      <c r="T192" s="178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79" t="s">
        <v>269</v>
      </c>
      <c r="AT192" s="179" t="s">
        <v>189</v>
      </c>
      <c r="AU192" s="179" t="s">
        <v>84</v>
      </c>
      <c r="AY192" s="17" t="s">
        <v>116</v>
      </c>
      <c r="BE192" s="180">
        <f>IF(N192="základní",J192,0)</f>
        <v>0</v>
      </c>
      <c r="BF192" s="180">
        <f>IF(N192="snížená",J192,0)</f>
        <v>0</v>
      </c>
      <c r="BG192" s="180">
        <f>IF(N192="zákl. přenesená",J192,0)</f>
        <v>0</v>
      </c>
      <c r="BH192" s="180">
        <f>IF(N192="sníž. přenesená",J192,0)</f>
        <v>0</v>
      </c>
      <c r="BI192" s="180">
        <f>IF(N192="nulová",J192,0)</f>
        <v>0</v>
      </c>
      <c r="BJ192" s="17" t="s">
        <v>82</v>
      </c>
      <c r="BK192" s="180">
        <f>ROUND(I192*H192,2)</f>
        <v>0</v>
      </c>
      <c r="BL192" s="17" t="s">
        <v>195</v>
      </c>
      <c r="BM192" s="179" t="s">
        <v>312</v>
      </c>
    </row>
    <row r="193" spans="1:65" s="2" customFormat="1" ht="16.5" customHeight="1">
      <c r="A193" s="36"/>
      <c r="B193" s="166"/>
      <c r="C193" s="198" t="s">
        <v>313</v>
      </c>
      <c r="D193" s="198" t="s">
        <v>189</v>
      </c>
      <c r="E193" s="199" t="s">
        <v>314</v>
      </c>
      <c r="F193" s="200" t="s">
        <v>315</v>
      </c>
      <c r="G193" s="201" t="s">
        <v>316</v>
      </c>
      <c r="H193" s="202">
        <v>2</v>
      </c>
      <c r="I193" s="203"/>
      <c r="J193" s="204">
        <f>ROUND(I193*H193,2)</f>
        <v>0</v>
      </c>
      <c r="K193" s="205"/>
      <c r="L193" s="206"/>
      <c r="M193" s="207" t="s">
        <v>1</v>
      </c>
      <c r="N193" s="208" t="s">
        <v>39</v>
      </c>
      <c r="O193" s="75"/>
      <c r="P193" s="177">
        <f>O193*H193</f>
        <v>0</v>
      </c>
      <c r="Q193" s="177">
        <v>0</v>
      </c>
      <c r="R193" s="177">
        <f>Q193*H193</f>
        <v>0</v>
      </c>
      <c r="S193" s="177">
        <v>0</v>
      </c>
      <c r="T193" s="178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79" t="s">
        <v>269</v>
      </c>
      <c r="AT193" s="179" t="s">
        <v>189</v>
      </c>
      <c r="AU193" s="179" t="s">
        <v>84</v>
      </c>
      <c r="AY193" s="17" t="s">
        <v>116</v>
      </c>
      <c r="BE193" s="180">
        <f>IF(N193="základní",J193,0)</f>
        <v>0</v>
      </c>
      <c r="BF193" s="180">
        <f>IF(N193="snížená",J193,0)</f>
        <v>0</v>
      </c>
      <c r="BG193" s="180">
        <f>IF(N193="zákl. přenesená",J193,0)</f>
        <v>0</v>
      </c>
      <c r="BH193" s="180">
        <f>IF(N193="sníž. přenesená",J193,0)</f>
        <v>0</v>
      </c>
      <c r="BI193" s="180">
        <f>IF(N193="nulová",J193,0)</f>
        <v>0</v>
      </c>
      <c r="BJ193" s="17" t="s">
        <v>82</v>
      </c>
      <c r="BK193" s="180">
        <f>ROUND(I193*H193,2)</f>
        <v>0</v>
      </c>
      <c r="BL193" s="17" t="s">
        <v>195</v>
      </c>
      <c r="BM193" s="179" t="s">
        <v>317</v>
      </c>
    </row>
    <row r="194" spans="1:65" s="2" customFormat="1" ht="16.5" customHeight="1">
      <c r="A194" s="36"/>
      <c r="B194" s="166"/>
      <c r="C194" s="198" t="s">
        <v>318</v>
      </c>
      <c r="D194" s="198" t="s">
        <v>189</v>
      </c>
      <c r="E194" s="199" t="s">
        <v>319</v>
      </c>
      <c r="F194" s="200" t="s">
        <v>320</v>
      </c>
      <c r="G194" s="201" t="s">
        <v>316</v>
      </c>
      <c r="H194" s="202">
        <v>1</v>
      </c>
      <c r="I194" s="203"/>
      <c r="J194" s="204">
        <f>ROUND(I194*H194,2)</f>
        <v>0</v>
      </c>
      <c r="K194" s="205"/>
      <c r="L194" s="206"/>
      <c r="M194" s="207" t="s">
        <v>1</v>
      </c>
      <c r="N194" s="208" t="s">
        <v>39</v>
      </c>
      <c r="O194" s="75"/>
      <c r="P194" s="177">
        <f>O194*H194</f>
        <v>0</v>
      </c>
      <c r="Q194" s="177">
        <v>0</v>
      </c>
      <c r="R194" s="177">
        <f>Q194*H194</f>
        <v>0</v>
      </c>
      <c r="S194" s="177">
        <v>0</v>
      </c>
      <c r="T194" s="178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79" t="s">
        <v>269</v>
      </c>
      <c r="AT194" s="179" t="s">
        <v>189</v>
      </c>
      <c r="AU194" s="179" t="s">
        <v>84</v>
      </c>
      <c r="AY194" s="17" t="s">
        <v>116</v>
      </c>
      <c r="BE194" s="180">
        <f>IF(N194="základní",J194,0)</f>
        <v>0</v>
      </c>
      <c r="BF194" s="180">
        <f>IF(N194="snížená",J194,0)</f>
        <v>0</v>
      </c>
      <c r="BG194" s="180">
        <f>IF(N194="zákl. přenesená",J194,0)</f>
        <v>0</v>
      </c>
      <c r="BH194" s="180">
        <f>IF(N194="sníž. přenesená",J194,0)</f>
        <v>0</v>
      </c>
      <c r="BI194" s="180">
        <f>IF(N194="nulová",J194,0)</f>
        <v>0</v>
      </c>
      <c r="BJ194" s="17" t="s">
        <v>82</v>
      </c>
      <c r="BK194" s="180">
        <f>ROUND(I194*H194,2)</f>
        <v>0</v>
      </c>
      <c r="BL194" s="17" t="s">
        <v>195</v>
      </c>
      <c r="BM194" s="179" t="s">
        <v>321</v>
      </c>
    </row>
    <row r="195" spans="1:65" s="2" customFormat="1" ht="16.5" customHeight="1">
      <c r="A195" s="36"/>
      <c r="B195" s="166"/>
      <c r="C195" s="198" t="s">
        <v>322</v>
      </c>
      <c r="D195" s="198" t="s">
        <v>189</v>
      </c>
      <c r="E195" s="199" t="s">
        <v>323</v>
      </c>
      <c r="F195" s="200" t="s">
        <v>324</v>
      </c>
      <c r="G195" s="201" t="s">
        <v>316</v>
      </c>
      <c r="H195" s="202">
        <v>1</v>
      </c>
      <c r="I195" s="203"/>
      <c r="J195" s="204">
        <f>ROUND(I195*H195,2)</f>
        <v>0</v>
      </c>
      <c r="K195" s="205"/>
      <c r="L195" s="206"/>
      <c r="M195" s="207" t="s">
        <v>1</v>
      </c>
      <c r="N195" s="208" t="s">
        <v>39</v>
      </c>
      <c r="O195" s="75"/>
      <c r="P195" s="177">
        <f>O195*H195</f>
        <v>0</v>
      </c>
      <c r="Q195" s="177">
        <v>0</v>
      </c>
      <c r="R195" s="177">
        <f>Q195*H195</f>
        <v>0</v>
      </c>
      <c r="S195" s="177">
        <v>0</v>
      </c>
      <c r="T195" s="178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79" t="s">
        <v>269</v>
      </c>
      <c r="AT195" s="179" t="s">
        <v>189</v>
      </c>
      <c r="AU195" s="179" t="s">
        <v>84</v>
      </c>
      <c r="AY195" s="17" t="s">
        <v>116</v>
      </c>
      <c r="BE195" s="180">
        <f>IF(N195="základní",J195,0)</f>
        <v>0</v>
      </c>
      <c r="BF195" s="180">
        <f>IF(N195="snížená",J195,0)</f>
        <v>0</v>
      </c>
      <c r="BG195" s="180">
        <f>IF(N195="zákl. přenesená",J195,0)</f>
        <v>0</v>
      </c>
      <c r="BH195" s="180">
        <f>IF(N195="sníž. přenesená",J195,0)</f>
        <v>0</v>
      </c>
      <c r="BI195" s="180">
        <f>IF(N195="nulová",J195,0)</f>
        <v>0</v>
      </c>
      <c r="BJ195" s="17" t="s">
        <v>82</v>
      </c>
      <c r="BK195" s="180">
        <f>ROUND(I195*H195,2)</f>
        <v>0</v>
      </c>
      <c r="BL195" s="17" t="s">
        <v>195</v>
      </c>
      <c r="BM195" s="179" t="s">
        <v>325</v>
      </c>
    </row>
    <row r="196" spans="1:65" s="2" customFormat="1" ht="24.15" customHeight="1">
      <c r="A196" s="36"/>
      <c r="B196" s="166"/>
      <c r="C196" s="167" t="s">
        <v>326</v>
      </c>
      <c r="D196" s="167" t="s">
        <v>118</v>
      </c>
      <c r="E196" s="168" t="s">
        <v>327</v>
      </c>
      <c r="F196" s="169" t="s">
        <v>328</v>
      </c>
      <c r="G196" s="170" t="s">
        <v>329</v>
      </c>
      <c r="H196" s="171">
        <v>1</v>
      </c>
      <c r="I196" s="172"/>
      <c r="J196" s="173">
        <f>ROUND(I196*H196,2)</f>
        <v>0</v>
      </c>
      <c r="K196" s="174"/>
      <c r="L196" s="37"/>
      <c r="M196" s="175" t="s">
        <v>1</v>
      </c>
      <c r="N196" s="176" t="s">
        <v>39</v>
      </c>
      <c r="O196" s="75"/>
      <c r="P196" s="177">
        <f>O196*H196</f>
        <v>0</v>
      </c>
      <c r="Q196" s="177">
        <v>0</v>
      </c>
      <c r="R196" s="177">
        <f>Q196*H196</f>
        <v>0</v>
      </c>
      <c r="S196" s="177">
        <v>0</v>
      </c>
      <c r="T196" s="178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79" t="s">
        <v>195</v>
      </c>
      <c r="AT196" s="179" t="s">
        <v>118</v>
      </c>
      <c r="AU196" s="179" t="s">
        <v>84</v>
      </c>
      <c r="AY196" s="17" t="s">
        <v>116</v>
      </c>
      <c r="BE196" s="180">
        <f>IF(N196="základní",J196,0)</f>
        <v>0</v>
      </c>
      <c r="BF196" s="180">
        <f>IF(N196="snížená",J196,0)</f>
        <v>0</v>
      </c>
      <c r="BG196" s="180">
        <f>IF(N196="zákl. přenesená",J196,0)</f>
        <v>0</v>
      </c>
      <c r="BH196" s="180">
        <f>IF(N196="sníž. přenesená",J196,0)</f>
        <v>0</v>
      </c>
      <c r="BI196" s="180">
        <f>IF(N196="nulová",J196,0)</f>
        <v>0</v>
      </c>
      <c r="BJ196" s="17" t="s">
        <v>82</v>
      </c>
      <c r="BK196" s="180">
        <f>ROUND(I196*H196,2)</f>
        <v>0</v>
      </c>
      <c r="BL196" s="17" t="s">
        <v>195</v>
      </c>
      <c r="BM196" s="179" t="s">
        <v>330</v>
      </c>
    </row>
    <row r="197" spans="1:65" s="2" customFormat="1" ht="16.5" customHeight="1">
      <c r="A197" s="36"/>
      <c r="B197" s="166"/>
      <c r="C197" s="167" t="s">
        <v>331</v>
      </c>
      <c r="D197" s="167" t="s">
        <v>118</v>
      </c>
      <c r="E197" s="168" t="s">
        <v>332</v>
      </c>
      <c r="F197" s="169" t="s">
        <v>333</v>
      </c>
      <c r="G197" s="170" t="s">
        <v>223</v>
      </c>
      <c r="H197" s="171">
        <v>72</v>
      </c>
      <c r="I197" s="172"/>
      <c r="J197" s="173">
        <f>ROUND(I197*H197,2)</f>
        <v>0</v>
      </c>
      <c r="K197" s="174"/>
      <c r="L197" s="37"/>
      <c r="M197" s="175" t="s">
        <v>1</v>
      </c>
      <c r="N197" s="176" t="s">
        <v>39</v>
      </c>
      <c r="O197" s="75"/>
      <c r="P197" s="177">
        <f>O197*H197</f>
        <v>0</v>
      </c>
      <c r="Q197" s="177">
        <v>0.00019</v>
      </c>
      <c r="R197" s="177">
        <f>Q197*H197</f>
        <v>0.013680000000000001</v>
      </c>
      <c r="S197" s="177">
        <v>0</v>
      </c>
      <c r="T197" s="178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79" t="s">
        <v>122</v>
      </c>
      <c r="AT197" s="179" t="s">
        <v>118</v>
      </c>
      <c r="AU197" s="179" t="s">
        <v>84</v>
      </c>
      <c r="AY197" s="17" t="s">
        <v>116</v>
      </c>
      <c r="BE197" s="180">
        <f>IF(N197="základní",J197,0)</f>
        <v>0</v>
      </c>
      <c r="BF197" s="180">
        <f>IF(N197="snížená",J197,0)</f>
        <v>0</v>
      </c>
      <c r="BG197" s="180">
        <f>IF(N197="zákl. přenesená",J197,0)</f>
        <v>0</v>
      </c>
      <c r="BH197" s="180">
        <f>IF(N197="sníž. přenesená",J197,0)</f>
        <v>0</v>
      </c>
      <c r="BI197" s="180">
        <f>IF(N197="nulová",J197,0)</f>
        <v>0</v>
      </c>
      <c r="BJ197" s="17" t="s">
        <v>82</v>
      </c>
      <c r="BK197" s="180">
        <f>ROUND(I197*H197,2)</f>
        <v>0</v>
      </c>
      <c r="BL197" s="17" t="s">
        <v>122</v>
      </c>
      <c r="BM197" s="179" t="s">
        <v>334</v>
      </c>
    </row>
    <row r="198" spans="1:65" s="2" customFormat="1" ht="21.75" customHeight="1">
      <c r="A198" s="36"/>
      <c r="B198" s="166"/>
      <c r="C198" s="167" t="s">
        <v>335</v>
      </c>
      <c r="D198" s="167" t="s">
        <v>118</v>
      </c>
      <c r="E198" s="168" t="s">
        <v>336</v>
      </c>
      <c r="F198" s="169" t="s">
        <v>337</v>
      </c>
      <c r="G198" s="170" t="s">
        <v>223</v>
      </c>
      <c r="H198" s="171">
        <v>72</v>
      </c>
      <c r="I198" s="172"/>
      <c r="J198" s="173">
        <f>ROUND(I198*H198,2)</f>
        <v>0</v>
      </c>
      <c r="K198" s="174"/>
      <c r="L198" s="37"/>
      <c r="M198" s="175" t="s">
        <v>1</v>
      </c>
      <c r="N198" s="176" t="s">
        <v>39</v>
      </c>
      <c r="O198" s="75"/>
      <c r="P198" s="177">
        <f>O198*H198</f>
        <v>0</v>
      </c>
      <c r="Q198" s="177">
        <v>7E-05</v>
      </c>
      <c r="R198" s="177">
        <f>Q198*H198</f>
        <v>0.005039999999999999</v>
      </c>
      <c r="S198" s="177">
        <v>0</v>
      </c>
      <c r="T198" s="178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79" t="s">
        <v>122</v>
      </c>
      <c r="AT198" s="179" t="s">
        <v>118</v>
      </c>
      <c r="AU198" s="179" t="s">
        <v>84</v>
      </c>
      <c r="AY198" s="17" t="s">
        <v>116</v>
      </c>
      <c r="BE198" s="180">
        <f>IF(N198="základní",J198,0)</f>
        <v>0</v>
      </c>
      <c r="BF198" s="180">
        <f>IF(N198="snížená",J198,0)</f>
        <v>0</v>
      </c>
      <c r="BG198" s="180">
        <f>IF(N198="zákl. přenesená",J198,0)</f>
        <v>0</v>
      </c>
      <c r="BH198" s="180">
        <f>IF(N198="sníž. přenesená",J198,0)</f>
        <v>0</v>
      </c>
      <c r="BI198" s="180">
        <f>IF(N198="nulová",J198,0)</f>
        <v>0</v>
      </c>
      <c r="BJ198" s="17" t="s">
        <v>82</v>
      </c>
      <c r="BK198" s="180">
        <f>ROUND(I198*H198,2)</f>
        <v>0</v>
      </c>
      <c r="BL198" s="17" t="s">
        <v>122</v>
      </c>
      <c r="BM198" s="179" t="s">
        <v>338</v>
      </c>
    </row>
    <row r="199" spans="1:65" s="2" customFormat="1" ht="24.15" customHeight="1">
      <c r="A199" s="36"/>
      <c r="B199" s="166"/>
      <c r="C199" s="167" t="s">
        <v>339</v>
      </c>
      <c r="D199" s="167" t="s">
        <v>118</v>
      </c>
      <c r="E199" s="168" t="s">
        <v>340</v>
      </c>
      <c r="F199" s="169" t="s">
        <v>341</v>
      </c>
      <c r="G199" s="170" t="s">
        <v>223</v>
      </c>
      <c r="H199" s="171">
        <v>72</v>
      </c>
      <c r="I199" s="172"/>
      <c r="J199" s="173">
        <f>ROUND(I199*H199,2)</f>
        <v>0</v>
      </c>
      <c r="K199" s="174"/>
      <c r="L199" s="37"/>
      <c r="M199" s="175" t="s">
        <v>1</v>
      </c>
      <c r="N199" s="176" t="s">
        <v>39</v>
      </c>
      <c r="O199" s="75"/>
      <c r="P199" s="177">
        <f>O199*H199</f>
        <v>0</v>
      </c>
      <c r="Q199" s="177">
        <v>0</v>
      </c>
      <c r="R199" s="177">
        <f>Q199*H199</f>
        <v>0</v>
      </c>
      <c r="S199" s="177">
        <v>0</v>
      </c>
      <c r="T199" s="178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79" t="s">
        <v>122</v>
      </c>
      <c r="AT199" s="179" t="s">
        <v>118</v>
      </c>
      <c r="AU199" s="179" t="s">
        <v>84</v>
      </c>
      <c r="AY199" s="17" t="s">
        <v>116</v>
      </c>
      <c r="BE199" s="180">
        <f>IF(N199="základní",J199,0)</f>
        <v>0</v>
      </c>
      <c r="BF199" s="180">
        <f>IF(N199="snížená",J199,0)</f>
        <v>0</v>
      </c>
      <c r="BG199" s="180">
        <f>IF(N199="zákl. přenesená",J199,0)</f>
        <v>0</v>
      </c>
      <c r="BH199" s="180">
        <f>IF(N199="sníž. přenesená",J199,0)</f>
        <v>0</v>
      </c>
      <c r="BI199" s="180">
        <f>IF(N199="nulová",J199,0)</f>
        <v>0</v>
      </c>
      <c r="BJ199" s="17" t="s">
        <v>82</v>
      </c>
      <c r="BK199" s="180">
        <f>ROUND(I199*H199,2)</f>
        <v>0</v>
      </c>
      <c r="BL199" s="17" t="s">
        <v>122</v>
      </c>
      <c r="BM199" s="179" t="s">
        <v>342</v>
      </c>
    </row>
    <row r="200" spans="1:65" s="2" customFormat="1" ht="16.5" customHeight="1">
      <c r="A200" s="36"/>
      <c r="B200" s="166"/>
      <c r="C200" s="167" t="s">
        <v>343</v>
      </c>
      <c r="D200" s="167" t="s">
        <v>118</v>
      </c>
      <c r="E200" s="168" t="s">
        <v>344</v>
      </c>
      <c r="F200" s="169" t="s">
        <v>345</v>
      </c>
      <c r="G200" s="170" t="s">
        <v>223</v>
      </c>
      <c r="H200" s="171">
        <v>72</v>
      </c>
      <c r="I200" s="172"/>
      <c r="J200" s="173">
        <f>ROUND(I200*H200,2)</f>
        <v>0</v>
      </c>
      <c r="K200" s="174"/>
      <c r="L200" s="37"/>
      <c r="M200" s="175" t="s">
        <v>1</v>
      </c>
      <c r="N200" s="176" t="s">
        <v>39</v>
      </c>
      <c r="O200" s="75"/>
      <c r="P200" s="177">
        <f>O200*H200</f>
        <v>0</v>
      </c>
      <c r="Q200" s="177">
        <v>0</v>
      </c>
      <c r="R200" s="177">
        <f>Q200*H200</f>
        <v>0</v>
      </c>
      <c r="S200" s="177">
        <v>0</v>
      </c>
      <c r="T200" s="178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79" t="s">
        <v>122</v>
      </c>
      <c r="AT200" s="179" t="s">
        <v>118</v>
      </c>
      <c r="AU200" s="179" t="s">
        <v>84</v>
      </c>
      <c r="AY200" s="17" t="s">
        <v>116</v>
      </c>
      <c r="BE200" s="180">
        <f>IF(N200="základní",J200,0)</f>
        <v>0</v>
      </c>
      <c r="BF200" s="180">
        <f>IF(N200="snížená",J200,0)</f>
        <v>0</v>
      </c>
      <c r="BG200" s="180">
        <f>IF(N200="zákl. přenesená",J200,0)</f>
        <v>0</v>
      </c>
      <c r="BH200" s="180">
        <f>IF(N200="sníž. přenesená",J200,0)</f>
        <v>0</v>
      </c>
      <c r="BI200" s="180">
        <f>IF(N200="nulová",J200,0)</f>
        <v>0</v>
      </c>
      <c r="BJ200" s="17" t="s">
        <v>82</v>
      </c>
      <c r="BK200" s="180">
        <f>ROUND(I200*H200,2)</f>
        <v>0</v>
      </c>
      <c r="BL200" s="17" t="s">
        <v>122</v>
      </c>
      <c r="BM200" s="179" t="s">
        <v>346</v>
      </c>
    </row>
    <row r="201" spans="1:63" s="12" customFormat="1" ht="22.8" customHeight="1">
      <c r="A201" s="12"/>
      <c r="B201" s="153"/>
      <c r="C201" s="12"/>
      <c r="D201" s="154" t="s">
        <v>73</v>
      </c>
      <c r="E201" s="164" t="s">
        <v>347</v>
      </c>
      <c r="F201" s="164" t="s">
        <v>348</v>
      </c>
      <c r="G201" s="12"/>
      <c r="H201" s="12"/>
      <c r="I201" s="156"/>
      <c r="J201" s="165">
        <f>BK201</f>
        <v>0</v>
      </c>
      <c r="K201" s="12"/>
      <c r="L201" s="153"/>
      <c r="M201" s="158"/>
      <c r="N201" s="159"/>
      <c r="O201" s="159"/>
      <c r="P201" s="160">
        <f>P202</f>
        <v>0</v>
      </c>
      <c r="Q201" s="159"/>
      <c r="R201" s="160">
        <f>R202</f>
        <v>0</v>
      </c>
      <c r="S201" s="159"/>
      <c r="T201" s="161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154" t="s">
        <v>82</v>
      </c>
      <c r="AT201" s="162" t="s">
        <v>73</v>
      </c>
      <c r="AU201" s="162" t="s">
        <v>82</v>
      </c>
      <c r="AY201" s="154" t="s">
        <v>116</v>
      </c>
      <c r="BK201" s="163">
        <f>BK202</f>
        <v>0</v>
      </c>
    </row>
    <row r="202" spans="1:65" s="2" customFormat="1" ht="24.15" customHeight="1">
      <c r="A202" s="36"/>
      <c r="B202" s="166"/>
      <c r="C202" s="167" t="s">
        <v>349</v>
      </c>
      <c r="D202" s="167" t="s">
        <v>118</v>
      </c>
      <c r="E202" s="168" t="s">
        <v>350</v>
      </c>
      <c r="F202" s="169" t="s">
        <v>351</v>
      </c>
      <c r="G202" s="170" t="s">
        <v>170</v>
      </c>
      <c r="H202" s="171">
        <v>46.71</v>
      </c>
      <c r="I202" s="172"/>
      <c r="J202" s="173">
        <f>ROUND(I202*H202,2)</f>
        <v>0</v>
      </c>
      <c r="K202" s="174"/>
      <c r="L202" s="37"/>
      <c r="M202" s="175" t="s">
        <v>1</v>
      </c>
      <c r="N202" s="176" t="s">
        <v>39</v>
      </c>
      <c r="O202" s="75"/>
      <c r="P202" s="177">
        <f>O202*H202</f>
        <v>0</v>
      </c>
      <c r="Q202" s="177">
        <v>0</v>
      </c>
      <c r="R202" s="177">
        <f>Q202*H202</f>
        <v>0</v>
      </c>
      <c r="S202" s="177">
        <v>0</v>
      </c>
      <c r="T202" s="178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79" t="s">
        <v>122</v>
      </c>
      <c r="AT202" s="179" t="s">
        <v>118</v>
      </c>
      <c r="AU202" s="179" t="s">
        <v>84</v>
      </c>
      <c r="AY202" s="17" t="s">
        <v>116</v>
      </c>
      <c r="BE202" s="180">
        <f>IF(N202="základní",J202,0)</f>
        <v>0</v>
      </c>
      <c r="BF202" s="180">
        <f>IF(N202="snížená",J202,0)</f>
        <v>0</v>
      </c>
      <c r="BG202" s="180">
        <f>IF(N202="zákl. přenesená",J202,0)</f>
        <v>0</v>
      </c>
      <c r="BH202" s="180">
        <f>IF(N202="sníž. přenesená",J202,0)</f>
        <v>0</v>
      </c>
      <c r="BI202" s="180">
        <f>IF(N202="nulová",J202,0)</f>
        <v>0</v>
      </c>
      <c r="BJ202" s="17" t="s">
        <v>82</v>
      </c>
      <c r="BK202" s="180">
        <f>ROUND(I202*H202,2)</f>
        <v>0</v>
      </c>
      <c r="BL202" s="17" t="s">
        <v>122</v>
      </c>
      <c r="BM202" s="179" t="s">
        <v>352</v>
      </c>
    </row>
    <row r="203" spans="1:63" s="12" customFormat="1" ht="25.9" customHeight="1">
      <c r="A203" s="12"/>
      <c r="B203" s="153"/>
      <c r="C203" s="12"/>
      <c r="D203" s="154" t="s">
        <v>73</v>
      </c>
      <c r="E203" s="155" t="s">
        <v>353</v>
      </c>
      <c r="F203" s="155" t="s">
        <v>354</v>
      </c>
      <c r="G203" s="12"/>
      <c r="H203" s="12"/>
      <c r="I203" s="156"/>
      <c r="J203" s="157">
        <f>BK203</f>
        <v>0</v>
      </c>
      <c r="K203" s="12"/>
      <c r="L203" s="153"/>
      <c r="M203" s="158"/>
      <c r="N203" s="159"/>
      <c r="O203" s="159"/>
      <c r="P203" s="160">
        <f>SUM(P204:P208)</f>
        <v>0</v>
      </c>
      <c r="Q203" s="159"/>
      <c r="R203" s="160">
        <f>SUM(R204:R208)</f>
        <v>0</v>
      </c>
      <c r="S203" s="159"/>
      <c r="T203" s="161">
        <f>SUM(T204:T208)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154" t="s">
        <v>122</v>
      </c>
      <c r="AT203" s="162" t="s">
        <v>73</v>
      </c>
      <c r="AU203" s="162" t="s">
        <v>74</v>
      </c>
      <c r="AY203" s="154" t="s">
        <v>116</v>
      </c>
      <c r="BK203" s="163">
        <f>SUM(BK204:BK208)</f>
        <v>0</v>
      </c>
    </row>
    <row r="204" spans="1:65" s="2" customFormat="1" ht="16.5" customHeight="1">
      <c r="A204" s="36"/>
      <c r="B204" s="166"/>
      <c r="C204" s="167" t="s">
        <v>355</v>
      </c>
      <c r="D204" s="167" t="s">
        <v>118</v>
      </c>
      <c r="E204" s="168" t="s">
        <v>356</v>
      </c>
      <c r="F204" s="169" t="s">
        <v>357</v>
      </c>
      <c r="G204" s="170" t="s">
        <v>329</v>
      </c>
      <c r="H204" s="171">
        <v>1</v>
      </c>
      <c r="I204" s="172"/>
      <c r="J204" s="173">
        <f>ROUND(I204*H204,2)</f>
        <v>0</v>
      </c>
      <c r="K204" s="174"/>
      <c r="L204" s="37"/>
      <c r="M204" s="175" t="s">
        <v>1</v>
      </c>
      <c r="N204" s="176" t="s">
        <v>39</v>
      </c>
      <c r="O204" s="75"/>
      <c r="P204" s="177">
        <f>O204*H204</f>
        <v>0</v>
      </c>
      <c r="Q204" s="177">
        <v>0</v>
      </c>
      <c r="R204" s="177">
        <f>Q204*H204</f>
        <v>0</v>
      </c>
      <c r="S204" s="177">
        <v>0</v>
      </c>
      <c r="T204" s="178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79" t="s">
        <v>122</v>
      </c>
      <c r="AT204" s="179" t="s">
        <v>118</v>
      </c>
      <c r="AU204" s="179" t="s">
        <v>82</v>
      </c>
      <c r="AY204" s="17" t="s">
        <v>116</v>
      </c>
      <c r="BE204" s="180">
        <f>IF(N204="základní",J204,0)</f>
        <v>0</v>
      </c>
      <c r="BF204" s="180">
        <f>IF(N204="snížená",J204,0)</f>
        <v>0</v>
      </c>
      <c r="BG204" s="180">
        <f>IF(N204="zákl. přenesená",J204,0)</f>
        <v>0</v>
      </c>
      <c r="BH204" s="180">
        <f>IF(N204="sníž. přenesená",J204,0)</f>
        <v>0</v>
      </c>
      <c r="BI204" s="180">
        <f>IF(N204="nulová",J204,0)</f>
        <v>0</v>
      </c>
      <c r="BJ204" s="17" t="s">
        <v>82</v>
      </c>
      <c r="BK204" s="180">
        <f>ROUND(I204*H204,2)</f>
        <v>0</v>
      </c>
      <c r="BL204" s="17" t="s">
        <v>122</v>
      </c>
      <c r="BM204" s="179" t="s">
        <v>358</v>
      </c>
    </row>
    <row r="205" spans="1:65" s="2" customFormat="1" ht="16.5" customHeight="1">
      <c r="A205" s="36"/>
      <c r="B205" s="166"/>
      <c r="C205" s="167" t="s">
        <v>359</v>
      </c>
      <c r="D205" s="167" t="s">
        <v>118</v>
      </c>
      <c r="E205" s="168" t="s">
        <v>360</v>
      </c>
      <c r="F205" s="169" t="s">
        <v>361</v>
      </c>
      <c r="G205" s="170" t="s">
        <v>329</v>
      </c>
      <c r="H205" s="171">
        <v>1</v>
      </c>
      <c r="I205" s="172"/>
      <c r="J205" s="173">
        <f>ROUND(I205*H205,2)</f>
        <v>0</v>
      </c>
      <c r="K205" s="174"/>
      <c r="L205" s="37"/>
      <c r="M205" s="175" t="s">
        <v>1</v>
      </c>
      <c r="N205" s="176" t="s">
        <v>39</v>
      </c>
      <c r="O205" s="75"/>
      <c r="P205" s="177">
        <f>O205*H205</f>
        <v>0</v>
      </c>
      <c r="Q205" s="177">
        <v>0</v>
      </c>
      <c r="R205" s="177">
        <f>Q205*H205</f>
        <v>0</v>
      </c>
      <c r="S205" s="177">
        <v>0</v>
      </c>
      <c r="T205" s="178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79" t="s">
        <v>122</v>
      </c>
      <c r="AT205" s="179" t="s">
        <v>118</v>
      </c>
      <c r="AU205" s="179" t="s">
        <v>82</v>
      </c>
      <c r="AY205" s="17" t="s">
        <v>116</v>
      </c>
      <c r="BE205" s="180">
        <f>IF(N205="základní",J205,0)</f>
        <v>0</v>
      </c>
      <c r="BF205" s="180">
        <f>IF(N205="snížená",J205,0)</f>
        <v>0</v>
      </c>
      <c r="BG205" s="180">
        <f>IF(N205="zákl. přenesená",J205,0)</f>
        <v>0</v>
      </c>
      <c r="BH205" s="180">
        <f>IF(N205="sníž. přenesená",J205,0)</f>
        <v>0</v>
      </c>
      <c r="BI205" s="180">
        <f>IF(N205="nulová",J205,0)</f>
        <v>0</v>
      </c>
      <c r="BJ205" s="17" t="s">
        <v>82</v>
      </c>
      <c r="BK205" s="180">
        <f>ROUND(I205*H205,2)</f>
        <v>0</v>
      </c>
      <c r="BL205" s="17" t="s">
        <v>122</v>
      </c>
      <c r="BM205" s="179" t="s">
        <v>362</v>
      </c>
    </row>
    <row r="206" spans="1:65" s="2" customFormat="1" ht="16.5" customHeight="1">
      <c r="A206" s="36"/>
      <c r="B206" s="166"/>
      <c r="C206" s="167" t="s">
        <v>363</v>
      </c>
      <c r="D206" s="167" t="s">
        <v>118</v>
      </c>
      <c r="E206" s="168" t="s">
        <v>364</v>
      </c>
      <c r="F206" s="169" t="s">
        <v>365</v>
      </c>
      <c r="G206" s="170" t="s">
        <v>329</v>
      </c>
      <c r="H206" s="171">
        <v>1</v>
      </c>
      <c r="I206" s="172"/>
      <c r="J206" s="173">
        <f>ROUND(I206*H206,2)</f>
        <v>0</v>
      </c>
      <c r="K206" s="174"/>
      <c r="L206" s="37"/>
      <c r="M206" s="175" t="s">
        <v>1</v>
      </c>
      <c r="N206" s="176" t="s">
        <v>39</v>
      </c>
      <c r="O206" s="75"/>
      <c r="P206" s="177">
        <f>O206*H206</f>
        <v>0</v>
      </c>
      <c r="Q206" s="177">
        <v>0</v>
      </c>
      <c r="R206" s="177">
        <f>Q206*H206</f>
        <v>0</v>
      </c>
      <c r="S206" s="177">
        <v>0</v>
      </c>
      <c r="T206" s="178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79" t="s">
        <v>122</v>
      </c>
      <c r="AT206" s="179" t="s">
        <v>118</v>
      </c>
      <c r="AU206" s="179" t="s">
        <v>82</v>
      </c>
      <c r="AY206" s="17" t="s">
        <v>116</v>
      </c>
      <c r="BE206" s="180">
        <f>IF(N206="základní",J206,0)</f>
        <v>0</v>
      </c>
      <c r="BF206" s="180">
        <f>IF(N206="snížená",J206,0)</f>
        <v>0</v>
      </c>
      <c r="BG206" s="180">
        <f>IF(N206="zákl. přenesená",J206,0)</f>
        <v>0</v>
      </c>
      <c r="BH206" s="180">
        <f>IF(N206="sníž. přenesená",J206,0)</f>
        <v>0</v>
      </c>
      <c r="BI206" s="180">
        <f>IF(N206="nulová",J206,0)</f>
        <v>0</v>
      </c>
      <c r="BJ206" s="17" t="s">
        <v>82</v>
      </c>
      <c r="BK206" s="180">
        <f>ROUND(I206*H206,2)</f>
        <v>0</v>
      </c>
      <c r="BL206" s="17" t="s">
        <v>122</v>
      </c>
      <c r="BM206" s="179" t="s">
        <v>366</v>
      </c>
    </row>
    <row r="207" spans="1:65" s="2" customFormat="1" ht="16.5" customHeight="1">
      <c r="A207" s="36"/>
      <c r="B207" s="166"/>
      <c r="C207" s="167" t="s">
        <v>367</v>
      </c>
      <c r="D207" s="167" t="s">
        <v>118</v>
      </c>
      <c r="E207" s="168" t="s">
        <v>368</v>
      </c>
      <c r="F207" s="169" t="s">
        <v>369</v>
      </c>
      <c r="G207" s="170" t="s">
        <v>329</v>
      </c>
      <c r="H207" s="171">
        <v>1</v>
      </c>
      <c r="I207" s="172"/>
      <c r="J207" s="173">
        <f>ROUND(I207*H207,2)</f>
        <v>0</v>
      </c>
      <c r="K207" s="174"/>
      <c r="L207" s="37"/>
      <c r="M207" s="175" t="s">
        <v>1</v>
      </c>
      <c r="N207" s="176" t="s">
        <v>39</v>
      </c>
      <c r="O207" s="75"/>
      <c r="P207" s="177">
        <f>O207*H207</f>
        <v>0</v>
      </c>
      <c r="Q207" s="177">
        <v>0</v>
      </c>
      <c r="R207" s="177">
        <f>Q207*H207</f>
        <v>0</v>
      </c>
      <c r="S207" s="177">
        <v>0</v>
      </c>
      <c r="T207" s="178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79" t="s">
        <v>122</v>
      </c>
      <c r="AT207" s="179" t="s">
        <v>118</v>
      </c>
      <c r="AU207" s="179" t="s">
        <v>82</v>
      </c>
      <c r="AY207" s="17" t="s">
        <v>116</v>
      </c>
      <c r="BE207" s="180">
        <f>IF(N207="základní",J207,0)</f>
        <v>0</v>
      </c>
      <c r="BF207" s="180">
        <f>IF(N207="snížená",J207,0)</f>
        <v>0</v>
      </c>
      <c r="BG207" s="180">
        <f>IF(N207="zákl. přenesená",J207,0)</f>
        <v>0</v>
      </c>
      <c r="BH207" s="180">
        <f>IF(N207="sníž. přenesená",J207,0)</f>
        <v>0</v>
      </c>
      <c r="BI207" s="180">
        <f>IF(N207="nulová",J207,0)</f>
        <v>0</v>
      </c>
      <c r="BJ207" s="17" t="s">
        <v>82</v>
      </c>
      <c r="BK207" s="180">
        <f>ROUND(I207*H207,2)</f>
        <v>0</v>
      </c>
      <c r="BL207" s="17" t="s">
        <v>122</v>
      </c>
      <c r="BM207" s="179" t="s">
        <v>370</v>
      </c>
    </row>
    <row r="208" spans="1:65" s="2" customFormat="1" ht="16.5" customHeight="1">
      <c r="A208" s="36"/>
      <c r="B208" s="166"/>
      <c r="C208" s="167" t="s">
        <v>371</v>
      </c>
      <c r="D208" s="167" t="s">
        <v>118</v>
      </c>
      <c r="E208" s="168" t="s">
        <v>372</v>
      </c>
      <c r="F208" s="169" t="s">
        <v>373</v>
      </c>
      <c r="G208" s="170" t="s">
        <v>374</v>
      </c>
      <c r="H208" s="209"/>
      <c r="I208" s="172"/>
      <c r="J208" s="173">
        <f>ROUND(I208*H208,2)</f>
        <v>0</v>
      </c>
      <c r="K208" s="174"/>
      <c r="L208" s="37"/>
      <c r="M208" s="175" t="s">
        <v>1</v>
      </c>
      <c r="N208" s="176" t="s">
        <v>39</v>
      </c>
      <c r="O208" s="75"/>
      <c r="P208" s="177">
        <f>O208*H208</f>
        <v>0</v>
      </c>
      <c r="Q208" s="177">
        <v>0</v>
      </c>
      <c r="R208" s="177">
        <f>Q208*H208</f>
        <v>0</v>
      </c>
      <c r="S208" s="177">
        <v>0</v>
      </c>
      <c r="T208" s="178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79" t="s">
        <v>122</v>
      </c>
      <c r="AT208" s="179" t="s">
        <v>118</v>
      </c>
      <c r="AU208" s="179" t="s">
        <v>82</v>
      </c>
      <c r="AY208" s="17" t="s">
        <v>116</v>
      </c>
      <c r="BE208" s="180">
        <f>IF(N208="základní",J208,0)</f>
        <v>0</v>
      </c>
      <c r="BF208" s="180">
        <f>IF(N208="snížená",J208,0)</f>
        <v>0</v>
      </c>
      <c r="BG208" s="180">
        <f>IF(N208="zákl. přenesená",J208,0)</f>
        <v>0</v>
      </c>
      <c r="BH208" s="180">
        <f>IF(N208="sníž. přenesená",J208,0)</f>
        <v>0</v>
      </c>
      <c r="BI208" s="180">
        <f>IF(N208="nulová",J208,0)</f>
        <v>0</v>
      </c>
      <c r="BJ208" s="17" t="s">
        <v>82</v>
      </c>
      <c r="BK208" s="180">
        <f>ROUND(I208*H208,2)</f>
        <v>0</v>
      </c>
      <c r="BL208" s="17" t="s">
        <v>122</v>
      </c>
      <c r="BM208" s="179" t="s">
        <v>375</v>
      </c>
    </row>
    <row r="209" spans="1:63" s="12" customFormat="1" ht="25.9" customHeight="1">
      <c r="A209" s="12"/>
      <c r="B209" s="153"/>
      <c r="C209" s="12"/>
      <c r="D209" s="154" t="s">
        <v>73</v>
      </c>
      <c r="E209" s="155" t="s">
        <v>376</v>
      </c>
      <c r="F209" s="155" t="s">
        <v>377</v>
      </c>
      <c r="G209" s="12"/>
      <c r="H209" s="12"/>
      <c r="I209" s="156"/>
      <c r="J209" s="157">
        <f>BK209</f>
        <v>0</v>
      </c>
      <c r="K209" s="12"/>
      <c r="L209" s="153"/>
      <c r="M209" s="158"/>
      <c r="N209" s="159"/>
      <c r="O209" s="159"/>
      <c r="P209" s="160">
        <f>P210</f>
        <v>0</v>
      </c>
      <c r="Q209" s="159"/>
      <c r="R209" s="160">
        <f>R210</f>
        <v>0</v>
      </c>
      <c r="S209" s="159"/>
      <c r="T209" s="161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154" t="s">
        <v>139</v>
      </c>
      <c r="AT209" s="162" t="s">
        <v>73</v>
      </c>
      <c r="AU209" s="162" t="s">
        <v>74</v>
      </c>
      <c r="AY209" s="154" t="s">
        <v>116</v>
      </c>
      <c r="BK209" s="163">
        <f>BK210</f>
        <v>0</v>
      </c>
    </row>
    <row r="210" spans="1:65" s="2" customFormat="1" ht="16.5" customHeight="1">
      <c r="A210" s="36"/>
      <c r="B210" s="166"/>
      <c r="C210" s="167" t="s">
        <v>378</v>
      </c>
      <c r="D210" s="167" t="s">
        <v>118</v>
      </c>
      <c r="E210" s="168" t="s">
        <v>379</v>
      </c>
      <c r="F210" s="169" t="s">
        <v>380</v>
      </c>
      <c r="G210" s="170" t="s">
        <v>374</v>
      </c>
      <c r="H210" s="209"/>
      <c r="I210" s="172"/>
      <c r="J210" s="173">
        <f>ROUND(I210*H210,2)</f>
        <v>0</v>
      </c>
      <c r="K210" s="174"/>
      <c r="L210" s="37"/>
      <c r="M210" s="210" t="s">
        <v>1</v>
      </c>
      <c r="N210" s="211" t="s">
        <v>39</v>
      </c>
      <c r="O210" s="212"/>
      <c r="P210" s="213">
        <f>O210*H210</f>
        <v>0</v>
      </c>
      <c r="Q210" s="213">
        <v>0</v>
      </c>
      <c r="R210" s="213">
        <f>Q210*H210</f>
        <v>0</v>
      </c>
      <c r="S210" s="213">
        <v>0</v>
      </c>
      <c r="T210" s="214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79" t="s">
        <v>122</v>
      </c>
      <c r="AT210" s="179" t="s">
        <v>118</v>
      </c>
      <c r="AU210" s="179" t="s">
        <v>82</v>
      </c>
      <c r="AY210" s="17" t="s">
        <v>116</v>
      </c>
      <c r="BE210" s="180">
        <f>IF(N210="základní",J210,0)</f>
        <v>0</v>
      </c>
      <c r="BF210" s="180">
        <f>IF(N210="snížená",J210,0)</f>
        <v>0</v>
      </c>
      <c r="BG210" s="180">
        <f>IF(N210="zákl. přenesená",J210,0)</f>
        <v>0</v>
      </c>
      <c r="BH210" s="180">
        <f>IF(N210="sníž. přenesená",J210,0)</f>
        <v>0</v>
      </c>
      <c r="BI210" s="180">
        <f>IF(N210="nulová",J210,0)</f>
        <v>0</v>
      </c>
      <c r="BJ210" s="17" t="s">
        <v>82</v>
      </c>
      <c r="BK210" s="180">
        <f>ROUND(I210*H210,2)</f>
        <v>0</v>
      </c>
      <c r="BL210" s="17" t="s">
        <v>122</v>
      </c>
      <c r="BM210" s="179" t="s">
        <v>381</v>
      </c>
    </row>
    <row r="211" spans="1:31" s="2" customFormat="1" ht="6.95" customHeight="1">
      <c r="A211" s="36"/>
      <c r="B211" s="58"/>
      <c r="C211" s="59"/>
      <c r="D211" s="59"/>
      <c r="E211" s="59"/>
      <c r="F211" s="59"/>
      <c r="G211" s="59"/>
      <c r="H211" s="59"/>
      <c r="I211" s="59"/>
      <c r="J211" s="59"/>
      <c r="K211" s="59"/>
      <c r="L211" s="37"/>
      <c r="M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</row>
  </sheetData>
  <autoFilter ref="C123:K210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LAPTOP-9STFRNPR\Kubeczka</dc:creator>
  <cp:keywords/>
  <dc:description/>
  <cp:lastModifiedBy>LAPTOP-9STFRNPR\Kubeczka</cp:lastModifiedBy>
  <dcterms:created xsi:type="dcterms:W3CDTF">2023-09-27T18:17:13Z</dcterms:created>
  <dcterms:modified xsi:type="dcterms:W3CDTF">2023-09-27T18:17:14Z</dcterms:modified>
  <cp:category/>
  <cp:version/>
  <cp:contentType/>
  <cp:contentStatus/>
</cp:coreProperties>
</file>