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2 - 2.NP - ženy " sheetId="2" r:id="rId2"/>
  </sheets>
  <definedNames>
    <definedName name="_xlnm.Print_Area" localSheetId="0">'Rekapitulace stavby'!$D$4:$AO$76,'Rekapitulace stavby'!$C$82:$AQ$96</definedName>
    <definedName name="_xlnm._FilterDatabase" localSheetId="1" hidden="1">'02 - 2.NP - ženy '!$C$136:$K$291</definedName>
    <definedName name="_xlnm.Print_Area" localSheetId="1">'02 - 2.NP - ženy '!$C$4:$J$76,'02 - 2.NP - ženy '!$C$82:$J$118,'02 - 2.NP - ženy '!$C$124:$K$291</definedName>
    <definedName name="_xlnm.Print_Titles" localSheetId="0">'Rekapitulace stavby'!$92:$92</definedName>
    <definedName name="_xlnm.Print_Titles" localSheetId="1">'02 - 2.NP - ženy '!$136:$136</definedName>
  </definedNames>
  <calcPr fullCalcOnLoad="1"/>
</workbook>
</file>

<file path=xl/sharedStrings.xml><?xml version="1.0" encoding="utf-8"?>
<sst xmlns="http://schemas.openxmlformats.org/spreadsheetml/2006/main" count="2169" uniqueCount="587">
  <si>
    <t>Export Komplet</t>
  </si>
  <si>
    <t/>
  </si>
  <si>
    <t>2.0</t>
  </si>
  <si>
    <t>ZAMOK</t>
  </si>
  <si>
    <t>False</t>
  </si>
  <si>
    <t>{7d4dd8ef-50e3-47e8-8d01-529b118a9cb8}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</si>
  <si>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</si>
  <si>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</si>
  <si>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</si>
  <si>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</si>
  <si>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</si>
  <si>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</si>
  <si>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</si>
  <si>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</si>
  <si>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022023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</si>
  <si>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</si>
  <si>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</si>
  <si>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Stavební úpravy hyg. zařízení v objektu CIREX cz s.r.o.</t>
  </si>
  <si>
    <t>KSO:</t>
  </si>
  <si>
    <t>CC-CZ:</t>
  </si>
  <si>
    <t>Místo:</t>
  </si>
  <si>
    <t>Průmyslový park č.p.301 Kopřivnice</t>
  </si>
  <si>
    <t>Datum:</t>
  </si>
  <si>
    <t>7. 2. 2023</t>
  </si>
  <si>
    <t>Zadavatel:</t>
  </si>
  <si>
    <t>IČ:</t>
  </si>
  <si>
    <t xml:space="preserve">Město Kopřivnice </t>
  </si>
  <si>
    <t>DIČ:</t>
  </si>
  <si>
    <t>Uchazeč:</t>
  </si>
  <si>
    <t>Vyplň údaj</t>
  </si>
  <si>
    <t>Projektant:</t>
  </si>
  <si>
    <t xml:space="preserve">Ing. Jan Marek 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</si>
  <si>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</si>
  <si>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</si>
  <si>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</si>
  <si>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</si>
  <si>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</si>
  <si>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</si>
  <si>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</si>
  <si>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</si>
  <si>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</si>
  <si>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</si>
  <si>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</si>
  <si>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</si>
  <si>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</si>
  <si>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</si>
  <si>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</si>
  <si>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</si>
  <si>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</si>
  <si>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</si>
  <si>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</si>
  <si>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</si>
  <si>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</si>
  <si>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</si>
  <si>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</si>
  <si>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</si>
  <si>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</si>
  <si>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</si>
  <si>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</si>
  <si>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</si>
  <si>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</si>
  <si>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</si>
  <si>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</si>
  <si>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</si>
  <si>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</si>
  <si>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</si>
  <si>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</si>
  <si>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</si>
  <si>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</si>
  <si>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</si>
  <si>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</si>
  <si>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</si>
  <si>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</si>
  <si>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</si>
  <si>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</si>
  <si>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</si>
  <si>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</si>
  <si>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</si>
  <si>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</si>
  <si>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</si>
  <si>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02</t>
  </si>
  <si>
    <t xml:space="preserve">2.NP - ženy </t>
  </si>
  <si>
    <t>STA</t>
  </si>
  <si>
    <t>1</t>
  </si>
  <si>
    <t>{92c49ecf-f046-4ef4-9fe1-2627b51fd1f1}</t>
  </si>
  <si>
    <t>2</t>
  </si>
  <si>
    <t>KRYCÍ LIST SOUPISU PRACÍ</t>
  </si>
  <si>
    <t>Objekt:</t>
  </si>
  <si>
    <t xml:space="preserve">02 - 2.NP - ženy </t>
  </si>
  <si>
    <t>REKAPITULACE ČLENĚNÍ SOUPISU PRACÍ</t>
  </si>
  <si>
    <t>Kód dílu - Popis</t>
  </si>
  <si>
    <t>Cena celkem [CZK]</t>
  </si>
  <si>
    <t>Náklady ze soupisu prací</t>
  </si>
  <si>
    <t>-1</t>
  </si>
  <si>
    <t>3 - Svislé a kompletní konstrukce</t>
  </si>
  <si>
    <t>6 - Úpravy povrchů, podlahy a osazování výplní</t>
  </si>
  <si>
    <t>9 - Ostatní konstrukce a práce, bourání</t>
  </si>
  <si>
    <t>HSV - Práce a dodávky HSV</t>
  </si>
  <si>
    <t xml:space="preserve">    997 - Přesun sutě</t>
  </si>
  <si>
    <t>711 - Izolace proti vodě, vlhkosti a plynům</t>
  </si>
  <si>
    <t>713 - Izolace tepelné</t>
  </si>
  <si>
    <t>721 - Zdravotechnika - vnitřní kanalizace</t>
  </si>
  <si>
    <t>722 - Zdravotechnika - vnitřní vodovod</t>
  </si>
  <si>
    <t>725 - Zdravotechnika - zařizovací předměty</t>
  </si>
  <si>
    <t>735 - Ústřední vytápění - otopná tělesa</t>
  </si>
  <si>
    <t>741 - Elektroinstalace - silnoproud</t>
  </si>
  <si>
    <t>751 - Vzduchotechnika</t>
  </si>
  <si>
    <t>763 - Konstrukce suché výstavby</t>
  </si>
  <si>
    <t>766 - Konstrukce truhlářské</t>
  </si>
  <si>
    <t>771 - Podlahy z dlaždic</t>
  </si>
  <si>
    <t>781 - Dokončovací práce - obklady</t>
  </si>
  <si>
    <t>784 - Dokončovací práce - malby a tapety</t>
  </si>
  <si>
    <t xml:space="preserve">    998 - Přesun hmot</t>
  </si>
  <si>
    <t>PSV - Práce a dodávky PSV</t>
  </si>
  <si>
    <t>HZS - Hodinové zúčtovací sazby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</si>
  <si>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</si>
  <si>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</si>
  <si>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</si>
  <si>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</si>
  <si>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</si>
  <si>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</si>
  <si>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</si>
  <si>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</si>
  <si>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</si>
  <si>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</si>
  <si>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</si>
  <si>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</si>
  <si>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</si>
  <si>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3</t>
  </si>
  <si>
    <t>Svislé a kompletní konstrukce</t>
  </si>
  <si>
    <t>ROZPOCET</t>
  </si>
  <si>
    <t>K</t>
  </si>
  <si>
    <t>342272225</t>
  </si>
  <si>
    <t>Příčka z pórobetonových hladkých tvárnic na tenkovrstvou maltu tl 100 mm</t>
  </si>
  <si>
    <t>m2</t>
  </si>
  <si>
    <t>4</t>
  </si>
  <si>
    <t>885041753</t>
  </si>
  <si>
    <t>VV</t>
  </si>
  <si>
    <t>5,6*2*3</t>
  </si>
  <si>
    <t>2,7*3</t>
  </si>
  <si>
    <t>-0,8*3</t>
  </si>
  <si>
    <t>"sprchový sokl" 5,6*0,15</t>
  </si>
  <si>
    <t>Součet</t>
  </si>
  <si>
    <t>6</t>
  </si>
  <si>
    <t>Úpravy povrchů, podlahy a osazování výplní</t>
  </si>
  <si>
    <t>86</t>
  </si>
  <si>
    <t>611131121</t>
  </si>
  <si>
    <t>Penetrační disperzní nátěr vnitřních stropů nanášený ručně</t>
  </si>
  <si>
    <t>CS ÚRS 2023 01</t>
  </si>
  <si>
    <t>1656656448</t>
  </si>
  <si>
    <t>611142001</t>
  </si>
  <si>
    <t>Potažení vnitřních stropů sklovláknitým pletivem vtlačeným do tenkovrstvé hmoty</t>
  </si>
  <si>
    <t>1014977917</t>
  </si>
  <si>
    <t>611311131</t>
  </si>
  <si>
    <t>Potažení vnitřních rovných stropů vápenným štukem tloušťky do 3 mm</t>
  </si>
  <si>
    <t>16</t>
  </si>
  <si>
    <t>-1299199338</t>
  </si>
  <si>
    <t>87</t>
  </si>
  <si>
    <t>612131121</t>
  </si>
  <si>
    <t>Penetrační disperzní nátěr vnitřních stěn nanášený ručně</t>
  </si>
  <si>
    <t>-1009833867</t>
  </si>
  <si>
    <t>612142001</t>
  </si>
  <si>
    <t>Potažení vnitřních stěn sklovláknitým pletivem vtlačeným do tenkovrstvé hmoty</t>
  </si>
  <si>
    <t>641677220</t>
  </si>
  <si>
    <t>18,9*3</t>
  </si>
  <si>
    <t>8,3*3</t>
  </si>
  <si>
    <t>17*0,75</t>
  </si>
  <si>
    <t>5</t>
  </si>
  <si>
    <t>612311101</t>
  </si>
  <si>
    <t>Vápenná omítka hrubá jednovrstvá nezatřená vnitřních stěn nanášená ručně</t>
  </si>
  <si>
    <t>-1619248003</t>
  </si>
  <si>
    <t>(2,7+5,6)*3</t>
  </si>
  <si>
    <t>612311131</t>
  </si>
  <si>
    <t>Potažení vnitřních stěn vápenným štukem tloušťky do 3 mm</t>
  </si>
  <si>
    <t>-1061812833</t>
  </si>
  <si>
    <t>16*0,75</t>
  </si>
  <si>
    <t>7</t>
  </si>
  <si>
    <t>612311191</t>
  </si>
  <si>
    <t>Příplatek k vápenné omítce vnitřních stěn za každých dalších 5 mm tloušťky ručně</t>
  </si>
  <si>
    <t>-818940420</t>
  </si>
  <si>
    <t>24,9*2</t>
  </si>
  <si>
    <t>8</t>
  </si>
  <si>
    <t>631311214</t>
  </si>
  <si>
    <t>Mazanina tl přes 50 do 80 mm z betonu prostého se zvýšenými nároky na prostředí tř. C 25/30</t>
  </si>
  <si>
    <t>m3</t>
  </si>
  <si>
    <t>-287654768</t>
  </si>
  <si>
    <t>6*0,05</t>
  </si>
  <si>
    <t>9</t>
  </si>
  <si>
    <t>642944121</t>
  </si>
  <si>
    <t>Osazování ocelových zárubní dodatečné pl do 2,5 m2</t>
  </si>
  <si>
    <t>kus</t>
  </si>
  <si>
    <t>-2123025423</t>
  </si>
  <si>
    <t>10</t>
  </si>
  <si>
    <t>M</t>
  </si>
  <si>
    <t>55331437</t>
  </si>
  <si>
    <t>zárubeň jednokřídlá ocelová pro dodatečnou montáž tl stěny 110-150mm rozměru 800/1970, 2100mm</t>
  </si>
  <si>
    <t>-1458949698</t>
  </si>
  <si>
    <t>Ostatní konstrukce a práce, bourání</t>
  </si>
  <si>
    <t>11</t>
  </si>
  <si>
    <t>962086111</t>
  </si>
  <si>
    <t>Bourání příček z plynosilikátu tl do 150 mm</t>
  </si>
  <si>
    <t>244761630</t>
  </si>
  <si>
    <t xml:space="preserve">"Sokl ve sprchách" (5,6*0,15)+ (1*0,15) </t>
  </si>
  <si>
    <t>5,4*3</t>
  </si>
  <si>
    <t>HSV</t>
  </si>
  <si>
    <t>Práce a dodávky HSV</t>
  </si>
  <si>
    <t>997</t>
  </si>
  <si>
    <t>Přesun sutě</t>
  </si>
  <si>
    <t>12</t>
  </si>
  <si>
    <t>997013212</t>
  </si>
  <si>
    <t>Vnitrostaveništní doprava suti a vybouraných hmot pro budovy v přes 6 do 9 m ručně</t>
  </si>
  <si>
    <t>t</t>
  </si>
  <si>
    <t>2026825221</t>
  </si>
  <si>
    <t>13</t>
  </si>
  <si>
    <t>997013511</t>
  </si>
  <si>
    <t>Odvoz suti a vybouraných hmot z meziskládky na skládku do 1 km s naložením a se složením</t>
  </si>
  <si>
    <t>-1852789420</t>
  </si>
  <si>
    <t>5,344*15</t>
  </si>
  <si>
    <t>14</t>
  </si>
  <si>
    <t>997013631</t>
  </si>
  <si>
    <t>Poplatek za uložení na skládce (skládkovné) stavebního odpadu směsného kód odpadu 17 09 04</t>
  </si>
  <si>
    <t>-1057948400</t>
  </si>
  <si>
    <t>711</t>
  </si>
  <si>
    <t>Izolace proti vodě, vlhkosti a plynům</t>
  </si>
  <si>
    <t>711191001</t>
  </si>
  <si>
    <t>Provedení adhezního můstku na vodorovné ploše</t>
  </si>
  <si>
    <t>1234520040</t>
  </si>
  <si>
    <t>17</t>
  </si>
  <si>
    <t>24551391</t>
  </si>
  <si>
    <t>adhezní můstek epoxidový 2-složkový</t>
  </si>
  <si>
    <t>kg</t>
  </si>
  <si>
    <t>32</t>
  </si>
  <si>
    <t>339967918</t>
  </si>
  <si>
    <t>17*0,12075 "Přepočtené koeficientem množství</t>
  </si>
  <si>
    <t>713</t>
  </si>
  <si>
    <t>Izolace tepelné</t>
  </si>
  <si>
    <t>18</t>
  </si>
  <si>
    <t>713121111</t>
  </si>
  <si>
    <t>Montáž izolace tepelné podlah volně kladenými rohožemi, pásy, dílci, deskami 1 vrstva</t>
  </si>
  <si>
    <t>1587584312</t>
  </si>
  <si>
    <t>19</t>
  </si>
  <si>
    <t>28376415</t>
  </si>
  <si>
    <t>deska z polystyrénu XPS, hrana polodrážková a hladký povrch 300kPA tl 30mm</t>
  </si>
  <si>
    <t>2015240273</t>
  </si>
  <si>
    <t>6*1,02 "Přepočtené koeficientem množství</t>
  </si>
  <si>
    <t>721</t>
  </si>
  <si>
    <t>Zdravotechnika - vnitřní kanalizace</t>
  </si>
  <si>
    <t>20</t>
  </si>
  <si>
    <t>721171803</t>
  </si>
  <si>
    <t>Demontáž potrubí z PVC D do 75</t>
  </si>
  <si>
    <t>m</t>
  </si>
  <si>
    <t>1840151050</t>
  </si>
  <si>
    <t>721173401</t>
  </si>
  <si>
    <t>Potrubí kanalizační z PVC SN 4 svodné DN 110</t>
  </si>
  <si>
    <t>-3292780</t>
  </si>
  <si>
    <t>22</t>
  </si>
  <si>
    <t>721210813</t>
  </si>
  <si>
    <t>Demontáž vpustí podlahových z kyselinovzdorné kameniny DN 100</t>
  </si>
  <si>
    <t>230346269</t>
  </si>
  <si>
    <t>23</t>
  </si>
  <si>
    <t>721211911</t>
  </si>
  <si>
    <t>Montáž vpustí podlahových DN 40/50 ostatní typ</t>
  </si>
  <si>
    <t>-2066499095</t>
  </si>
  <si>
    <t>24</t>
  </si>
  <si>
    <t>55161709</t>
  </si>
  <si>
    <t>uzávěrka zápachová podlahová mini samočisticí vodorovný odtok DN 40/50</t>
  </si>
  <si>
    <t>1315071812</t>
  </si>
  <si>
    <t>25</t>
  </si>
  <si>
    <t>721212125</t>
  </si>
  <si>
    <t>Odtokový sprchový žlab délky 800 mm s krycím roštem a zápachovou uzávěrkou</t>
  </si>
  <si>
    <t>1549595967</t>
  </si>
  <si>
    <t>26</t>
  </si>
  <si>
    <t>721220801</t>
  </si>
  <si>
    <t>Demontáž uzávěrek zápachových DN 70</t>
  </si>
  <si>
    <t>-1739767964</t>
  </si>
  <si>
    <t>27</t>
  </si>
  <si>
    <t>721290111</t>
  </si>
  <si>
    <t>Zkouška těsnosti potrubí kanalizace vodou DN do 125</t>
  </si>
  <si>
    <t>1616999905</t>
  </si>
  <si>
    <t>28</t>
  </si>
  <si>
    <t>998721102</t>
  </si>
  <si>
    <t>Přesun hmot tonážní pro vnitřní kanalizace v objektech v přes 6 do 12 m</t>
  </si>
  <si>
    <t>535189241</t>
  </si>
  <si>
    <t>722</t>
  </si>
  <si>
    <t>Zdravotechnika - vnitřní vodovod</t>
  </si>
  <si>
    <t>29</t>
  </si>
  <si>
    <t>722170801</t>
  </si>
  <si>
    <t>Demontáž rozvodů vody z plastů D do 25</t>
  </si>
  <si>
    <t>-929785896</t>
  </si>
  <si>
    <t>30</t>
  </si>
  <si>
    <t>722173113</t>
  </si>
  <si>
    <t>Potrubí vodovodní plastové PE-Xa spoj násuvnou objímkou plastovou D 20x2,8 mm</t>
  </si>
  <si>
    <t>100607062</t>
  </si>
  <si>
    <t>5,6*4</t>
  </si>
  <si>
    <t>0,3*24</t>
  </si>
  <si>
    <t>31</t>
  </si>
  <si>
    <t>722181111</t>
  </si>
  <si>
    <t>Ochrana vodovodního potrubí plstěnými pásy DN do 20 mm</t>
  </si>
  <si>
    <t>-1956972675</t>
  </si>
  <si>
    <t>722181812</t>
  </si>
  <si>
    <t>Demontáž plstěných pásů z trub D do 50</t>
  </si>
  <si>
    <t>-1612808181</t>
  </si>
  <si>
    <t>33</t>
  </si>
  <si>
    <t>722290215</t>
  </si>
  <si>
    <t>Zkouška těsnosti vodovodního potrubí hrdlového nebo přírubového DN do 100</t>
  </si>
  <si>
    <t>-2092236700</t>
  </si>
  <si>
    <t>34</t>
  </si>
  <si>
    <t>998722102</t>
  </si>
  <si>
    <t>Přesun hmot tonážní pro vnitřní vodovod v objektech v přes 6 do 12 m</t>
  </si>
  <si>
    <t>1350872477</t>
  </si>
  <si>
    <t>725</t>
  </si>
  <si>
    <t>Zdravotechnika - zařizovací předměty</t>
  </si>
  <si>
    <t>35</t>
  </si>
  <si>
    <t>725210821</t>
  </si>
  <si>
    <t>Demontáž umyvadel bez výtokových armatur</t>
  </si>
  <si>
    <t>soubor</t>
  </si>
  <si>
    <t>743229436</t>
  </si>
  <si>
    <t>36</t>
  </si>
  <si>
    <t>725211617</t>
  </si>
  <si>
    <t>Umyvadlo keramické bílé šířky 600 mm s krytem na sifon připevněné na stěnu šrouby</t>
  </si>
  <si>
    <t>-1356746559</t>
  </si>
  <si>
    <t>37</t>
  </si>
  <si>
    <t>725240812</t>
  </si>
  <si>
    <t>Demontáž vaniček sprchových bez výtokových armatur</t>
  </si>
  <si>
    <t>2076416199</t>
  </si>
  <si>
    <t>38</t>
  </si>
  <si>
    <t>725291511</t>
  </si>
  <si>
    <t xml:space="preserve">Doplňky zařízení koupelen a záchodů plastové dávkovač tekutého mýdla na 350 ml </t>
  </si>
  <si>
    <t>1595264825</t>
  </si>
  <si>
    <t>91</t>
  </si>
  <si>
    <t>7255901R</t>
  </si>
  <si>
    <t xml:space="preserve">Zásobník na papírové ručníky  </t>
  </si>
  <si>
    <t>ks</t>
  </si>
  <si>
    <t>-2057696608</t>
  </si>
  <si>
    <t>92</t>
  </si>
  <si>
    <t>55145003</t>
  </si>
  <si>
    <t>souprava sprchová komplet</t>
  </si>
  <si>
    <t>sada</t>
  </si>
  <si>
    <t>CS ÚRS 2024 01</t>
  </si>
  <si>
    <t>1043376396</t>
  </si>
  <si>
    <t>93</t>
  </si>
  <si>
    <t>55145002R</t>
  </si>
  <si>
    <t xml:space="preserve">Nerezový drátěný držák na mýdlo </t>
  </si>
  <si>
    <t>1970592974</t>
  </si>
  <si>
    <t>39</t>
  </si>
  <si>
    <t>725813111</t>
  </si>
  <si>
    <t>Ventil rohový bez připojovací trubičky nebo flexi hadičky G 1/2"</t>
  </si>
  <si>
    <t>167312272</t>
  </si>
  <si>
    <t>40</t>
  </si>
  <si>
    <t>725820801</t>
  </si>
  <si>
    <t>Demontáž baterie nástěnné do G 3 / 4</t>
  </si>
  <si>
    <t>812227520</t>
  </si>
  <si>
    <t>41</t>
  </si>
  <si>
    <t>725822611</t>
  </si>
  <si>
    <t>Baterie umyvadlová stojánková páková bez výpusti</t>
  </si>
  <si>
    <t>-2122674492</t>
  </si>
  <si>
    <t>42</t>
  </si>
  <si>
    <t>725840860</t>
  </si>
  <si>
    <t>Demontáž ramen sprchových nebo sprch táhlových</t>
  </si>
  <si>
    <t>724410282</t>
  </si>
  <si>
    <t>43</t>
  </si>
  <si>
    <t>725841354</t>
  </si>
  <si>
    <t>Baterie sprchová automatická s termostatickým ventilem a sprchovou růžicí</t>
  </si>
  <si>
    <t>-1059807008</t>
  </si>
  <si>
    <t>44</t>
  </si>
  <si>
    <t>725850800</t>
  </si>
  <si>
    <t>Demontáž ventilů odpadních</t>
  </si>
  <si>
    <t>539984830</t>
  </si>
  <si>
    <t>45</t>
  </si>
  <si>
    <t>725861102</t>
  </si>
  <si>
    <t>Zápachová uzávěrka pro umyvadla DN 40</t>
  </si>
  <si>
    <t>-722584966</t>
  </si>
  <si>
    <t>46</t>
  </si>
  <si>
    <t>725980121</t>
  </si>
  <si>
    <t xml:space="preserve">Zrcadlo rozměr 400x600 mm včetně nalepení na obklady </t>
  </si>
  <si>
    <t>-274999447</t>
  </si>
  <si>
    <t>47</t>
  </si>
  <si>
    <t>725980122</t>
  </si>
  <si>
    <t xml:space="preserve">Háčky </t>
  </si>
  <si>
    <t>286066335</t>
  </si>
  <si>
    <t>48</t>
  </si>
  <si>
    <t>725980123</t>
  </si>
  <si>
    <t>Sprchový závěs s vodící kuladou tyčí dl. cca 900 mm</t>
  </si>
  <si>
    <t>-30549298</t>
  </si>
  <si>
    <t>735</t>
  </si>
  <si>
    <t>Ústřední vytápění - otopná tělesa</t>
  </si>
  <si>
    <t>49</t>
  </si>
  <si>
    <t>735151112</t>
  </si>
  <si>
    <t>Otopné těleso panelové jednodeskové bez přídavné přestupní plochy výška/délka 300/500 mm výkon 168 W</t>
  </si>
  <si>
    <t>-23880711</t>
  </si>
  <si>
    <t>50</t>
  </si>
  <si>
    <t>735151811</t>
  </si>
  <si>
    <t>Demontáž otopného tělesa panelového jednořadého dl do 1500 mm</t>
  </si>
  <si>
    <t>662862415</t>
  </si>
  <si>
    <t>741</t>
  </si>
  <si>
    <t>Elektroinstalace - silnoproud</t>
  </si>
  <si>
    <t>51</t>
  </si>
  <si>
    <t>741112001</t>
  </si>
  <si>
    <t>Montáž krabice zapuštěná plastová kruhová</t>
  </si>
  <si>
    <t>-401658282</t>
  </si>
  <si>
    <t>52</t>
  </si>
  <si>
    <t>741310001</t>
  </si>
  <si>
    <t>Montáž spínač nástěnný 1-jednopólový prostředí normální se zapojením vodičů</t>
  </si>
  <si>
    <t>1583041695</t>
  </si>
  <si>
    <t>53</t>
  </si>
  <si>
    <t>741311813</t>
  </si>
  <si>
    <t>Demontáž spínačů nástěnných normálních do 10 A šroubových bez zachování funkčnosti do 2 svorek</t>
  </si>
  <si>
    <t>610904038</t>
  </si>
  <si>
    <t>54</t>
  </si>
  <si>
    <t>741371002</t>
  </si>
  <si>
    <t>Montáž svítidlo zářivkové bytové stropní přisazené 1 zdroj s krytem</t>
  </si>
  <si>
    <t>904380336</t>
  </si>
  <si>
    <t>55</t>
  </si>
  <si>
    <t>34814407</t>
  </si>
  <si>
    <t>svítidlo zářivkové stropní nepřímé, mřížka lamelová, elektronický předřadník, 1x18W</t>
  </si>
  <si>
    <t>1044115208</t>
  </si>
  <si>
    <t>56</t>
  </si>
  <si>
    <t>741371823</t>
  </si>
  <si>
    <t>Demontáž osvětlovacího modulového systému zářivkového dl přes 1100 mm bez zachování funkčnosti</t>
  </si>
  <si>
    <t>1007246149</t>
  </si>
  <si>
    <t>751</t>
  </si>
  <si>
    <t>Vzduchotechnika</t>
  </si>
  <si>
    <t>57</t>
  </si>
  <si>
    <t>751398825</t>
  </si>
  <si>
    <t>Demontáž větrací mřížky průřezu přes 0,200 m2</t>
  </si>
  <si>
    <t>-84814659</t>
  </si>
  <si>
    <t>58</t>
  </si>
  <si>
    <t>751731141</t>
  </si>
  <si>
    <t>Montáž a dodávka stropní mřížky nerez 600x600 mm</t>
  </si>
  <si>
    <t>-704378964</t>
  </si>
  <si>
    <t>763</t>
  </si>
  <si>
    <t>Konstrukce suché výstavby</t>
  </si>
  <si>
    <t>59</t>
  </si>
  <si>
    <t>763181811</t>
  </si>
  <si>
    <t>Demontáž jednokřídlové kovové zárubně v do 2,75 m SDK příčka</t>
  </si>
  <si>
    <t>-3701289</t>
  </si>
  <si>
    <t>60</t>
  </si>
  <si>
    <t>763411116</t>
  </si>
  <si>
    <t>Sanitární příčky do mokrého prostředí, kompaktní desky tl 13 mm</t>
  </si>
  <si>
    <t>-812335507</t>
  </si>
  <si>
    <t>5*1,3*2</t>
  </si>
  <si>
    <t>61</t>
  </si>
  <si>
    <t>763411811</t>
  </si>
  <si>
    <t>Demontáž sanitárních příček z desek</t>
  </si>
  <si>
    <t>1653432453</t>
  </si>
  <si>
    <t>6,8*2</t>
  </si>
  <si>
    <t>62</t>
  </si>
  <si>
    <t>763711811</t>
  </si>
  <si>
    <t>Demontáž dřevostaveb stěn a příček z panelů bez izolace a omítky tl do 100 mm</t>
  </si>
  <si>
    <t>-1321889077</t>
  </si>
  <si>
    <t>(2,7*3)-(0,8*2)</t>
  </si>
  <si>
    <t>63</t>
  </si>
  <si>
    <t>763711812</t>
  </si>
  <si>
    <t>Demontáž dřevostaveb stěn a příček z panelů bez izolace a omítky tl přes 100 do 150 mm</t>
  </si>
  <si>
    <t>1959646309</t>
  </si>
  <si>
    <t>5,6*3</t>
  </si>
  <si>
    <t>766</t>
  </si>
  <si>
    <t>Konstrukce truhlářské</t>
  </si>
  <si>
    <t>64</t>
  </si>
  <si>
    <t>766491851</t>
  </si>
  <si>
    <t>Demontáž prahů dveří jednokřídlových</t>
  </si>
  <si>
    <t>-570358036</t>
  </si>
  <si>
    <t>65</t>
  </si>
  <si>
    <t>766660001</t>
  </si>
  <si>
    <t>Montáž dveřních křídel otvíravých jednokřídlových š do 0,8 m do ocelové zárubně</t>
  </si>
  <si>
    <t>-1024018979</t>
  </si>
  <si>
    <t>66</t>
  </si>
  <si>
    <t>61164005</t>
  </si>
  <si>
    <t xml:space="preserve">Dveře jednokřídlové povrch fólie buk s DTD výstuhou, plnés mřížkou 800x1970-2100 mm </t>
  </si>
  <si>
    <t>-1128697558</t>
  </si>
  <si>
    <t>67</t>
  </si>
  <si>
    <t>766691914</t>
  </si>
  <si>
    <t>Vyvěšení nebo zavěšení dřevěných křídel dveří pl do 2 m2</t>
  </si>
  <si>
    <t>-313414531</t>
  </si>
  <si>
    <t>771</t>
  </si>
  <si>
    <t>Podlahy z dlaždic</t>
  </si>
  <si>
    <t>68</t>
  </si>
  <si>
    <t>771111011</t>
  </si>
  <si>
    <t>Vysátí podkladu před pokládkou dlažby</t>
  </si>
  <si>
    <t>1521529641</t>
  </si>
  <si>
    <t>69</t>
  </si>
  <si>
    <t>771151024</t>
  </si>
  <si>
    <t>Samonivelační stěrka podlah pevnosti 30 MPa tl přes 8 do 10 mm</t>
  </si>
  <si>
    <t>-1842151046</t>
  </si>
  <si>
    <t>88</t>
  </si>
  <si>
    <t>771474112</t>
  </si>
  <si>
    <t>Montáž soklů z dlaždic keramických rovných flexibilní lepidlo v přes 65 do 90 mm</t>
  </si>
  <si>
    <t>730292103</t>
  </si>
  <si>
    <t>5,6+2,7</t>
  </si>
  <si>
    <t>-0,8</t>
  </si>
  <si>
    <t>89</t>
  </si>
  <si>
    <t>59761338</t>
  </si>
  <si>
    <t>sokl-dlažba keramická slinutá hladká do interiéru i exteriéru 445x85mm</t>
  </si>
  <si>
    <t>-956323822</t>
  </si>
  <si>
    <t>7,5*2,475 "Přepočtené koeficientem množství</t>
  </si>
  <si>
    <t>70</t>
  </si>
  <si>
    <t>771573810</t>
  </si>
  <si>
    <t>Demontáž podlah z dlaždic keramických lepených</t>
  </si>
  <si>
    <t>-1079410022</t>
  </si>
  <si>
    <t>15,7</t>
  </si>
  <si>
    <t>71</t>
  </si>
  <si>
    <t>771574263</t>
  </si>
  <si>
    <t>Montáž podlah keramických pro mechanické zatížení protiskluzných lepených flexibilním lepidlem přes 9 do 12 ks/m2</t>
  </si>
  <si>
    <t>1824822971</t>
  </si>
  <si>
    <t>72</t>
  </si>
  <si>
    <t>59761409</t>
  </si>
  <si>
    <t xml:space="preserve">dlažba keramická slinutá protiskluzná do interiéru i exteriéru pro vysoké mechanické namáhání přes 9 do 12ks/m2 šedá 300x300 mm R13 dle výběru investora </t>
  </si>
  <si>
    <t>-1027116952</t>
  </si>
  <si>
    <t>17,2*1,1 "Přepočtené koeficientem množství</t>
  </si>
  <si>
    <t>73</t>
  </si>
  <si>
    <t>771591112</t>
  </si>
  <si>
    <t>Izolace pod dlažbu nátěrem nebo stěrkou ve dvou vrstvách</t>
  </si>
  <si>
    <t>32332070</t>
  </si>
  <si>
    <t>74</t>
  </si>
  <si>
    <t>771591232</t>
  </si>
  <si>
    <t>Izolace těsnícími pásy pružná přes dilatační spáry</t>
  </si>
  <si>
    <t>-359937639</t>
  </si>
  <si>
    <t>90</t>
  </si>
  <si>
    <t>771592011</t>
  </si>
  <si>
    <t>Čištění stávající dlažby chemickými prostředky</t>
  </si>
  <si>
    <t>-464210456</t>
  </si>
  <si>
    <t>5,6*0,5</t>
  </si>
  <si>
    <t>781</t>
  </si>
  <si>
    <t>Dokončovací práce - obklady</t>
  </si>
  <si>
    <t>75</t>
  </si>
  <si>
    <t>781131112</t>
  </si>
  <si>
    <t>Izolace pod obklad nátěrem nebo stěrkou ve dvou vrstvách</t>
  </si>
  <si>
    <t>1168796901</t>
  </si>
  <si>
    <t>17*2,1</t>
  </si>
  <si>
    <t>76</t>
  </si>
  <si>
    <t>781473810</t>
  </si>
  <si>
    <t>Demontáž obkladů z obkladaček keramických lepených</t>
  </si>
  <si>
    <t>699010513</t>
  </si>
  <si>
    <t>16*2,25</t>
  </si>
  <si>
    <t>77</t>
  </si>
  <si>
    <t>781474117</t>
  </si>
  <si>
    <t>Montáž obkladů vnitřních keramických hladkých přes 35 do 45 ks/m2 lepených flexibilním lepidlem</t>
  </si>
  <si>
    <t>-462420784</t>
  </si>
  <si>
    <t>17*2,1-(0,8*1,97)</t>
  </si>
  <si>
    <t>78</t>
  </si>
  <si>
    <t>59761255</t>
  </si>
  <si>
    <t xml:space="preserve">obklad keramický 150x 150 mm bílý/běžový dle výběru investora </t>
  </si>
  <si>
    <t>-628548525</t>
  </si>
  <si>
    <t>34,124*1,1 "Přepočtené koeficientem množství</t>
  </si>
  <si>
    <t>79</t>
  </si>
  <si>
    <t>998781102</t>
  </si>
  <si>
    <t>Přesun hmot tonážní pro obklady keramické v objektech v přes 6 do 12 m</t>
  </si>
  <si>
    <t>-898572605</t>
  </si>
  <si>
    <t>784</t>
  </si>
  <si>
    <t>Dokončovací práce - malby a tapety</t>
  </si>
  <si>
    <t>80</t>
  </si>
  <si>
    <t>784111001</t>
  </si>
  <si>
    <t>Oprášení (ometení ) podkladu v místnostech v do 3,80 m</t>
  </si>
  <si>
    <t>1110446801</t>
  </si>
  <si>
    <t>81</t>
  </si>
  <si>
    <t>784121001</t>
  </si>
  <si>
    <t>Oškrabání malby v mísnostech v do 3,80 m</t>
  </si>
  <si>
    <t>-1098272660</t>
  </si>
  <si>
    <t>"Strop" 15,7</t>
  </si>
  <si>
    <t>"Stěny" 17*0,75</t>
  </si>
  <si>
    <t>82</t>
  </si>
  <si>
    <t>784211101</t>
  </si>
  <si>
    <t>Dvojnásobné bílé malby ze směsí za mokra výborně oděruvzdorných v místnostech v do 3,80 m</t>
  </si>
  <si>
    <t>-1772258080</t>
  </si>
  <si>
    <t>998</t>
  </si>
  <si>
    <t>Přesun hmot</t>
  </si>
  <si>
    <t>998018002</t>
  </si>
  <si>
    <t>Přesun hmot ruční pro budovy v přes 6 do 12 m</t>
  </si>
  <si>
    <t>1823506506</t>
  </si>
  <si>
    <t>PSV</t>
  </si>
  <si>
    <t>Práce a dodávky PSV</t>
  </si>
  <si>
    <t>HZS</t>
  </si>
  <si>
    <t>Hodinové zúčtovací sazby</t>
  </si>
  <si>
    <t>83</t>
  </si>
  <si>
    <t>HZS2211</t>
  </si>
  <si>
    <t>Hodinová zúčtovací sazba instalatér</t>
  </si>
  <si>
    <t>hod</t>
  </si>
  <si>
    <t>512</t>
  </si>
  <si>
    <t>-272238641</t>
  </si>
  <si>
    <t>84</t>
  </si>
  <si>
    <t>HZS2221</t>
  </si>
  <si>
    <t>Hodinová zúčtovací sazba topenář</t>
  </si>
  <si>
    <t>1653253105</t>
  </si>
  <si>
    <t>85</t>
  </si>
  <si>
    <t>HZS2231</t>
  </si>
  <si>
    <t>Hodinová zúčtovací sazba elektrikář</t>
  </si>
  <si>
    <t>2041063171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</si>
</sst>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6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9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left" vertical="center"/>
      <protection/>
    </xf>
    <xf numFmtId="0" fontId="22" fillId="4" borderId="0" xfId="0" applyFont="1" applyFill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2" fillId="0" borderId="12" xfId="0" applyNumberFormat="1" applyFont="1" applyBorder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5" fillId="0" borderId="22" xfId="0" applyFont="1" applyBorder="1" applyAlignment="1" applyProtection="1">
      <alignment horizontal="center" vertical="center"/>
      <protection/>
    </xf>
    <xf numFmtId="49" fontId="35" fillId="0" borderId="22" xfId="0" applyNumberFormat="1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center" vertical="center" wrapText="1"/>
      <protection/>
    </xf>
    <xf numFmtId="167" fontId="35" fillId="0" borderId="22" xfId="0" applyNumberFormat="1" applyFont="1" applyBorder="1" applyAlignment="1" applyProtection="1">
      <alignment vertical="center"/>
      <protection/>
    </xf>
    <xf numFmtId="4" fontId="35" fillId="2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  <protection/>
    </xf>
    <xf numFmtId="0" fontId="36" fillId="0" borderId="3" xfId="0" applyFont="1" applyBorder="1" applyAlignment="1">
      <alignment vertical="center"/>
    </xf>
    <xf numFmtId="0" fontId="35" fillId="2" borderId="14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3" fillId="0" borderId="20" xfId="0" applyNumberFormat="1" applyFont="1" applyBorder="1" applyAlignment="1" applyProtection="1">
      <alignment vertical="center"/>
      <protection/>
    </xf>
    <xf numFmtId="166" fontId="23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6" t="s">
        <v>6</v>
      </c>
      <c r="BT2" s="16" t="s">
        <v>7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6" t="s">
        <v>14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E5" s="27" t="s">
        <v>15</v>
      </c>
      <c r="BS5" s="16" t="s">
        <v>6</v>
      </c>
    </row>
    <row r="6" spans="2:71" s="1" customFormat="1" ht="36.95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9" t="s">
        <v>17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E6" s="30"/>
      <c r="BS6" s="16" t="s">
        <v>6</v>
      </c>
    </row>
    <row r="7" spans="2:71" s="1" customFormat="1" ht="12" customHeight="1">
      <c r="B7" s="20"/>
      <c r="C7" s="21"/>
      <c r="D7" s="31" t="s">
        <v>18</v>
      </c>
      <c r="E7" s="21"/>
      <c r="F7" s="21"/>
      <c r="G7" s="21"/>
      <c r="H7" s="21"/>
      <c r="I7" s="21"/>
      <c r="J7" s="21"/>
      <c r="K7" s="26" t="s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19</v>
      </c>
      <c r="AL7" s="21"/>
      <c r="AM7" s="21"/>
      <c r="AN7" s="26" t="s">
        <v>1</v>
      </c>
      <c r="AO7" s="21"/>
      <c r="AP7" s="21"/>
      <c r="AQ7" s="21"/>
      <c r="AR7" s="19"/>
      <c r="BE7" s="30"/>
      <c r="BS7" s="16" t="s">
        <v>6</v>
      </c>
    </row>
    <row r="8" spans="2:71" s="1" customFormat="1" ht="12" customHeight="1">
      <c r="B8" s="20"/>
      <c r="C8" s="21"/>
      <c r="D8" s="31" t="s">
        <v>20</v>
      </c>
      <c r="E8" s="21"/>
      <c r="F8" s="21"/>
      <c r="G8" s="21"/>
      <c r="H8" s="21"/>
      <c r="I8" s="21"/>
      <c r="J8" s="21"/>
      <c r="K8" s="26" t="s">
        <v>21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22</v>
      </c>
      <c r="AL8" s="21"/>
      <c r="AM8" s="21"/>
      <c r="AN8" s="32" t="s">
        <v>23</v>
      </c>
      <c r="AO8" s="21"/>
      <c r="AP8" s="21"/>
      <c r="AQ8" s="21"/>
      <c r="AR8" s="19"/>
      <c r="BE8" s="30"/>
      <c r="BS8" s="16" t="s">
        <v>6</v>
      </c>
    </row>
    <row r="9" spans="2:71" s="1" customFormat="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0"/>
      <c r="BS9" s="16" t="s">
        <v>6</v>
      </c>
    </row>
    <row r="10" spans="2:71" s="1" customFormat="1" ht="12" customHeight="1">
      <c r="B10" s="20"/>
      <c r="C10" s="21"/>
      <c r="D10" s="31" t="s">
        <v>24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25</v>
      </c>
      <c r="AL10" s="21"/>
      <c r="AM10" s="21"/>
      <c r="AN10" s="26" t="s">
        <v>1</v>
      </c>
      <c r="AO10" s="21"/>
      <c r="AP10" s="21"/>
      <c r="AQ10" s="21"/>
      <c r="AR10" s="19"/>
      <c r="BE10" s="30"/>
      <c r="BS10" s="16" t="s">
        <v>6</v>
      </c>
    </row>
    <row r="11" spans="2:71" s="1" customFormat="1" ht="18.45" customHeight="1">
      <c r="B11" s="20"/>
      <c r="C11" s="21"/>
      <c r="D11" s="21"/>
      <c r="E11" s="26" t="s">
        <v>26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27</v>
      </c>
      <c r="AL11" s="21"/>
      <c r="AM11" s="21"/>
      <c r="AN11" s="26" t="s">
        <v>1</v>
      </c>
      <c r="AO11" s="21"/>
      <c r="AP11" s="21"/>
      <c r="AQ11" s="21"/>
      <c r="AR11" s="19"/>
      <c r="BE11" s="30"/>
      <c r="BS11" s="16" t="s">
        <v>6</v>
      </c>
    </row>
    <row r="12" spans="2:71" s="1" customFormat="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"/>
      <c r="BS12" s="16" t="s">
        <v>6</v>
      </c>
    </row>
    <row r="13" spans="2:71" s="1" customFormat="1" ht="12" customHeight="1">
      <c r="B13" s="20"/>
      <c r="C13" s="21"/>
      <c r="D13" s="31" t="s">
        <v>28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25</v>
      </c>
      <c r="AL13" s="21"/>
      <c r="AM13" s="21"/>
      <c r="AN13" s="33" t="s">
        <v>29</v>
      </c>
      <c r="AO13" s="21"/>
      <c r="AP13" s="21"/>
      <c r="AQ13" s="21"/>
      <c r="AR13" s="19"/>
      <c r="BE13" s="30"/>
      <c r="BS13" s="16" t="s">
        <v>6</v>
      </c>
    </row>
    <row r="14" spans="2:71" ht="12">
      <c r="B14" s="20"/>
      <c r="C14" s="21"/>
      <c r="D14" s="21"/>
      <c r="E14" s="33" t="s">
        <v>29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27</v>
      </c>
      <c r="AL14" s="21"/>
      <c r="AM14" s="21"/>
      <c r="AN14" s="33" t="s">
        <v>29</v>
      </c>
      <c r="AO14" s="21"/>
      <c r="AP14" s="21"/>
      <c r="AQ14" s="21"/>
      <c r="AR14" s="19"/>
      <c r="BE14" s="30"/>
      <c r="BS14" s="16" t="s">
        <v>6</v>
      </c>
    </row>
    <row r="15" spans="2:71" s="1" customFormat="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"/>
      <c r="BS15" s="16" t="s">
        <v>4</v>
      </c>
    </row>
    <row r="16" spans="2:71" s="1" customFormat="1" ht="12" customHeight="1">
      <c r="B16" s="20"/>
      <c r="C16" s="21"/>
      <c r="D16" s="31" t="s">
        <v>30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25</v>
      </c>
      <c r="AL16" s="21"/>
      <c r="AM16" s="21"/>
      <c r="AN16" s="26" t="s">
        <v>1</v>
      </c>
      <c r="AO16" s="21"/>
      <c r="AP16" s="21"/>
      <c r="AQ16" s="21"/>
      <c r="AR16" s="19"/>
      <c r="BE16" s="30"/>
      <c r="BS16" s="16" t="s">
        <v>4</v>
      </c>
    </row>
    <row r="17" spans="2:71" s="1" customFormat="1" ht="18.45" customHeight="1">
      <c r="B17" s="20"/>
      <c r="C17" s="21"/>
      <c r="D17" s="21"/>
      <c r="E17" s="26" t="s">
        <v>31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27</v>
      </c>
      <c r="AL17" s="21"/>
      <c r="AM17" s="21"/>
      <c r="AN17" s="26" t="s">
        <v>1</v>
      </c>
      <c r="AO17" s="21"/>
      <c r="AP17" s="21"/>
      <c r="AQ17" s="21"/>
      <c r="AR17" s="19"/>
      <c r="BE17" s="30"/>
      <c r="BS17" s="16" t="s">
        <v>32</v>
      </c>
    </row>
    <row r="18" spans="2:71" s="1" customFormat="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"/>
      <c r="BS18" s="16" t="s">
        <v>6</v>
      </c>
    </row>
    <row r="19" spans="2:71" s="1" customFormat="1" ht="12" customHeight="1">
      <c r="B19" s="20"/>
      <c r="C19" s="21"/>
      <c r="D19" s="31" t="s">
        <v>33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25</v>
      </c>
      <c r="AL19" s="21"/>
      <c r="AM19" s="21"/>
      <c r="AN19" s="26" t="s">
        <v>1</v>
      </c>
      <c r="AO19" s="21"/>
      <c r="AP19" s="21"/>
      <c r="AQ19" s="21"/>
      <c r="AR19" s="19"/>
      <c r="BE19" s="30"/>
      <c r="BS19" s="16" t="s">
        <v>6</v>
      </c>
    </row>
    <row r="20" spans="2:71" s="1" customFormat="1" ht="18.45" customHeight="1">
      <c r="B20" s="20"/>
      <c r="C20" s="21"/>
      <c r="D20" s="21"/>
      <c r="E20" s="26" t="s">
        <v>31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27</v>
      </c>
      <c r="AL20" s="21"/>
      <c r="AM20" s="21"/>
      <c r="AN20" s="26" t="s">
        <v>1</v>
      </c>
      <c r="AO20" s="21"/>
      <c r="AP20" s="21"/>
      <c r="AQ20" s="21"/>
      <c r="AR20" s="19"/>
      <c r="BE20" s="30"/>
      <c r="BS20" s="16" t="s">
        <v>32</v>
      </c>
    </row>
    <row r="21" spans="2:57" s="1" customFormat="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"/>
    </row>
    <row r="22" spans="2:57" s="1" customFormat="1" ht="12" customHeight="1">
      <c r="B22" s="20"/>
      <c r="C22" s="21"/>
      <c r="D22" s="31" t="s">
        <v>34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"/>
    </row>
    <row r="23" spans="2:57" s="1" customFormat="1" ht="16.5" customHeight="1">
      <c r="B23" s="20"/>
      <c r="C23" s="21"/>
      <c r="D23" s="21"/>
      <c r="E23" s="35" t="s">
        <v>1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1"/>
      <c r="AP23" s="21"/>
      <c r="AQ23" s="21"/>
      <c r="AR23" s="19"/>
      <c r="BE23" s="30"/>
    </row>
    <row r="24" spans="2:57" s="1" customFormat="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"/>
    </row>
    <row r="25" spans="2:57" s="1" customFormat="1" ht="6.95" customHeight="1">
      <c r="B25" s="20"/>
      <c r="C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1"/>
      <c r="AQ25" s="21"/>
      <c r="AR25" s="19"/>
      <c r="BE25" s="30"/>
    </row>
    <row r="26" spans="1:57" s="2" customFormat="1" ht="25.9" customHeight="1">
      <c r="A26" s="37"/>
      <c r="B26" s="38"/>
      <c r="C26" s="39"/>
      <c r="D26" s="40" t="s">
        <v>35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ROUND(AG94,2)</f>
        <v>0</v>
      </c>
      <c r="AL26" s="41"/>
      <c r="AM26" s="41"/>
      <c r="AN26" s="41"/>
      <c r="AO26" s="41"/>
      <c r="AP26" s="39"/>
      <c r="AQ26" s="39"/>
      <c r="AR26" s="43"/>
      <c r="BE26" s="30"/>
    </row>
    <row r="27" spans="1:57" s="2" customFormat="1" ht="6.95" customHeight="1">
      <c r="A27" s="37"/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3"/>
      <c r="BE27" s="30"/>
    </row>
    <row r="28" spans="1:57" s="2" customFormat="1" ht="12">
      <c r="A28" s="37"/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36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37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38</v>
      </c>
      <c r="AL28" s="44"/>
      <c r="AM28" s="44"/>
      <c r="AN28" s="44"/>
      <c r="AO28" s="44"/>
      <c r="AP28" s="39"/>
      <c r="AQ28" s="39"/>
      <c r="AR28" s="43"/>
      <c r="BE28" s="30"/>
    </row>
    <row r="29" spans="1:57" s="3" customFormat="1" ht="14.4" customHeight="1">
      <c r="A29" s="3"/>
      <c r="B29" s="45"/>
      <c r="C29" s="46"/>
      <c r="D29" s="31" t="s">
        <v>39</v>
      </c>
      <c r="E29" s="46"/>
      <c r="F29" s="31" t="s">
        <v>40</v>
      </c>
      <c r="G29" s="46"/>
      <c r="H29" s="46"/>
      <c r="I29" s="46"/>
      <c r="J29" s="46"/>
      <c r="K29" s="46"/>
      <c r="L29" s="47">
        <v>0.21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8">
        <f>ROUND(AZ94,2)</f>
        <v>0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8">
        <f>ROUND(AV94,2)</f>
        <v>0</v>
      </c>
      <c r="AL29" s="46"/>
      <c r="AM29" s="46"/>
      <c r="AN29" s="46"/>
      <c r="AO29" s="46"/>
      <c r="AP29" s="46"/>
      <c r="AQ29" s="46"/>
      <c r="AR29" s="49"/>
      <c r="BE29" s="50"/>
    </row>
    <row r="30" spans="1:57" s="3" customFormat="1" ht="14.4" customHeight="1">
      <c r="A30" s="3"/>
      <c r="B30" s="45"/>
      <c r="C30" s="46"/>
      <c r="D30" s="46"/>
      <c r="E30" s="46"/>
      <c r="F30" s="31" t="s">
        <v>41</v>
      </c>
      <c r="G30" s="46"/>
      <c r="H30" s="46"/>
      <c r="I30" s="46"/>
      <c r="J30" s="46"/>
      <c r="K30" s="46"/>
      <c r="L30" s="47">
        <v>0.15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8">
        <f>ROUND(BA94,2)</f>
        <v>0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8">
        <f>ROUND(AW94,2)</f>
        <v>0</v>
      </c>
      <c r="AL30" s="46"/>
      <c r="AM30" s="46"/>
      <c r="AN30" s="46"/>
      <c r="AO30" s="46"/>
      <c r="AP30" s="46"/>
      <c r="AQ30" s="46"/>
      <c r="AR30" s="49"/>
      <c r="BE30" s="50"/>
    </row>
    <row r="31" spans="1:57" s="3" customFormat="1" ht="14.4" customHeight="1" hidden="1">
      <c r="A31" s="3"/>
      <c r="B31" s="45"/>
      <c r="C31" s="46"/>
      <c r="D31" s="46"/>
      <c r="E31" s="46"/>
      <c r="F31" s="31" t="s">
        <v>42</v>
      </c>
      <c r="G31" s="46"/>
      <c r="H31" s="46"/>
      <c r="I31" s="46"/>
      <c r="J31" s="46"/>
      <c r="K31" s="46"/>
      <c r="L31" s="47">
        <v>0.21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8">
        <f>ROUND(BB94,2)</f>
        <v>0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8">
        <v>0</v>
      </c>
      <c r="AL31" s="46"/>
      <c r="AM31" s="46"/>
      <c r="AN31" s="46"/>
      <c r="AO31" s="46"/>
      <c r="AP31" s="46"/>
      <c r="AQ31" s="46"/>
      <c r="AR31" s="49"/>
      <c r="BE31" s="50"/>
    </row>
    <row r="32" spans="1:57" s="3" customFormat="1" ht="14.4" customHeight="1" hidden="1">
      <c r="A32" s="3"/>
      <c r="B32" s="45"/>
      <c r="C32" s="46"/>
      <c r="D32" s="46"/>
      <c r="E32" s="46"/>
      <c r="F32" s="31" t="s">
        <v>43</v>
      </c>
      <c r="G32" s="46"/>
      <c r="H32" s="46"/>
      <c r="I32" s="46"/>
      <c r="J32" s="46"/>
      <c r="K32" s="46"/>
      <c r="L32" s="47">
        <v>0.15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8">
        <f>ROUND(BC94,2)</f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8">
        <v>0</v>
      </c>
      <c r="AL32" s="46"/>
      <c r="AM32" s="46"/>
      <c r="AN32" s="46"/>
      <c r="AO32" s="46"/>
      <c r="AP32" s="46"/>
      <c r="AQ32" s="46"/>
      <c r="AR32" s="49"/>
      <c r="BE32" s="50"/>
    </row>
    <row r="33" spans="1:57" s="3" customFormat="1" ht="14.4" customHeight="1" hidden="1">
      <c r="A33" s="3"/>
      <c r="B33" s="45"/>
      <c r="C33" s="46"/>
      <c r="D33" s="46"/>
      <c r="E33" s="46"/>
      <c r="F33" s="31" t="s">
        <v>44</v>
      </c>
      <c r="G33" s="46"/>
      <c r="H33" s="46"/>
      <c r="I33" s="46"/>
      <c r="J33" s="46"/>
      <c r="K33" s="46"/>
      <c r="L33" s="47"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8">
        <f>ROUND(BD94,2)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8">
        <v>0</v>
      </c>
      <c r="AL33" s="46"/>
      <c r="AM33" s="46"/>
      <c r="AN33" s="46"/>
      <c r="AO33" s="46"/>
      <c r="AP33" s="46"/>
      <c r="AQ33" s="46"/>
      <c r="AR33" s="49"/>
      <c r="BE33" s="50"/>
    </row>
    <row r="34" spans="1:57" s="2" customFormat="1" ht="6.95" customHeight="1">
      <c r="A34" s="37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3"/>
      <c r="BE34" s="30"/>
    </row>
    <row r="35" spans="1:57" s="2" customFormat="1" ht="25.9" customHeight="1">
      <c r="A35" s="37"/>
      <c r="B35" s="38"/>
      <c r="C35" s="51"/>
      <c r="D35" s="52" t="s">
        <v>45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4" t="s">
        <v>46</v>
      </c>
      <c r="U35" s="53"/>
      <c r="V35" s="53"/>
      <c r="W35" s="53"/>
      <c r="X35" s="55" t="s">
        <v>47</v>
      </c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6">
        <f>SUM(AK26:AK33)</f>
        <v>0</v>
      </c>
      <c r="AL35" s="53"/>
      <c r="AM35" s="53"/>
      <c r="AN35" s="53"/>
      <c r="AO35" s="57"/>
      <c r="AP35" s="51"/>
      <c r="AQ35" s="51"/>
      <c r="AR35" s="43"/>
      <c r="BE35" s="37"/>
    </row>
    <row r="36" spans="1:57" s="2" customFormat="1" ht="6.95" customHeight="1">
      <c r="A36" s="37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3"/>
      <c r="BE36" s="37"/>
    </row>
    <row r="37" spans="1:57" s="2" customFormat="1" ht="14.4" customHeight="1">
      <c r="A37" s="37"/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43"/>
      <c r="BE37" s="37"/>
    </row>
    <row r="38" spans="2:44" s="1" customFormat="1" ht="14.4" customHeight="1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19"/>
    </row>
    <row r="39" spans="2:44" s="1" customFormat="1" ht="14.4" customHeight="1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19"/>
    </row>
    <row r="40" spans="2:44" s="1" customFormat="1" ht="14.4" customHeight="1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19"/>
    </row>
    <row r="41" spans="2:44" s="1" customFormat="1" ht="14.4" customHeight="1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19"/>
    </row>
    <row r="42" spans="2:44" s="1" customFormat="1" ht="14.4" customHeigh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19"/>
    </row>
    <row r="43" spans="2:44" s="1" customFormat="1" ht="14.4" customHeight="1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19"/>
    </row>
    <row r="44" spans="2:44" s="1" customFormat="1" ht="14.4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19"/>
    </row>
    <row r="45" spans="2:44" s="1" customFormat="1" ht="14.4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19"/>
    </row>
    <row r="46" spans="2:44" s="1" customFormat="1" ht="14.4" customHeight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19"/>
    </row>
    <row r="47" spans="2:44" s="1" customFormat="1" ht="14.4" customHeight="1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19"/>
    </row>
    <row r="48" spans="2:44" s="1" customFormat="1" ht="14.4" customHeigh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19"/>
    </row>
    <row r="49" spans="2:44" s="2" customFormat="1" ht="14.4" customHeight="1">
      <c r="B49" s="58"/>
      <c r="C49" s="59"/>
      <c r="D49" s="60" t="s">
        <v>48</v>
      </c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0" t="s">
        <v>49</v>
      </c>
      <c r="AI49" s="61"/>
      <c r="AJ49" s="61"/>
      <c r="AK49" s="61"/>
      <c r="AL49" s="61"/>
      <c r="AM49" s="61"/>
      <c r="AN49" s="61"/>
      <c r="AO49" s="61"/>
      <c r="AP49" s="59"/>
      <c r="AQ49" s="59"/>
      <c r="AR49" s="62"/>
    </row>
    <row r="50" spans="2:44" ht="12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19"/>
    </row>
    <row r="51" spans="2:44" ht="12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19"/>
    </row>
    <row r="52" spans="2:44" ht="12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19"/>
    </row>
    <row r="53" spans="2:44" ht="12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19"/>
    </row>
    <row r="54" spans="2:44" ht="12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19"/>
    </row>
    <row r="55" spans="2:44" ht="12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19"/>
    </row>
    <row r="56" spans="2:44" ht="12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19"/>
    </row>
    <row r="57" spans="2:44" ht="12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19"/>
    </row>
    <row r="58" spans="2:44" ht="12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19"/>
    </row>
    <row r="59" spans="2:44" ht="12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19"/>
    </row>
    <row r="60" spans="1:57" s="2" customFormat="1" ht="12">
      <c r="A60" s="37"/>
      <c r="B60" s="38"/>
      <c r="C60" s="39"/>
      <c r="D60" s="63" t="s">
        <v>50</v>
      </c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63" t="s">
        <v>51</v>
      </c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63" t="s">
        <v>50</v>
      </c>
      <c r="AI60" s="41"/>
      <c r="AJ60" s="41"/>
      <c r="AK60" s="41"/>
      <c r="AL60" s="41"/>
      <c r="AM60" s="63" t="s">
        <v>51</v>
      </c>
      <c r="AN60" s="41"/>
      <c r="AO60" s="41"/>
      <c r="AP60" s="39"/>
      <c r="AQ60" s="39"/>
      <c r="AR60" s="43"/>
      <c r="BE60" s="37"/>
    </row>
    <row r="61" spans="2:44" ht="12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19"/>
    </row>
    <row r="62" spans="2:44" ht="12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19"/>
    </row>
    <row r="63" spans="2:44" ht="12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19"/>
    </row>
    <row r="64" spans="1:57" s="2" customFormat="1" ht="12">
      <c r="A64" s="37"/>
      <c r="B64" s="38"/>
      <c r="C64" s="39"/>
      <c r="D64" s="60" t="s">
        <v>52</v>
      </c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0" t="s">
        <v>53</v>
      </c>
      <c r="AI64" s="64"/>
      <c r="AJ64" s="64"/>
      <c r="AK64" s="64"/>
      <c r="AL64" s="64"/>
      <c r="AM64" s="64"/>
      <c r="AN64" s="64"/>
      <c r="AO64" s="64"/>
      <c r="AP64" s="39"/>
      <c r="AQ64" s="39"/>
      <c r="AR64" s="43"/>
      <c r="BE64" s="37"/>
    </row>
    <row r="65" spans="2:44" ht="12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19"/>
    </row>
    <row r="66" spans="2:44" ht="12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19"/>
    </row>
    <row r="67" spans="2:44" ht="12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19"/>
    </row>
    <row r="68" spans="2:44" ht="12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19"/>
    </row>
    <row r="69" spans="2:44" ht="12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19"/>
    </row>
    <row r="70" spans="2:44" ht="12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19"/>
    </row>
    <row r="71" spans="2:44" ht="12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19"/>
    </row>
    <row r="72" spans="2:44" ht="12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19"/>
    </row>
    <row r="73" spans="2:44" ht="12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19"/>
    </row>
    <row r="74" spans="2:44" ht="12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19"/>
    </row>
    <row r="75" spans="1:57" s="2" customFormat="1" ht="12">
      <c r="A75" s="37"/>
      <c r="B75" s="38"/>
      <c r="C75" s="39"/>
      <c r="D75" s="63" t="s">
        <v>50</v>
      </c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63" t="s">
        <v>51</v>
      </c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63" t="s">
        <v>50</v>
      </c>
      <c r="AI75" s="41"/>
      <c r="AJ75" s="41"/>
      <c r="AK75" s="41"/>
      <c r="AL75" s="41"/>
      <c r="AM75" s="63" t="s">
        <v>51</v>
      </c>
      <c r="AN75" s="41"/>
      <c r="AO75" s="41"/>
      <c r="AP75" s="39"/>
      <c r="AQ75" s="39"/>
      <c r="AR75" s="43"/>
      <c r="BE75" s="37"/>
    </row>
    <row r="76" spans="1:57" s="2" customFormat="1" ht="12">
      <c r="A76" s="37"/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43"/>
      <c r="BE76" s="37"/>
    </row>
    <row r="77" spans="1:57" s="2" customFormat="1" ht="6.95" customHeight="1">
      <c r="A77" s="37"/>
      <c r="B77" s="65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43"/>
      <c r="BE77" s="37"/>
    </row>
    <row r="81" spans="1:57" s="2" customFormat="1" ht="6.95" customHeight="1">
      <c r="A81" s="37"/>
      <c r="B81" s="67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43"/>
      <c r="BE81" s="37"/>
    </row>
    <row r="82" spans="1:57" s="2" customFormat="1" ht="24.95" customHeight="1">
      <c r="A82" s="37"/>
      <c r="B82" s="38"/>
      <c r="C82" s="22" t="s">
        <v>54</v>
      </c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43"/>
      <c r="BE82" s="37"/>
    </row>
    <row r="83" spans="1:57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43"/>
      <c r="BE83" s="37"/>
    </row>
    <row r="84" spans="1:57" s="4" customFormat="1" ht="12" customHeight="1">
      <c r="A84" s="4"/>
      <c r="B84" s="69"/>
      <c r="C84" s="31" t="s">
        <v>13</v>
      </c>
      <c r="D84" s="70"/>
      <c r="E84" s="70"/>
      <c r="F84" s="70"/>
      <c r="G84" s="70"/>
      <c r="H84" s="70"/>
      <c r="I84" s="70"/>
      <c r="J84" s="70"/>
      <c r="K84" s="70"/>
      <c r="L84" s="70" t="str">
        <f>K5</f>
        <v>022023</v>
      </c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1"/>
      <c r="BE84" s="4"/>
    </row>
    <row r="85" spans="1:57" s="5" customFormat="1" ht="36.95" customHeight="1">
      <c r="A85" s="5"/>
      <c r="B85" s="72"/>
      <c r="C85" s="73" t="s">
        <v>16</v>
      </c>
      <c r="D85" s="74"/>
      <c r="E85" s="74"/>
      <c r="F85" s="74"/>
      <c r="G85" s="74"/>
      <c r="H85" s="74"/>
      <c r="I85" s="74"/>
      <c r="J85" s="74"/>
      <c r="K85" s="74"/>
      <c r="L85" s="75" t="str">
        <f>K6</f>
        <v>Stavební úpravy hyg. zařízení v objektu CIREX cz s.r.o.</v>
      </c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6"/>
      <c r="BE85" s="5"/>
    </row>
    <row r="86" spans="1:57" s="2" customFormat="1" ht="6.95" customHeight="1">
      <c r="A86" s="37"/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43"/>
      <c r="BE86" s="37"/>
    </row>
    <row r="87" spans="1:57" s="2" customFormat="1" ht="12" customHeight="1">
      <c r="A87" s="37"/>
      <c r="B87" s="38"/>
      <c r="C87" s="31" t="s">
        <v>20</v>
      </c>
      <c r="D87" s="39"/>
      <c r="E87" s="39"/>
      <c r="F87" s="39"/>
      <c r="G87" s="39"/>
      <c r="H87" s="39"/>
      <c r="I87" s="39"/>
      <c r="J87" s="39"/>
      <c r="K87" s="39"/>
      <c r="L87" s="77" t="str">
        <f>IF(K8="","",K8)</f>
        <v>Průmyslový park č.p.301 Kopřivnice</v>
      </c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1" t="s">
        <v>22</v>
      </c>
      <c r="AJ87" s="39"/>
      <c r="AK87" s="39"/>
      <c r="AL87" s="39"/>
      <c r="AM87" s="78" t="str">
        <f>IF(AN8="","",AN8)</f>
        <v>7. 2. 2023</v>
      </c>
      <c r="AN87" s="78"/>
      <c r="AO87" s="39"/>
      <c r="AP87" s="39"/>
      <c r="AQ87" s="39"/>
      <c r="AR87" s="43"/>
      <c r="BE87" s="37"/>
    </row>
    <row r="88" spans="1:57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43"/>
      <c r="BE88" s="37"/>
    </row>
    <row r="89" spans="1:57" s="2" customFormat="1" ht="15.15" customHeight="1">
      <c r="A89" s="37"/>
      <c r="B89" s="38"/>
      <c r="C89" s="31" t="s">
        <v>24</v>
      </c>
      <c r="D89" s="39"/>
      <c r="E89" s="39"/>
      <c r="F89" s="39"/>
      <c r="G89" s="39"/>
      <c r="H89" s="39"/>
      <c r="I89" s="39"/>
      <c r="J89" s="39"/>
      <c r="K89" s="39"/>
      <c r="L89" s="70" t="str">
        <f>IF(E11="","",E11)</f>
        <v xml:space="preserve">Město Kopřivnice </v>
      </c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1" t="s">
        <v>30</v>
      </c>
      <c r="AJ89" s="39"/>
      <c r="AK89" s="39"/>
      <c r="AL89" s="39"/>
      <c r="AM89" s="79" t="str">
        <f>IF(E17="","",E17)</f>
        <v xml:space="preserve">Ing. Jan Marek </v>
      </c>
      <c r="AN89" s="70"/>
      <c r="AO89" s="70"/>
      <c r="AP89" s="70"/>
      <c r="AQ89" s="39"/>
      <c r="AR89" s="43"/>
      <c r="AS89" s="80" t="s">
        <v>55</v>
      </c>
      <c r="AT89" s="81"/>
      <c r="AU89" s="82"/>
      <c r="AV89" s="82"/>
      <c r="AW89" s="82"/>
      <c r="AX89" s="82"/>
      <c r="AY89" s="82"/>
      <c r="AZ89" s="82"/>
      <c r="BA89" s="82"/>
      <c r="BB89" s="82"/>
      <c r="BC89" s="82"/>
      <c r="BD89" s="83"/>
      <c r="BE89" s="37"/>
    </row>
    <row r="90" spans="1:57" s="2" customFormat="1" ht="15.15" customHeight="1">
      <c r="A90" s="37"/>
      <c r="B90" s="38"/>
      <c r="C90" s="31" t="s">
        <v>28</v>
      </c>
      <c r="D90" s="39"/>
      <c r="E90" s="39"/>
      <c r="F90" s="39"/>
      <c r="G90" s="39"/>
      <c r="H90" s="39"/>
      <c r="I90" s="39"/>
      <c r="J90" s="39"/>
      <c r="K90" s="39"/>
      <c r="L90" s="70" t="str">
        <f>IF(E14="Vyplň údaj","",E14)</f>
        <v/>
      </c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1" t="s">
        <v>33</v>
      </c>
      <c r="AJ90" s="39"/>
      <c r="AK90" s="39"/>
      <c r="AL90" s="39"/>
      <c r="AM90" s="79" t="str">
        <f>IF(E20="","",E20)</f>
        <v xml:space="preserve">Ing. Jan Marek </v>
      </c>
      <c r="AN90" s="70"/>
      <c r="AO90" s="70"/>
      <c r="AP90" s="70"/>
      <c r="AQ90" s="39"/>
      <c r="AR90" s="43"/>
      <c r="AS90" s="84"/>
      <c r="AT90" s="85"/>
      <c r="AU90" s="86"/>
      <c r="AV90" s="86"/>
      <c r="AW90" s="86"/>
      <c r="AX90" s="86"/>
      <c r="AY90" s="86"/>
      <c r="AZ90" s="86"/>
      <c r="BA90" s="86"/>
      <c r="BB90" s="86"/>
      <c r="BC90" s="86"/>
      <c r="BD90" s="87"/>
      <c r="BE90" s="37"/>
    </row>
    <row r="91" spans="1:57" s="2" customFormat="1" ht="10.8" customHeight="1">
      <c r="A91" s="37"/>
      <c r="B91" s="38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43"/>
      <c r="AS91" s="88"/>
      <c r="AT91" s="89"/>
      <c r="AU91" s="90"/>
      <c r="AV91" s="90"/>
      <c r="AW91" s="90"/>
      <c r="AX91" s="90"/>
      <c r="AY91" s="90"/>
      <c r="AZ91" s="90"/>
      <c r="BA91" s="90"/>
      <c r="BB91" s="90"/>
      <c r="BC91" s="90"/>
      <c r="BD91" s="91"/>
      <c r="BE91" s="37"/>
    </row>
    <row r="92" spans="1:57" s="2" customFormat="1" ht="29.25" customHeight="1">
      <c r="A92" s="37"/>
      <c r="B92" s="38"/>
      <c r="C92" s="92" t="s">
        <v>56</v>
      </c>
      <c r="D92" s="93"/>
      <c r="E92" s="93"/>
      <c r="F92" s="93"/>
      <c r="G92" s="93"/>
      <c r="H92" s="94"/>
      <c r="I92" s="95" t="s">
        <v>57</v>
      </c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3"/>
      <c r="AD92" s="93"/>
      <c r="AE92" s="93"/>
      <c r="AF92" s="93"/>
      <c r="AG92" s="96" t="s">
        <v>58</v>
      </c>
      <c r="AH92" s="93"/>
      <c r="AI92" s="93"/>
      <c r="AJ92" s="93"/>
      <c r="AK92" s="93"/>
      <c r="AL92" s="93"/>
      <c r="AM92" s="93"/>
      <c r="AN92" s="95" t="s">
        <v>59</v>
      </c>
      <c r="AO92" s="93"/>
      <c r="AP92" s="97"/>
      <c r="AQ92" s="98" t="s">
        <v>60</v>
      </c>
      <c r="AR92" s="43"/>
      <c r="AS92" s="99" t="s">
        <v>61</v>
      </c>
      <c r="AT92" s="100" t="s">
        <v>62</v>
      </c>
      <c r="AU92" s="100" t="s">
        <v>63</v>
      </c>
      <c r="AV92" s="100" t="s">
        <v>64</v>
      </c>
      <c r="AW92" s="100" t="s">
        <v>65</v>
      </c>
      <c r="AX92" s="100" t="s">
        <v>66</v>
      </c>
      <c r="AY92" s="100" t="s">
        <v>67</v>
      </c>
      <c r="AZ92" s="100" t="s">
        <v>68</v>
      </c>
      <c r="BA92" s="100" t="s">
        <v>69</v>
      </c>
      <c r="BB92" s="100" t="s">
        <v>70</v>
      </c>
      <c r="BC92" s="100" t="s">
        <v>71</v>
      </c>
      <c r="BD92" s="101" t="s">
        <v>72</v>
      </c>
      <c r="BE92" s="37"/>
    </row>
    <row r="93" spans="1:57" s="2" customFormat="1" ht="10.8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43"/>
      <c r="AS93" s="102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  <c r="BD93" s="104"/>
      <c r="BE93" s="37"/>
    </row>
    <row r="94" spans="1:90" s="6" customFormat="1" ht="32.4" customHeight="1">
      <c r="A94" s="6"/>
      <c r="B94" s="105"/>
      <c r="C94" s="106" t="s">
        <v>73</v>
      </c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8">
        <f>ROUND(AG95,2)</f>
        <v>0</v>
      </c>
      <c r="AH94" s="108"/>
      <c r="AI94" s="108"/>
      <c r="AJ94" s="108"/>
      <c r="AK94" s="108"/>
      <c r="AL94" s="108"/>
      <c r="AM94" s="108"/>
      <c r="AN94" s="109">
        <f>SUM(AG94,AT94)</f>
        <v>0</v>
      </c>
      <c r="AO94" s="109"/>
      <c r="AP94" s="109"/>
      <c r="AQ94" s="110" t="s">
        <v>1</v>
      </c>
      <c r="AR94" s="111"/>
      <c r="AS94" s="112">
        <f>ROUND(AS95,2)</f>
        <v>0</v>
      </c>
      <c r="AT94" s="113">
        <f>ROUND(SUM(AV94:AW94),2)</f>
        <v>0</v>
      </c>
      <c r="AU94" s="114">
        <f>ROUND(AU95,5)</f>
        <v>0</v>
      </c>
      <c r="AV94" s="113">
        <f>ROUND(AZ94*L29,2)</f>
        <v>0</v>
      </c>
      <c r="AW94" s="113">
        <f>ROUND(BA94*L30,2)</f>
        <v>0</v>
      </c>
      <c r="AX94" s="113">
        <f>ROUND(BB94*L29,2)</f>
        <v>0</v>
      </c>
      <c r="AY94" s="113">
        <f>ROUND(BC94*L30,2)</f>
        <v>0</v>
      </c>
      <c r="AZ94" s="113">
        <f>ROUND(AZ95,2)</f>
        <v>0</v>
      </c>
      <c r="BA94" s="113">
        <f>ROUND(BA95,2)</f>
        <v>0</v>
      </c>
      <c r="BB94" s="113">
        <f>ROUND(BB95,2)</f>
        <v>0</v>
      </c>
      <c r="BC94" s="113">
        <f>ROUND(BC95,2)</f>
        <v>0</v>
      </c>
      <c r="BD94" s="115">
        <f>ROUND(BD95,2)</f>
        <v>0</v>
      </c>
      <c r="BE94" s="6"/>
      <c r="BS94" s="116" t="s">
        <v>74</v>
      </c>
      <c r="BT94" s="116" t="s">
        <v>75</v>
      </c>
      <c r="BU94" s="117" t="s">
        <v>76</v>
      </c>
      <c r="BV94" s="116" t="s">
        <v>77</v>
      </c>
      <c r="BW94" s="116" t="s">
        <v>5</v>
      </c>
      <c r="BX94" s="116" t="s">
        <v>78</v>
      </c>
      <c r="CL94" s="116" t="s">
        <v>1</v>
      </c>
    </row>
    <row r="95" spans="1:91" s="7" customFormat="1" ht="16.5" customHeight="1">
      <c r="A95" s="118" t="s">
        <v>79</v>
      </c>
      <c r="B95" s="119"/>
      <c r="C95" s="120"/>
      <c r="D95" s="121" t="s">
        <v>80</v>
      </c>
      <c r="E95" s="121"/>
      <c r="F95" s="121"/>
      <c r="G95" s="121"/>
      <c r="H95" s="121"/>
      <c r="I95" s="122"/>
      <c r="J95" s="121" t="s">
        <v>81</v>
      </c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3">
        <f>'02 - 2.NP - ženy '!J30</f>
        <v>0</v>
      </c>
      <c r="AH95" s="122"/>
      <c r="AI95" s="122"/>
      <c r="AJ95" s="122"/>
      <c r="AK95" s="122"/>
      <c r="AL95" s="122"/>
      <c r="AM95" s="122"/>
      <c r="AN95" s="123">
        <f>SUM(AG95,AT95)</f>
        <v>0</v>
      </c>
      <c r="AO95" s="122"/>
      <c r="AP95" s="122"/>
      <c r="AQ95" s="124" t="s">
        <v>82</v>
      </c>
      <c r="AR95" s="125"/>
      <c r="AS95" s="126">
        <v>0</v>
      </c>
      <c r="AT95" s="127">
        <f>ROUND(SUM(AV95:AW95),2)</f>
        <v>0</v>
      </c>
      <c r="AU95" s="128">
        <f>'02 - 2.NP - ženy '!P137</f>
        <v>0</v>
      </c>
      <c r="AV95" s="127">
        <f>'02 - 2.NP - ženy '!J33</f>
        <v>0</v>
      </c>
      <c r="AW95" s="127">
        <f>'02 - 2.NP - ženy '!J34</f>
        <v>0</v>
      </c>
      <c r="AX95" s="127">
        <f>'02 - 2.NP - ženy '!J35</f>
        <v>0</v>
      </c>
      <c r="AY95" s="127">
        <f>'02 - 2.NP - ženy '!J36</f>
        <v>0</v>
      </c>
      <c r="AZ95" s="127">
        <f>'02 - 2.NP - ženy '!F33</f>
        <v>0</v>
      </c>
      <c r="BA95" s="127">
        <f>'02 - 2.NP - ženy '!F34</f>
        <v>0</v>
      </c>
      <c r="BB95" s="127">
        <f>'02 - 2.NP - ženy '!F35</f>
        <v>0</v>
      </c>
      <c r="BC95" s="127">
        <f>'02 - 2.NP - ženy '!F36</f>
        <v>0</v>
      </c>
      <c r="BD95" s="129">
        <f>'02 - 2.NP - ženy '!F37</f>
        <v>0</v>
      </c>
      <c r="BE95" s="7"/>
      <c r="BT95" s="130" t="s">
        <v>83</v>
      </c>
      <c r="BV95" s="130" t="s">
        <v>77</v>
      </c>
      <c r="BW95" s="130" t="s">
        <v>84</v>
      </c>
      <c r="BX95" s="130" t="s">
        <v>5</v>
      </c>
      <c r="CL95" s="130" t="s">
        <v>1</v>
      </c>
      <c r="CM95" s="130" t="s">
        <v>85</v>
      </c>
    </row>
    <row r="96" spans="1:57" s="2" customFormat="1" ht="30" customHeight="1">
      <c r="A96" s="37"/>
      <c r="B96" s="38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39"/>
      <c r="AP96" s="39"/>
      <c r="AQ96" s="39"/>
      <c r="AR96" s="43"/>
      <c r="AS96" s="37"/>
      <c r="AT96" s="37"/>
      <c r="AU96" s="37"/>
      <c r="AV96" s="37"/>
      <c r="AW96" s="37"/>
      <c r="AX96" s="37"/>
      <c r="AY96" s="37"/>
      <c r="AZ96" s="37"/>
      <c r="BA96" s="37"/>
      <c r="BB96" s="37"/>
      <c r="BC96" s="37"/>
      <c r="BD96" s="37"/>
      <c r="BE96" s="37"/>
    </row>
    <row r="97" spans="1:57" s="2" customFormat="1" ht="6.95" customHeight="1">
      <c r="A97" s="37"/>
      <c r="B97" s="65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  <c r="AA97" s="66"/>
      <c r="AB97" s="66"/>
      <c r="AC97" s="66"/>
      <c r="AD97" s="66"/>
      <c r="AE97" s="66"/>
      <c r="AF97" s="66"/>
      <c r="AG97" s="66"/>
      <c r="AH97" s="66"/>
      <c r="AI97" s="66"/>
      <c r="AJ97" s="66"/>
      <c r="AK97" s="66"/>
      <c r="AL97" s="66"/>
      <c r="AM97" s="66"/>
      <c r="AN97" s="66"/>
      <c r="AO97" s="66"/>
      <c r="AP97" s="66"/>
      <c r="AQ97" s="66"/>
      <c r="AR97" s="43"/>
      <c r="AS97" s="37"/>
      <c r="AT97" s="37"/>
      <c r="AU97" s="37"/>
      <c r="AV97" s="37"/>
      <c r="AW97" s="37"/>
      <c r="AX97" s="37"/>
      <c r="AY97" s="37"/>
      <c r="AZ97" s="37"/>
      <c r="BA97" s="37"/>
      <c r="BB97" s="37"/>
      <c r="BC97" s="37"/>
      <c r="BD97" s="37"/>
      <c r="BE97" s="37"/>
    </row>
  </sheetData>
  <sheetProtection password="CC35" sheet="1" objects="1" scenarios="1" formatColumns="0" formatRows="0"/>
  <mergeCells count="42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02 - 2.NP - ženy 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9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84</v>
      </c>
    </row>
    <row r="3" spans="2:46" s="1" customFormat="1" ht="6.95" customHeight="1"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19"/>
      <c r="AT3" s="16" t="s">
        <v>85</v>
      </c>
    </row>
    <row r="4" spans="2:46" s="1" customFormat="1" ht="24.95" customHeight="1">
      <c r="B4" s="19"/>
      <c r="D4" s="133" t="s">
        <v>86</v>
      </c>
      <c r="L4" s="19"/>
      <c r="M4" s="134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35" t="s">
        <v>16</v>
      </c>
      <c r="L6" s="19"/>
    </row>
    <row r="7" spans="2:12" s="1" customFormat="1" ht="16.5" customHeight="1">
      <c r="B7" s="19"/>
      <c r="E7" s="136" t="str">
        <f>'Rekapitulace stavby'!K6</f>
        <v>Stavební úpravy hyg. zařízení v objektu CIREX cz s.r.o.</v>
      </c>
      <c r="F7" s="135"/>
      <c r="G7" s="135"/>
      <c r="H7" s="135"/>
      <c r="L7" s="19"/>
    </row>
    <row r="8" spans="1:31" s="2" customFormat="1" ht="12" customHeight="1">
      <c r="A8" s="37"/>
      <c r="B8" s="43"/>
      <c r="C8" s="37"/>
      <c r="D8" s="135" t="s">
        <v>87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37" t="s">
        <v>88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5" t="s">
        <v>18</v>
      </c>
      <c r="E11" s="37"/>
      <c r="F11" s="138" t="s">
        <v>1</v>
      </c>
      <c r="G11" s="37"/>
      <c r="H11" s="37"/>
      <c r="I11" s="135" t="s">
        <v>19</v>
      </c>
      <c r="J11" s="138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5" t="s">
        <v>20</v>
      </c>
      <c r="E12" s="37"/>
      <c r="F12" s="138" t="s">
        <v>21</v>
      </c>
      <c r="G12" s="37"/>
      <c r="H12" s="37"/>
      <c r="I12" s="135" t="s">
        <v>22</v>
      </c>
      <c r="J12" s="139" t="str">
        <f>'Rekapitulace stavby'!AN8</f>
        <v>7. 2. 2023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5" t="s">
        <v>24</v>
      </c>
      <c r="E14" s="37"/>
      <c r="F14" s="37"/>
      <c r="G14" s="37"/>
      <c r="H14" s="37"/>
      <c r="I14" s="135" t="s">
        <v>25</v>
      </c>
      <c r="J14" s="138" t="s">
        <v>1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38" t="s">
        <v>26</v>
      </c>
      <c r="F15" s="37"/>
      <c r="G15" s="37"/>
      <c r="H15" s="37"/>
      <c r="I15" s="135" t="s">
        <v>27</v>
      </c>
      <c r="J15" s="138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5" t="s">
        <v>28</v>
      </c>
      <c r="E17" s="37"/>
      <c r="F17" s="37"/>
      <c r="G17" s="37"/>
      <c r="H17" s="37"/>
      <c r="I17" s="135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38"/>
      <c r="G18" s="138"/>
      <c r="H18" s="138"/>
      <c r="I18" s="135" t="s">
        <v>27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5" t="s">
        <v>30</v>
      </c>
      <c r="E20" s="37"/>
      <c r="F20" s="37"/>
      <c r="G20" s="37"/>
      <c r="H20" s="37"/>
      <c r="I20" s="135" t="s">
        <v>25</v>
      </c>
      <c r="J20" s="138" t="s">
        <v>1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38" t="s">
        <v>31</v>
      </c>
      <c r="F21" s="37"/>
      <c r="G21" s="37"/>
      <c r="H21" s="37"/>
      <c r="I21" s="135" t="s">
        <v>27</v>
      </c>
      <c r="J21" s="138" t="s">
        <v>1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5" t="s">
        <v>33</v>
      </c>
      <c r="E23" s="37"/>
      <c r="F23" s="37"/>
      <c r="G23" s="37"/>
      <c r="H23" s="37"/>
      <c r="I23" s="135" t="s">
        <v>25</v>
      </c>
      <c r="J23" s="138" t="s">
        <v>1</v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38" t="s">
        <v>31</v>
      </c>
      <c r="F24" s="37"/>
      <c r="G24" s="37"/>
      <c r="H24" s="37"/>
      <c r="I24" s="135" t="s">
        <v>27</v>
      </c>
      <c r="J24" s="138" t="s">
        <v>1</v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5" t="s">
        <v>34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40"/>
      <c r="B27" s="141"/>
      <c r="C27" s="140"/>
      <c r="D27" s="140"/>
      <c r="E27" s="142" t="s">
        <v>1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4"/>
      <c r="E29" s="144"/>
      <c r="F29" s="144"/>
      <c r="G29" s="144"/>
      <c r="H29" s="144"/>
      <c r="I29" s="144"/>
      <c r="J29" s="144"/>
      <c r="K29" s="144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45" t="s">
        <v>35</v>
      </c>
      <c r="E30" s="37"/>
      <c r="F30" s="37"/>
      <c r="G30" s="37"/>
      <c r="H30" s="37"/>
      <c r="I30" s="37"/>
      <c r="J30" s="146">
        <f>ROUND(J137,2)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4"/>
      <c r="E31" s="144"/>
      <c r="F31" s="144"/>
      <c r="G31" s="144"/>
      <c r="H31" s="144"/>
      <c r="I31" s="144"/>
      <c r="J31" s="144"/>
      <c r="K31" s="144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47" t="s">
        <v>37</v>
      </c>
      <c r="G32" s="37"/>
      <c r="H32" s="37"/>
      <c r="I32" s="147" t="s">
        <v>36</v>
      </c>
      <c r="J32" s="147" t="s">
        <v>38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48" t="s">
        <v>39</v>
      </c>
      <c r="E33" s="135" t="s">
        <v>40</v>
      </c>
      <c r="F33" s="149">
        <f>ROUND((SUM(BE137:BE291)),2)</f>
        <v>0</v>
      </c>
      <c r="G33" s="37"/>
      <c r="H33" s="37"/>
      <c r="I33" s="150">
        <v>0.21</v>
      </c>
      <c r="J33" s="149">
        <f>ROUND(((SUM(BE137:BE291))*I33),2)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35" t="s">
        <v>41</v>
      </c>
      <c r="F34" s="149">
        <f>ROUND((SUM(BF137:BF291)),2)</f>
        <v>0</v>
      </c>
      <c r="G34" s="37"/>
      <c r="H34" s="37"/>
      <c r="I34" s="150">
        <v>0.15</v>
      </c>
      <c r="J34" s="149">
        <f>ROUND(((SUM(BF137:BF291))*I34),2)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5" t="s">
        <v>42</v>
      </c>
      <c r="F35" s="149">
        <f>ROUND((SUM(BG137:BG291)),2)</f>
        <v>0</v>
      </c>
      <c r="G35" s="37"/>
      <c r="H35" s="37"/>
      <c r="I35" s="150">
        <v>0.21</v>
      </c>
      <c r="J35" s="149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5" t="s">
        <v>43</v>
      </c>
      <c r="F36" s="149">
        <f>ROUND((SUM(BH137:BH291)),2)</f>
        <v>0</v>
      </c>
      <c r="G36" s="37"/>
      <c r="H36" s="37"/>
      <c r="I36" s="150">
        <v>0.15</v>
      </c>
      <c r="J36" s="149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5" t="s">
        <v>44</v>
      </c>
      <c r="F37" s="149">
        <f>ROUND((SUM(BI137:BI291)),2)</f>
        <v>0</v>
      </c>
      <c r="G37" s="37"/>
      <c r="H37" s="37"/>
      <c r="I37" s="150">
        <v>0</v>
      </c>
      <c r="J37" s="149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51"/>
      <c r="D39" s="152" t="s">
        <v>45</v>
      </c>
      <c r="E39" s="153"/>
      <c r="F39" s="153"/>
      <c r="G39" s="154" t="s">
        <v>46</v>
      </c>
      <c r="H39" s="155" t="s">
        <v>47</v>
      </c>
      <c r="I39" s="153"/>
      <c r="J39" s="156">
        <f>SUM(J30:J37)</f>
        <v>0</v>
      </c>
      <c r="K39" s="157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58" t="s">
        <v>48</v>
      </c>
      <c r="E50" s="159"/>
      <c r="F50" s="159"/>
      <c r="G50" s="158" t="s">
        <v>49</v>
      </c>
      <c r="H50" s="159"/>
      <c r="I50" s="159"/>
      <c r="J50" s="159"/>
      <c r="K50" s="159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60" t="s">
        <v>50</v>
      </c>
      <c r="E61" s="161"/>
      <c r="F61" s="162" t="s">
        <v>51</v>
      </c>
      <c r="G61" s="160" t="s">
        <v>50</v>
      </c>
      <c r="H61" s="161"/>
      <c r="I61" s="161"/>
      <c r="J61" s="163" t="s">
        <v>51</v>
      </c>
      <c r="K61" s="161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58" t="s">
        <v>52</v>
      </c>
      <c r="E65" s="164"/>
      <c r="F65" s="164"/>
      <c r="G65" s="158" t="s">
        <v>53</v>
      </c>
      <c r="H65" s="164"/>
      <c r="I65" s="164"/>
      <c r="J65" s="164"/>
      <c r="K65" s="164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60" t="s">
        <v>50</v>
      </c>
      <c r="E76" s="161"/>
      <c r="F76" s="162" t="s">
        <v>51</v>
      </c>
      <c r="G76" s="160" t="s">
        <v>50</v>
      </c>
      <c r="H76" s="161"/>
      <c r="I76" s="161"/>
      <c r="J76" s="163" t="s">
        <v>51</v>
      </c>
      <c r="K76" s="161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65"/>
      <c r="C77" s="166"/>
      <c r="D77" s="166"/>
      <c r="E77" s="166"/>
      <c r="F77" s="166"/>
      <c r="G77" s="166"/>
      <c r="H77" s="166"/>
      <c r="I77" s="166"/>
      <c r="J77" s="166"/>
      <c r="K77" s="166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67"/>
      <c r="C81" s="168"/>
      <c r="D81" s="168"/>
      <c r="E81" s="168"/>
      <c r="F81" s="168"/>
      <c r="G81" s="168"/>
      <c r="H81" s="168"/>
      <c r="I81" s="168"/>
      <c r="J81" s="168"/>
      <c r="K81" s="168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89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69" t="str">
        <f>E7</f>
        <v>Stavební úpravy hyg. zařízení v objektu CIREX cz s.r.o.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87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9"/>
      <c r="D87" s="39"/>
      <c r="E87" s="75" t="str">
        <f>E9</f>
        <v xml:space="preserve">02 - 2.NP - ženy 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9"/>
      <c r="E89" s="39"/>
      <c r="F89" s="26" t="str">
        <f>F12</f>
        <v>Průmyslový park č.p.301 Kopřivnice</v>
      </c>
      <c r="G89" s="39"/>
      <c r="H89" s="39"/>
      <c r="I89" s="31" t="s">
        <v>22</v>
      </c>
      <c r="J89" s="78" t="str">
        <f>IF(J12="","",J12)</f>
        <v>7. 2. 2023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>
      <c r="A91" s="37"/>
      <c r="B91" s="38"/>
      <c r="C91" s="31" t="s">
        <v>24</v>
      </c>
      <c r="D91" s="39"/>
      <c r="E91" s="39"/>
      <c r="F91" s="26" t="str">
        <f>E15</f>
        <v xml:space="preserve">Město Kopřivnice </v>
      </c>
      <c r="G91" s="39"/>
      <c r="H91" s="39"/>
      <c r="I91" s="31" t="s">
        <v>30</v>
      </c>
      <c r="J91" s="35" t="str">
        <f>E21</f>
        <v xml:space="preserve">Ing. Jan Marek 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28</v>
      </c>
      <c r="D92" s="39"/>
      <c r="E92" s="39"/>
      <c r="F92" s="26" t="str">
        <f>IF(E18="","",E18)</f>
        <v>Vyplň údaj</v>
      </c>
      <c r="G92" s="39"/>
      <c r="H92" s="39"/>
      <c r="I92" s="31" t="s">
        <v>33</v>
      </c>
      <c r="J92" s="35" t="str">
        <f>E24</f>
        <v xml:space="preserve">Ing. Jan Marek 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70" t="s">
        <v>90</v>
      </c>
      <c r="D94" s="171"/>
      <c r="E94" s="171"/>
      <c r="F94" s="171"/>
      <c r="G94" s="171"/>
      <c r="H94" s="171"/>
      <c r="I94" s="171"/>
      <c r="J94" s="172" t="s">
        <v>91</v>
      </c>
      <c r="K94" s="171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73" t="s">
        <v>92</v>
      </c>
      <c r="D96" s="39"/>
      <c r="E96" s="39"/>
      <c r="F96" s="39"/>
      <c r="G96" s="39"/>
      <c r="H96" s="39"/>
      <c r="I96" s="39"/>
      <c r="J96" s="109">
        <f>J137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93</v>
      </c>
    </row>
    <row r="97" spans="1:31" s="9" customFormat="1" ht="24.95" customHeight="1">
      <c r="A97" s="9"/>
      <c r="B97" s="174"/>
      <c r="C97" s="175"/>
      <c r="D97" s="176" t="s">
        <v>94</v>
      </c>
      <c r="E97" s="177"/>
      <c r="F97" s="177"/>
      <c r="G97" s="177"/>
      <c r="H97" s="177"/>
      <c r="I97" s="177"/>
      <c r="J97" s="178">
        <f>J138</f>
        <v>0</v>
      </c>
      <c r="K97" s="175"/>
      <c r="L97" s="17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9" customFormat="1" ht="24.95" customHeight="1">
      <c r="A98" s="9"/>
      <c r="B98" s="174"/>
      <c r="C98" s="175"/>
      <c r="D98" s="176" t="s">
        <v>95</v>
      </c>
      <c r="E98" s="177"/>
      <c r="F98" s="177"/>
      <c r="G98" s="177"/>
      <c r="H98" s="177"/>
      <c r="I98" s="177"/>
      <c r="J98" s="178">
        <f>J145</f>
        <v>0</v>
      </c>
      <c r="K98" s="175"/>
      <c r="L98" s="17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9" customFormat="1" ht="24.95" customHeight="1">
      <c r="A99" s="9"/>
      <c r="B99" s="174"/>
      <c r="C99" s="175"/>
      <c r="D99" s="176" t="s">
        <v>96</v>
      </c>
      <c r="E99" s="177"/>
      <c r="F99" s="177"/>
      <c r="G99" s="177"/>
      <c r="H99" s="177"/>
      <c r="I99" s="177"/>
      <c r="J99" s="178">
        <f>J165</f>
        <v>0</v>
      </c>
      <c r="K99" s="175"/>
      <c r="L99" s="17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>
      <c r="A100" s="9"/>
      <c r="B100" s="174"/>
      <c r="C100" s="175"/>
      <c r="D100" s="176" t="s">
        <v>97</v>
      </c>
      <c r="E100" s="177"/>
      <c r="F100" s="177"/>
      <c r="G100" s="177"/>
      <c r="H100" s="177"/>
      <c r="I100" s="177"/>
      <c r="J100" s="178">
        <f>J170</f>
        <v>0</v>
      </c>
      <c r="K100" s="175"/>
      <c r="L100" s="17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10" customFormat="1" ht="19.9" customHeight="1">
      <c r="A101" s="10"/>
      <c r="B101" s="180"/>
      <c r="C101" s="181"/>
      <c r="D101" s="182" t="s">
        <v>98</v>
      </c>
      <c r="E101" s="183"/>
      <c r="F101" s="183"/>
      <c r="G101" s="183"/>
      <c r="H101" s="183"/>
      <c r="I101" s="183"/>
      <c r="J101" s="184">
        <f>J171</f>
        <v>0</v>
      </c>
      <c r="K101" s="181"/>
      <c r="L101" s="185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9" customFormat="1" ht="24.95" customHeight="1">
      <c r="A102" s="9"/>
      <c r="B102" s="174"/>
      <c r="C102" s="175"/>
      <c r="D102" s="176" t="s">
        <v>99</v>
      </c>
      <c r="E102" s="177"/>
      <c r="F102" s="177"/>
      <c r="G102" s="177"/>
      <c r="H102" s="177"/>
      <c r="I102" s="177"/>
      <c r="J102" s="178">
        <f>J176</f>
        <v>0</v>
      </c>
      <c r="K102" s="175"/>
      <c r="L102" s="17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9" customFormat="1" ht="24.95" customHeight="1">
      <c r="A103" s="9"/>
      <c r="B103" s="174"/>
      <c r="C103" s="175"/>
      <c r="D103" s="176" t="s">
        <v>100</v>
      </c>
      <c r="E103" s="177"/>
      <c r="F103" s="177"/>
      <c r="G103" s="177"/>
      <c r="H103" s="177"/>
      <c r="I103" s="177"/>
      <c r="J103" s="178">
        <f>J180</f>
        <v>0</v>
      </c>
      <c r="K103" s="175"/>
      <c r="L103" s="17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9" customFormat="1" ht="24.95" customHeight="1">
      <c r="A104" s="9"/>
      <c r="B104" s="174"/>
      <c r="C104" s="175"/>
      <c r="D104" s="176" t="s">
        <v>101</v>
      </c>
      <c r="E104" s="177"/>
      <c r="F104" s="177"/>
      <c r="G104" s="177"/>
      <c r="H104" s="177"/>
      <c r="I104" s="177"/>
      <c r="J104" s="178">
        <f>J184</f>
        <v>0</v>
      </c>
      <c r="K104" s="175"/>
      <c r="L104" s="17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9" customFormat="1" ht="24.95" customHeight="1">
      <c r="A105" s="9"/>
      <c r="B105" s="174"/>
      <c r="C105" s="175"/>
      <c r="D105" s="176" t="s">
        <v>102</v>
      </c>
      <c r="E105" s="177"/>
      <c r="F105" s="177"/>
      <c r="G105" s="177"/>
      <c r="H105" s="177"/>
      <c r="I105" s="177"/>
      <c r="J105" s="178">
        <f>J194</f>
        <v>0</v>
      </c>
      <c r="K105" s="175"/>
      <c r="L105" s="17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9" customFormat="1" ht="24.95" customHeight="1">
      <c r="A106" s="9"/>
      <c r="B106" s="174"/>
      <c r="C106" s="175"/>
      <c r="D106" s="176" t="s">
        <v>103</v>
      </c>
      <c r="E106" s="177"/>
      <c r="F106" s="177"/>
      <c r="G106" s="177"/>
      <c r="H106" s="177"/>
      <c r="I106" s="177"/>
      <c r="J106" s="178">
        <f>J204</f>
        <v>0</v>
      </c>
      <c r="K106" s="175"/>
      <c r="L106" s="17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9" customFormat="1" ht="24.95" customHeight="1">
      <c r="A107" s="9"/>
      <c r="B107" s="174"/>
      <c r="C107" s="175"/>
      <c r="D107" s="176" t="s">
        <v>104</v>
      </c>
      <c r="E107" s="177"/>
      <c r="F107" s="177"/>
      <c r="G107" s="177"/>
      <c r="H107" s="177"/>
      <c r="I107" s="177"/>
      <c r="J107" s="178">
        <f>J222</f>
        <v>0</v>
      </c>
      <c r="K107" s="175"/>
      <c r="L107" s="17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1:31" s="9" customFormat="1" ht="24.95" customHeight="1">
      <c r="A108" s="9"/>
      <c r="B108" s="174"/>
      <c r="C108" s="175"/>
      <c r="D108" s="176" t="s">
        <v>105</v>
      </c>
      <c r="E108" s="177"/>
      <c r="F108" s="177"/>
      <c r="G108" s="177"/>
      <c r="H108" s="177"/>
      <c r="I108" s="177"/>
      <c r="J108" s="178">
        <f>J225</f>
        <v>0</v>
      </c>
      <c r="K108" s="175"/>
      <c r="L108" s="17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</row>
    <row r="109" spans="1:31" s="9" customFormat="1" ht="24.95" customHeight="1">
      <c r="A109" s="9"/>
      <c r="B109" s="174"/>
      <c r="C109" s="175"/>
      <c r="D109" s="176" t="s">
        <v>106</v>
      </c>
      <c r="E109" s="177"/>
      <c r="F109" s="177"/>
      <c r="G109" s="177"/>
      <c r="H109" s="177"/>
      <c r="I109" s="177"/>
      <c r="J109" s="178">
        <f>J232</f>
        <v>0</v>
      </c>
      <c r="K109" s="175"/>
      <c r="L109" s="17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</row>
    <row r="110" spans="1:31" s="9" customFormat="1" ht="24.95" customHeight="1">
      <c r="A110" s="9"/>
      <c r="B110" s="174"/>
      <c r="C110" s="175"/>
      <c r="D110" s="176" t="s">
        <v>107</v>
      </c>
      <c r="E110" s="177"/>
      <c r="F110" s="177"/>
      <c r="G110" s="177"/>
      <c r="H110" s="177"/>
      <c r="I110" s="177"/>
      <c r="J110" s="178">
        <f>J235</f>
        <v>0</v>
      </c>
      <c r="K110" s="175"/>
      <c r="L110" s="17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</row>
    <row r="111" spans="1:31" s="9" customFormat="1" ht="24.95" customHeight="1">
      <c r="A111" s="9"/>
      <c r="B111" s="174"/>
      <c r="C111" s="175"/>
      <c r="D111" s="176" t="s">
        <v>108</v>
      </c>
      <c r="E111" s="177"/>
      <c r="F111" s="177"/>
      <c r="G111" s="177"/>
      <c r="H111" s="177"/>
      <c r="I111" s="177"/>
      <c r="J111" s="178">
        <f>J245</f>
        <v>0</v>
      </c>
      <c r="K111" s="175"/>
      <c r="L111" s="17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</row>
    <row r="112" spans="1:31" s="9" customFormat="1" ht="24.95" customHeight="1">
      <c r="A112" s="9"/>
      <c r="B112" s="174"/>
      <c r="C112" s="175"/>
      <c r="D112" s="176" t="s">
        <v>109</v>
      </c>
      <c r="E112" s="177"/>
      <c r="F112" s="177"/>
      <c r="G112" s="177"/>
      <c r="H112" s="177"/>
      <c r="I112" s="177"/>
      <c r="J112" s="178">
        <f>J250</f>
        <v>0</v>
      </c>
      <c r="K112" s="175"/>
      <c r="L112" s="17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</row>
    <row r="113" spans="1:31" s="9" customFormat="1" ht="24.95" customHeight="1">
      <c r="A113" s="9"/>
      <c r="B113" s="174"/>
      <c r="C113" s="175"/>
      <c r="D113" s="176" t="s">
        <v>110</v>
      </c>
      <c r="E113" s="177"/>
      <c r="F113" s="177"/>
      <c r="G113" s="177"/>
      <c r="H113" s="177"/>
      <c r="I113" s="177"/>
      <c r="J113" s="178">
        <f>J268</f>
        <v>0</v>
      </c>
      <c r="K113" s="175"/>
      <c r="L113" s="17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</row>
    <row r="114" spans="1:31" s="9" customFormat="1" ht="24.95" customHeight="1">
      <c r="A114" s="9"/>
      <c r="B114" s="174"/>
      <c r="C114" s="175"/>
      <c r="D114" s="176" t="s">
        <v>111</v>
      </c>
      <c r="E114" s="177"/>
      <c r="F114" s="177"/>
      <c r="G114" s="177"/>
      <c r="H114" s="177"/>
      <c r="I114" s="177"/>
      <c r="J114" s="178">
        <f>J278</f>
        <v>0</v>
      </c>
      <c r="K114" s="175"/>
      <c r="L114" s="17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</row>
    <row r="115" spans="1:31" s="10" customFormat="1" ht="19.9" customHeight="1">
      <c r="A115" s="10"/>
      <c r="B115" s="180"/>
      <c r="C115" s="181"/>
      <c r="D115" s="182" t="s">
        <v>112</v>
      </c>
      <c r="E115" s="183"/>
      <c r="F115" s="183"/>
      <c r="G115" s="183"/>
      <c r="H115" s="183"/>
      <c r="I115" s="183"/>
      <c r="J115" s="184">
        <f>J285</f>
        <v>0</v>
      </c>
      <c r="K115" s="181"/>
      <c r="L115" s="185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1:31" s="9" customFormat="1" ht="24.95" customHeight="1">
      <c r="A116" s="9"/>
      <c r="B116" s="174"/>
      <c r="C116" s="175"/>
      <c r="D116" s="176" t="s">
        <v>113</v>
      </c>
      <c r="E116" s="177"/>
      <c r="F116" s="177"/>
      <c r="G116" s="177"/>
      <c r="H116" s="177"/>
      <c r="I116" s="177"/>
      <c r="J116" s="178">
        <f>J287</f>
        <v>0</v>
      </c>
      <c r="K116" s="175"/>
      <c r="L116" s="17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</row>
    <row r="117" spans="1:31" s="9" customFormat="1" ht="24.95" customHeight="1">
      <c r="A117" s="9"/>
      <c r="B117" s="174"/>
      <c r="C117" s="175"/>
      <c r="D117" s="176" t="s">
        <v>114</v>
      </c>
      <c r="E117" s="177"/>
      <c r="F117" s="177"/>
      <c r="G117" s="177"/>
      <c r="H117" s="177"/>
      <c r="I117" s="177"/>
      <c r="J117" s="178">
        <f>J288</f>
        <v>0</v>
      </c>
      <c r="K117" s="175"/>
      <c r="L117" s="17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</row>
    <row r="118" spans="1:31" s="2" customFormat="1" ht="21.8" customHeight="1">
      <c r="A118" s="37"/>
      <c r="B118" s="38"/>
      <c r="C118" s="39"/>
      <c r="D118" s="39"/>
      <c r="E118" s="39"/>
      <c r="F118" s="39"/>
      <c r="G118" s="39"/>
      <c r="H118" s="39"/>
      <c r="I118" s="39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6.95" customHeight="1">
      <c r="A119" s="37"/>
      <c r="B119" s="65"/>
      <c r="C119" s="66"/>
      <c r="D119" s="66"/>
      <c r="E119" s="66"/>
      <c r="F119" s="66"/>
      <c r="G119" s="66"/>
      <c r="H119" s="66"/>
      <c r="I119" s="66"/>
      <c r="J119" s="66"/>
      <c r="K119" s="66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3" spans="1:31" s="2" customFormat="1" ht="6.95" customHeight="1">
      <c r="A123" s="37"/>
      <c r="B123" s="67"/>
      <c r="C123" s="68"/>
      <c r="D123" s="68"/>
      <c r="E123" s="68"/>
      <c r="F123" s="68"/>
      <c r="G123" s="68"/>
      <c r="H123" s="68"/>
      <c r="I123" s="68"/>
      <c r="J123" s="68"/>
      <c r="K123" s="68"/>
      <c r="L123" s="6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2" customFormat="1" ht="24.95" customHeight="1">
      <c r="A124" s="37"/>
      <c r="B124" s="38"/>
      <c r="C124" s="22" t="s">
        <v>115</v>
      </c>
      <c r="D124" s="39"/>
      <c r="E124" s="39"/>
      <c r="F124" s="39"/>
      <c r="G124" s="39"/>
      <c r="H124" s="39"/>
      <c r="I124" s="39"/>
      <c r="J124" s="39"/>
      <c r="K124" s="39"/>
      <c r="L124" s="62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pans="1:31" s="2" customFormat="1" ht="6.95" customHeight="1">
      <c r="A125" s="37"/>
      <c r="B125" s="38"/>
      <c r="C125" s="39"/>
      <c r="D125" s="39"/>
      <c r="E125" s="39"/>
      <c r="F125" s="39"/>
      <c r="G125" s="39"/>
      <c r="H125" s="39"/>
      <c r="I125" s="39"/>
      <c r="J125" s="39"/>
      <c r="K125" s="39"/>
      <c r="L125" s="62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</row>
    <row r="126" spans="1:31" s="2" customFormat="1" ht="12" customHeight="1">
      <c r="A126" s="37"/>
      <c r="B126" s="38"/>
      <c r="C126" s="31" t="s">
        <v>16</v>
      </c>
      <c r="D126" s="39"/>
      <c r="E126" s="39"/>
      <c r="F126" s="39"/>
      <c r="G126" s="39"/>
      <c r="H126" s="39"/>
      <c r="I126" s="39"/>
      <c r="J126" s="39"/>
      <c r="K126" s="39"/>
      <c r="L126" s="62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</row>
    <row r="127" spans="1:31" s="2" customFormat="1" ht="16.5" customHeight="1">
      <c r="A127" s="37"/>
      <c r="B127" s="38"/>
      <c r="C127" s="39"/>
      <c r="D127" s="39"/>
      <c r="E127" s="169" t="str">
        <f>E7</f>
        <v>Stavební úpravy hyg. zařízení v objektu CIREX cz s.r.o.</v>
      </c>
      <c r="F127" s="31"/>
      <c r="G127" s="31"/>
      <c r="H127" s="31"/>
      <c r="I127" s="39"/>
      <c r="J127" s="39"/>
      <c r="K127" s="39"/>
      <c r="L127" s="62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</row>
    <row r="128" spans="1:31" s="2" customFormat="1" ht="12" customHeight="1">
      <c r="A128" s="37"/>
      <c r="B128" s="38"/>
      <c r="C128" s="31" t="s">
        <v>87</v>
      </c>
      <c r="D128" s="39"/>
      <c r="E128" s="39"/>
      <c r="F128" s="39"/>
      <c r="G128" s="39"/>
      <c r="H128" s="39"/>
      <c r="I128" s="39"/>
      <c r="J128" s="39"/>
      <c r="K128" s="39"/>
      <c r="L128" s="62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</row>
    <row r="129" spans="1:31" s="2" customFormat="1" ht="16.5" customHeight="1">
      <c r="A129" s="37"/>
      <c r="B129" s="38"/>
      <c r="C129" s="39"/>
      <c r="D129" s="39"/>
      <c r="E129" s="75" t="str">
        <f>E9</f>
        <v xml:space="preserve">02 - 2.NP - ženy </v>
      </c>
      <c r="F129" s="39"/>
      <c r="G129" s="39"/>
      <c r="H129" s="39"/>
      <c r="I129" s="39"/>
      <c r="J129" s="39"/>
      <c r="K129" s="39"/>
      <c r="L129" s="62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</row>
    <row r="130" spans="1:31" s="2" customFormat="1" ht="6.95" customHeight="1">
      <c r="A130" s="37"/>
      <c r="B130" s="38"/>
      <c r="C130" s="39"/>
      <c r="D130" s="39"/>
      <c r="E130" s="39"/>
      <c r="F130" s="39"/>
      <c r="G130" s="39"/>
      <c r="H130" s="39"/>
      <c r="I130" s="39"/>
      <c r="J130" s="39"/>
      <c r="K130" s="39"/>
      <c r="L130" s="62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</row>
    <row r="131" spans="1:31" s="2" customFormat="1" ht="12" customHeight="1">
      <c r="A131" s="37"/>
      <c r="B131" s="38"/>
      <c r="C131" s="31" t="s">
        <v>20</v>
      </c>
      <c r="D131" s="39"/>
      <c r="E131" s="39"/>
      <c r="F131" s="26" t="str">
        <f>F12</f>
        <v>Průmyslový park č.p.301 Kopřivnice</v>
      </c>
      <c r="G131" s="39"/>
      <c r="H131" s="39"/>
      <c r="I131" s="31" t="s">
        <v>22</v>
      </c>
      <c r="J131" s="78" t="str">
        <f>IF(J12="","",J12)</f>
        <v>7. 2. 2023</v>
      </c>
      <c r="K131" s="39"/>
      <c r="L131" s="62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</row>
    <row r="132" spans="1:31" s="2" customFormat="1" ht="6.95" customHeight="1">
      <c r="A132" s="37"/>
      <c r="B132" s="38"/>
      <c r="C132" s="39"/>
      <c r="D132" s="39"/>
      <c r="E132" s="39"/>
      <c r="F132" s="39"/>
      <c r="G132" s="39"/>
      <c r="H132" s="39"/>
      <c r="I132" s="39"/>
      <c r="J132" s="39"/>
      <c r="K132" s="39"/>
      <c r="L132" s="62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</row>
    <row r="133" spans="1:31" s="2" customFormat="1" ht="15.15" customHeight="1">
      <c r="A133" s="37"/>
      <c r="B133" s="38"/>
      <c r="C133" s="31" t="s">
        <v>24</v>
      </c>
      <c r="D133" s="39"/>
      <c r="E133" s="39"/>
      <c r="F133" s="26" t="str">
        <f>E15</f>
        <v xml:space="preserve">Město Kopřivnice </v>
      </c>
      <c r="G133" s="39"/>
      <c r="H133" s="39"/>
      <c r="I133" s="31" t="s">
        <v>30</v>
      </c>
      <c r="J133" s="35" t="str">
        <f>E21</f>
        <v xml:space="preserve">Ing. Jan Marek </v>
      </c>
      <c r="K133" s="39"/>
      <c r="L133" s="62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</row>
    <row r="134" spans="1:31" s="2" customFormat="1" ht="15.15" customHeight="1">
      <c r="A134" s="37"/>
      <c r="B134" s="38"/>
      <c r="C134" s="31" t="s">
        <v>28</v>
      </c>
      <c r="D134" s="39"/>
      <c r="E134" s="39"/>
      <c r="F134" s="26" t="str">
        <f>IF(E18="","",E18)</f>
        <v>Vyplň údaj</v>
      </c>
      <c r="G134" s="39"/>
      <c r="H134" s="39"/>
      <c r="I134" s="31" t="s">
        <v>33</v>
      </c>
      <c r="J134" s="35" t="str">
        <f>E24</f>
        <v xml:space="preserve">Ing. Jan Marek </v>
      </c>
      <c r="K134" s="39"/>
      <c r="L134" s="62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</row>
    <row r="135" spans="1:31" s="2" customFormat="1" ht="10.3" customHeight="1">
      <c r="A135" s="37"/>
      <c r="B135" s="38"/>
      <c r="C135" s="39"/>
      <c r="D135" s="39"/>
      <c r="E135" s="39"/>
      <c r="F135" s="39"/>
      <c r="G135" s="39"/>
      <c r="H135" s="39"/>
      <c r="I135" s="39"/>
      <c r="J135" s="39"/>
      <c r="K135" s="39"/>
      <c r="L135" s="62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</row>
    <row r="136" spans="1:31" s="11" customFormat="1" ht="29.25" customHeight="1">
      <c r="A136" s="186"/>
      <c r="B136" s="187"/>
      <c r="C136" s="188" t="s">
        <v>116</v>
      </c>
      <c r="D136" s="189" t="s">
        <v>60</v>
      </c>
      <c r="E136" s="189" t="s">
        <v>56</v>
      </c>
      <c r="F136" s="189" t="s">
        <v>57</v>
      </c>
      <c r="G136" s="189" t="s">
        <v>117</v>
      </c>
      <c r="H136" s="189" t="s">
        <v>118</v>
      </c>
      <c r="I136" s="189" t="s">
        <v>119</v>
      </c>
      <c r="J136" s="189" t="s">
        <v>91</v>
      </c>
      <c r="K136" s="190" t="s">
        <v>120</v>
      </c>
      <c r="L136" s="191"/>
      <c r="M136" s="99" t="s">
        <v>1</v>
      </c>
      <c r="N136" s="100" t="s">
        <v>39</v>
      </c>
      <c r="O136" s="100" t="s">
        <v>121</v>
      </c>
      <c r="P136" s="100" t="s">
        <v>122</v>
      </c>
      <c r="Q136" s="100" t="s">
        <v>123</v>
      </c>
      <c r="R136" s="100" t="s">
        <v>124</v>
      </c>
      <c r="S136" s="100" t="s">
        <v>125</v>
      </c>
      <c r="T136" s="101" t="s">
        <v>126</v>
      </c>
      <c r="U136" s="186"/>
      <c r="V136" s="186"/>
      <c r="W136" s="186"/>
      <c r="X136" s="186"/>
      <c r="Y136" s="186"/>
      <c r="Z136" s="186"/>
      <c r="AA136" s="186"/>
      <c r="AB136" s="186"/>
      <c r="AC136" s="186"/>
      <c r="AD136" s="186"/>
      <c r="AE136" s="186"/>
    </row>
    <row r="137" spans="1:63" s="2" customFormat="1" ht="22.8" customHeight="1">
      <c r="A137" s="37"/>
      <c r="B137" s="38"/>
      <c r="C137" s="106" t="s">
        <v>127</v>
      </c>
      <c r="D137" s="39"/>
      <c r="E137" s="39"/>
      <c r="F137" s="39"/>
      <c r="G137" s="39"/>
      <c r="H137" s="39"/>
      <c r="I137" s="39"/>
      <c r="J137" s="192">
        <f>BK137</f>
        <v>0</v>
      </c>
      <c r="K137" s="39"/>
      <c r="L137" s="43"/>
      <c r="M137" s="102"/>
      <c r="N137" s="193"/>
      <c r="O137" s="103"/>
      <c r="P137" s="194">
        <f>P138+P145+P165+P170+P176+P180+P184+P194+P204+P222+P225+P232+P235+P245+P250+P268+P278+P287+P288</f>
        <v>0</v>
      </c>
      <c r="Q137" s="103"/>
      <c r="R137" s="194">
        <f>R138+R145+R165+R170+R176+R180+R184+R194+R204+R222+R225+R232+R235+R245+R250+R268+R278+R287+R288</f>
        <v>6.475991100000001</v>
      </c>
      <c r="S137" s="103"/>
      <c r="T137" s="195">
        <f>T138+T145+T165+T170+T176+T180+T184+T194+T204+T222+T225+T232+T235+T245+T250+T268+T278+T287+T288</f>
        <v>5.3634075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T137" s="16" t="s">
        <v>74</v>
      </c>
      <c r="AU137" s="16" t="s">
        <v>93</v>
      </c>
      <c r="BK137" s="196">
        <f>BK138+BK145+BK165+BK170+BK176+BK180+BK184+BK194+BK204+BK222+BK225+BK232+BK235+BK245+BK250+BK268+BK278+BK287+BK288</f>
        <v>0</v>
      </c>
    </row>
    <row r="138" spans="1:63" s="12" customFormat="1" ht="25.9" customHeight="1">
      <c r="A138" s="12"/>
      <c r="B138" s="197"/>
      <c r="C138" s="198"/>
      <c r="D138" s="199" t="s">
        <v>74</v>
      </c>
      <c r="E138" s="200" t="s">
        <v>128</v>
      </c>
      <c r="F138" s="200" t="s">
        <v>129</v>
      </c>
      <c r="G138" s="198"/>
      <c r="H138" s="198"/>
      <c r="I138" s="201"/>
      <c r="J138" s="202">
        <f>BK138</f>
        <v>0</v>
      </c>
      <c r="K138" s="198"/>
      <c r="L138" s="203"/>
      <c r="M138" s="204"/>
      <c r="N138" s="205"/>
      <c r="O138" s="205"/>
      <c r="P138" s="206">
        <f>SUM(P139:P144)</f>
        <v>0</v>
      </c>
      <c r="Q138" s="205"/>
      <c r="R138" s="206">
        <f>SUM(R139:R144)</f>
        <v>2.3670558</v>
      </c>
      <c r="S138" s="205"/>
      <c r="T138" s="207">
        <f>SUM(T139:T144)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08" t="s">
        <v>83</v>
      </c>
      <c r="AT138" s="209" t="s">
        <v>74</v>
      </c>
      <c r="AU138" s="209" t="s">
        <v>75</v>
      </c>
      <c r="AY138" s="208" t="s">
        <v>130</v>
      </c>
      <c r="BK138" s="210">
        <f>SUM(BK139:BK144)</f>
        <v>0</v>
      </c>
    </row>
    <row r="139" spans="1:65" s="2" customFormat="1" ht="24.15" customHeight="1">
      <c r="A139" s="37"/>
      <c r="B139" s="38"/>
      <c r="C139" s="211" t="s">
        <v>83</v>
      </c>
      <c r="D139" s="211" t="s">
        <v>131</v>
      </c>
      <c r="E139" s="212" t="s">
        <v>132</v>
      </c>
      <c r="F139" s="213" t="s">
        <v>133</v>
      </c>
      <c r="G139" s="214" t="s">
        <v>134</v>
      </c>
      <c r="H139" s="215">
        <v>40.14</v>
      </c>
      <c r="I139" s="216"/>
      <c r="J139" s="217">
        <f>ROUND(I139*H139,2)</f>
        <v>0</v>
      </c>
      <c r="K139" s="213" t="s">
        <v>1</v>
      </c>
      <c r="L139" s="43"/>
      <c r="M139" s="218" t="s">
        <v>1</v>
      </c>
      <c r="N139" s="219" t="s">
        <v>40</v>
      </c>
      <c r="O139" s="90"/>
      <c r="P139" s="220">
        <f>O139*H139</f>
        <v>0</v>
      </c>
      <c r="Q139" s="220">
        <v>0.05897</v>
      </c>
      <c r="R139" s="220">
        <f>Q139*H139</f>
        <v>2.3670558</v>
      </c>
      <c r="S139" s="220">
        <v>0</v>
      </c>
      <c r="T139" s="221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22" t="s">
        <v>135</v>
      </c>
      <c r="AT139" s="222" t="s">
        <v>131</v>
      </c>
      <c r="AU139" s="222" t="s">
        <v>83</v>
      </c>
      <c r="AY139" s="16" t="s">
        <v>130</v>
      </c>
      <c r="BE139" s="223">
        <f>IF(N139="základní",J139,0)</f>
        <v>0</v>
      </c>
      <c r="BF139" s="223">
        <f>IF(N139="snížená",J139,0)</f>
        <v>0</v>
      </c>
      <c r="BG139" s="223">
        <f>IF(N139="zákl. přenesená",J139,0)</f>
        <v>0</v>
      </c>
      <c r="BH139" s="223">
        <f>IF(N139="sníž. přenesená",J139,0)</f>
        <v>0</v>
      </c>
      <c r="BI139" s="223">
        <f>IF(N139="nulová",J139,0)</f>
        <v>0</v>
      </c>
      <c r="BJ139" s="16" t="s">
        <v>83</v>
      </c>
      <c r="BK139" s="223">
        <f>ROUND(I139*H139,2)</f>
        <v>0</v>
      </c>
      <c r="BL139" s="16" t="s">
        <v>135</v>
      </c>
      <c r="BM139" s="222" t="s">
        <v>136</v>
      </c>
    </row>
    <row r="140" spans="1:51" s="13" customFormat="1" ht="12">
      <c r="A140" s="13"/>
      <c r="B140" s="224"/>
      <c r="C140" s="225"/>
      <c r="D140" s="226" t="s">
        <v>137</v>
      </c>
      <c r="E140" s="227" t="s">
        <v>1</v>
      </c>
      <c r="F140" s="228" t="s">
        <v>138</v>
      </c>
      <c r="G140" s="225"/>
      <c r="H140" s="229">
        <v>33.6</v>
      </c>
      <c r="I140" s="230"/>
      <c r="J140" s="225"/>
      <c r="K140" s="225"/>
      <c r="L140" s="231"/>
      <c r="M140" s="232"/>
      <c r="N140" s="233"/>
      <c r="O140" s="233"/>
      <c r="P140" s="233"/>
      <c r="Q140" s="233"/>
      <c r="R140" s="233"/>
      <c r="S140" s="233"/>
      <c r="T140" s="234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35" t="s">
        <v>137</v>
      </c>
      <c r="AU140" s="235" t="s">
        <v>83</v>
      </c>
      <c r="AV140" s="13" t="s">
        <v>85</v>
      </c>
      <c r="AW140" s="13" t="s">
        <v>32</v>
      </c>
      <c r="AX140" s="13" t="s">
        <v>75</v>
      </c>
      <c r="AY140" s="235" t="s">
        <v>130</v>
      </c>
    </row>
    <row r="141" spans="1:51" s="13" customFormat="1" ht="12">
      <c r="A141" s="13"/>
      <c r="B141" s="224"/>
      <c r="C141" s="225"/>
      <c r="D141" s="226" t="s">
        <v>137</v>
      </c>
      <c r="E141" s="227" t="s">
        <v>1</v>
      </c>
      <c r="F141" s="228" t="s">
        <v>139</v>
      </c>
      <c r="G141" s="225"/>
      <c r="H141" s="229">
        <v>8.1</v>
      </c>
      <c r="I141" s="230"/>
      <c r="J141" s="225"/>
      <c r="K141" s="225"/>
      <c r="L141" s="231"/>
      <c r="M141" s="232"/>
      <c r="N141" s="233"/>
      <c r="O141" s="233"/>
      <c r="P141" s="233"/>
      <c r="Q141" s="233"/>
      <c r="R141" s="233"/>
      <c r="S141" s="233"/>
      <c r="T141" s="234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35" t="s">
        <v>137</v>
      </c>
      <c r="AU141" s="235" t="s">
        <v>83</v>
      </c>
      <c r="AV141" s="13" t="s">
        <v>85</v>
      </c>
      <c r="AW141" s="13" t="s">
        <v>32</v>
      </c>
      <c r="AX141" s="13" t="s">
        <v>75</v>
      </c>
      <c r="AY141" s="235" t="s">
        <v>130</v>
      </c>
    </row>
    <row r="142" spans="1:51" s="13" customFormat="1" ht="12">
      <c r="A142" s="13"/>
      <c r="B142" s="224"/>
      <c r="C142" s="225"/>
      <c r="D142" s="226" t="s">
        <v>137</v>
      </c>
      <c r="E142" s="227" t="s">
        <v>1</v>
      </c>
      <c r="F142" s="228" t="s">
        <v>140</v>
      </c>
      <c r="G142" s="225"/>
      <c r="H142" s="229">
        <v>-2.4</v>
      </c>
      <c r="I142" s="230"/>
      <c r="J142" s="225"/>
      <c r="K142" s="225"/>
      <c r="L142" s="231"/>
      <c r="M142" s="232"/>
      <c r="N142" s="233"/>
      <c r="O142" s="233"/>
      <c r="P142" s="233"/>
      <c r="Q142" s="233"/>
      <c r="R142" s="233"/>
      <c r="S142" s="233"/>
      <c r="T142" s="234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35" t="s">
        <v>137</v>
      </c>
      <c r="AU142" s="235" t="s">
        <v>83</v>
      </c>
      <c r="AV142" s="13" t="s">
        <v>85</v>
      </c>
      <c r="AW142" s="13" t="s">
        <v>32</v>
      </c>
      <c r="AX142" s="13" t="s">
        <v>75</v>
      </c>
      <c r="AY142" s="235" t="s">
        <v>130</v>
      </c>
    </row>
    <row r="143" spans="1:51" s="13" customFormat="1" ht="12">
      <c r="A143" s="13"/>
      <c r="B143" s="224"/>
      <c r="C143" s="225"/>
      <c r="D143" s="226" t="s">
        <v>137</v>
      </c>
      <c r="E143" s="227" t="s">
        <v>1</v>
      </c>
      <c r="F143" s="228" t="s">
        <v>141</v>
      </c>
      <c r="G143" s="225"/>
      <c r="H143" s="229">
        <v>0.84</v>
      </c>
      <c r="I143" s="230"/>
      <c r="J143" s="225"/>
      <c r="K143" s="225"/>
      <c r="L143" s="231"/>
      <c r="M143" s="232"/>
      <c r="N143" s="233"/>
      <c r="O143" s="233"/>
      <c r="P143" s="233"/>
      <c r="Q143" s="233"/>
      <c r="R143" s="233"/>
      <c r="S143" s="233"/>
      <c r="T143" s="234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35" t="s">
        <v>137</v>
      </c>
      <c r="AU143" s="235" t="s">
        <v>83</v>
      </c>
      <c r="AV143" s="13" t="s">
        <v>85</v>
      </c>
      <c r="AW143" s="13" t="s">
        <v>32</v>
      </c>
      <c r="AX143" s="13" t="s">
        <v>75</v>
      </c>
      <c r="AY143" s="235" t="s">
        <v>130</v>
      </c>
    </row>
    <row r="144" spans="1:51" s="14" customFormat="1" ht="12">
      <c r="A144" s="14"/>
      <c r="B144" s="236"/>
      <c r="C144" s="237"/>
      <c r="D144" s="226" t="s">
        <v>137</v>
      </c>
      <c r="E144" s="238" t="s">
        <v>1</v>
      </c>
      <c r="F144" s="239" t="s">
        <v>142</v>
      </c>
      <c r="G144" s="237"/>
      <c r="H144" s="240">
        <v>40.14</v>
      </c>
      <c r="I144" s="241"/>
      <c r="J144" s="237"/>
      <c r="K144" s="237"/>
      <c r="L144" s="242"/>
      <c r="M144" s="243"/>
      <c r="N144" s="244"/>
      <c r="O144" s="244"/>
      <c r="P144" s="244"/>
      <c r="Q144" s="244"/>
      <c r="R144" s="244"/>
      <c r="S144" s="244"/>
      <c r="T144" s="245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46" t="s">
        <v>137</v>
      </c>
      <c r="AU144" s="246" t="s">
        <v>83</v>
      </c>
      <c r="AV144" s="14" t="s">
        <v>135</v>
      </c>
      <c r="AW144" s="14" t="s">
        <v>32</v>
      </c>
      <c r="AX144" s="14" t="s">
        <v>83</v>
      </c>
      <c r="AY144" s="246" t="s">
        <v>130</v>
      </c>
    </row>
    <row r="145" spans="1:63" s="12" customFormat="1" ht="25.9" customHeight="1">
      <c r="A145" s="12"/>
      <c r="B145" s="197"/>
      <c r="C145" s="198"/>
      <c r="D145" s="199" t="s">
        <v>74</v>
      </c>
      <c r="E145" s="200" t="s">
        <v>143</v>
      </c>
      <c r="F145" s="200" t="s">
        <v>144</v>
      </c>
      <c r="G145" s="198"/>
      <c r="H145" s="198"/>
      <c r="I145" s="201"/>
      <c r="J145" s="202">
        <f>BK145</f>
        <v>0</v>
      </c>
      <c r="K145" s="198"/>
      <c r="L145" s="203"/>
      <c r="M145" s="204"/>
      <c r="N145" s="205"/>
      <c r="O145" s="205"/>
      <c r="P145" s="206">
        <f>SUM(P146:P164)</f>
        <v>0</v>
      </c>
      <c r="Q145" s="205"/>
      <c r="R145" s="206">
        <f>SUM(R146:R164)</f>
        <v>2.177335</v>
      </c>
      <c r="S145" s="205"/>
      <c r="T145" s="207">
        <f>SUM(T146:T164)</f>
        <v>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208" t="s">
        <v>83</v>
      </c>
      <c r="AT145" s="209" t="s">
        <v>74</v>
      </c>
      <c r="AU145" s="209" t="s">
        <v>75</v>
      </c>
      <c r="AY145" s="208" t="s">
        <v>130</v>
      </c>
      <c r="BK145" s="210">
        <f>SUM(BK146:BK164)</f>
        <v>0</v>
      </c>
    </row>
    <row r="146" spans="1:65" s="2" customFormat="1" ht="24.15" customHeight="1">
      <c r="A146" s="37"/>
      <c r="B146" s="38"/>
      <c r="C146" s="211" t="s">
        <v>145</v>
      </c>
      <c r="D146" s="211" t="s">
        <v>131</v>
      </c>
      <c r="E146" s="212" t="s">
        <v>146</v>
      </c>
      <c r="F146" s="213" t="s">
        <v>147</v>
      </c>
      <c r="G146" s="214" t="s">
        <v>134</v>
      </c>
      <c r="H146" s="215">
        <v>17</v>
      </c>
      <c r="I146" s="216"/>
      <c r="J146" s="217">
        <f>ROUND(I146*H146,2)</f>
        <v>0</v>
      </c>
      <c r="K146" s="213" t="s">
        <v>148</v>
      </c>
      <c r="L146" s="43"/>
      <c r="M146" s="218" t="s">
        <v>1</v>
      </c>
      <c r="N146" s="219" t="s">
        <v>40</v>
      </c>
      <c r="O146" s="90"/>
      <c r="P146" s="220">
        <f>O146*H146</f>
        <v>0</v>
      </c>
      <c r="Q146" s="220">
        <v>0.00026</v>
      </c>
      <c r="R146" s="220">
        <f>Q146*H146</f>
        <v>0.0044199999999999995</v>
      </c>
      <c r="S146" s="220">
        <v>0</v>
      </c>
      <c r="T146" s="221">
        <f>S146*H146</f>
        <v>0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222" t="s">
        <v>135</v>
      </c>
      <c r="AT146" s="222" t="s">
        <v>131</v>
      </c>
      <c r="AU146" s="222" t="s">
        <v>83</v>
      </c>
      <c r="AY146" s="16" t="s">
        <v>130</v>
      </c>
      <c r="BE146" s="223">
        <f>IF(N146="základní",J146,0)</f>
        <v>0</v>
      </c>
      <c r="BF146" s="223">
        <f>IF(N146="snížená",J146,0)</f>
        <v>0</v>
      </c>
      <c r="BG146" s="223">
        <f>IF(N146="zákl. přenesená",J146,0)</f>
        <v>0</v>
      </c>
      <c r="BH146" s="223">
        <f>IF(N146="sníž. přenesená",J146,0)</f>
        <v>0</v>
      </c>
      <c r="BI146" s="223">
        <f>IF(N146="nulová",J146,0)</f>
        <v>0</v>
      </c>
      <c r="BJ146" s="16" t="s">
        <v>83</v>
      </c>
      <c r="BK146" s="223">
        <f>ROUND(I146*H146,2)</f>
        <v>0</v>
      </c>
      <c r="BL146" s="16" t="s">
        <v>135</v>
      </c>
      <c r="BM146" s="222" t="s">
        <v>149</v>
      </c>
    </row>
    <row r="147" spans="1:65" s="2" customFormat="1" ht="24.15" customHeight="1">
      <c r="A147" s="37"/>
      <c r="B147" s="38"/>
      <c r="C147" s="211" t="s">
        <v>85</v>
      </c>
      <c r="D147" s="211" t="s">
        <v>131</v>
      </c>
      <c r="E147" s="212" t="s">
        <v>150</v>
      </c>
      <c r="F147" s="213" t="s">
        <v>151</v>
      </c>
      <c r="G147" s="214" t="s">
        <v>134</v>
      </c>
      <c r="H147" s="215">
        <v>17</v>
      </c>
      <c r="I147" s="216"/>
      <c r="J147" s="217">
        <f>ROUND(I147*H147,2)</f>
        <v>0</v>
      </c>
      <c r="K147" s="213" t="s">
        <v>1</v>
      </c>
      <c r="L147" s="43"/>
      <c r="M147" s="218" t="s">
        <v>1</v>
      </c>
      <c r="N147" s="219" t="s">
        <v>40</v>
      </c>
      <c r="O147" s="90"/>
      <c r="P147" s="220">
        <f>O147*H147</f>
        <v>0</v>
      </c>
      <c r="Q147" s="220">
        <v>0.00438</v>
      </c>
      <c r="R147" s="220">
        <f>Q147*H147</f>
        <v>0.07446</v>
      </c>
      <c r="S147" s="220">
        <v>0</v>
      </c>
      <c r="T147" s="221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222" t="s">
        <v>135</v>
      </c>
      <c r="AT147" s="222" t="s">
        <v>131</v>
      </c>
      <c r="AU147" s="222" t="s">
        <v>83</v>
      </c>
      <c r="AY147" s="16" t="s">
        <v>130</v>
      </c>
      <c r="BE147" s="223">
        <f>IF(N147="základní",J147,0)</f>
        <v>0</v>
      </c>
      <c r="BF147" s="223">
        <f>IF(N147="snížená",J147,0)</f>
        <v>0</v>
      </c>
      <c r="BG147" s="223">
        <f>IF(N147="zákl. přenesená",J147,0)</f>
        <v>0</v>
      </c>
      <c r="BH147" s="223">
        <f>IF(N147="sníž. přenesená",J147,0)</f>
        <v>0</v>
      </c>
      <c r="BI147" s="223">
        <f>IF(N147="nulová",J147,0)</f>
        <v>0</v>
      </c>
      <c r="BJ147" s="16" t="s">
        <v>83</v>
      </c>
      <c r="BK147" s="223">
        <f>ROUND(I147*H147,2)</f>
        <v>0</v>
      </c>
      <c r="BL147" s="16" t="s">
        <v>135</v>
      </c>
      <c r="BM147" s="222" t="s">
        <v>152</v>
      </c>
    </row>
    <row r="148" spans="1:65" s="2" customFormat="1" ht="24.15" customHeight="1">
      <c r="A148" s="37"/>
      <c r="B148" s="38"/>
      <c r="C148" s="211" t="s">
        <v>128</v>
      </c>
      <c r="D148" s="211" t="s">
        <v>131</v>
      </c>
      <c r="E148" s="212" t="s">
        <v>153</v>
      </c>
      <c r="F148" s="213" t="s">
        <v>154</v>
      </c>
      <c r="G148" s="214" t="s">
        <v>134</v>
      </c>
      <c r="H148" s="215">
        <v>17</v>
      </c>
      <c r="I148" s="216"/>
      <c r="J148" s="217">
        <f>ROUND(I148*H148,2)</f>
        <v>0</v>
      </c>
      <c r="K148" s="213" t="s">
        <v>1</v>
      </c>
      <c r="L148" s="43"/>
      <c r="M148" s="218" t="s">
        <v>1</v>
      </c>
      <c r="N148" s="219" t="s">
        <v>40</v>
      </c>
      <c r="O148" s="90"/>
      <c r="P148" s="220">
        <f>O148*H148</f>
        <v>0</v>
      </c>
      <c r="Q148" s="220">
        <v>0.004</v>
      </c>
      <c r="R148" s="220">
        <f>Q148*H148</f>
        <v>0.068</v>
      </c>
      <c r="S148" s="220">
        <v>0</v>
      </c>
      <c r="T148" s="221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222" t="s">
        <v>155</v>
      </c>
      <c r="AT148" s="222" t="s">
        <v>131</v>
      </c>
      <c r="AU148" s="222" t="s">
        <v>83</v>
      </c>
      <c r="AY148" s="16" t="s">
        <v>130</v>
      </c>
      <c r="BE148" s="223">
        <f>IF(N148="základní",J148,0)</f>
        <v>0</v>
      </c>
      <c r="BF148" s="223">
        <f>IF(N148="snížená",J148,0)</f>
        <v>0</v>
      </c>
      <c r="BG148" s="223">
        <f>IF(N148="zákl. přenesená",J148,0)</f>
        <v>0</v>
      </c>
      <c r="BH148" s="223">
        <f>IF(N148="sníž. přenesená",J148,0)</f>
        <v>0</v>
      </c>
      <c r="BI148" s="223">
        <f>IF(N148="nulová",J148,0)</f>
        <v>0</v>
      </c>
      <c r="BJ148" s="16" t="s">
        <v>83</v>
      </c>
      <c r="BK148" s="223">
        <f>ROUND(I148*H148,2)</f>
        <v>0</v>
      </c>
      <c r="BL148" s="16" t="s">
        <v>155</v>
      </c>
      <c r="BM148" s="222" t="s">
        <v>156</v>
      </c>
    </row>
    <row r="149" spans="1:65" s="2" customFormat="1" ht="24.15" customHeight="1">
      <c r="A149" s="37"/>
      <c r="B149" s="38"/>
      <c r="C149" s="211" t="s">
        <v>157</v>
      </c>
      <c r="D149" s="211" t="s">
        <v>131</v>
      </c>
      <c r="E149" s="212" t="s">
        <v>158</v>
      </c>
      <c r="F149" s="213" t="s">
        <v>159</v>
      </c>
      <c r="G149" s="214" t="s">
        <v>134</v>
      </c>
      <c r="H149" s="215">
        <v>94.35</v>
      </c>
      <c r="I149" s="216"/>
      <c r="J149" s="217">
        <f>ROUND(I149*H149,2)</f>
        <v>0</v>
      </c>
      <c r="K149" s="213" t="s">
        <v>148</v>
      </c>
      <c r="L149" s="43"/>
      <c r="M149" s="218" t="s">
        <v>1</v>
      </c>
      <c r="N149" s="219" t="s">
        <v>40</v>
      </c>
      <c r="O149" s="90"/>
      <c r="P149" s="220">
        <f>O149*H149</f>
        <v>0</v>
      </c>
      <c r="Q149" s="220">
        <v>0.00026</v>
      </c>
      <c r="R149" s="220">
        <f>Q149*H149</f>
        <v>0.024530999999999997</v>
      </c>
      <c r="S149" s="220">
        <v>0</v>
      </c>
      <c r="T149" s="221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222" t="s">
        <v>135</v>
      </c>
      <c r="AT149" s="222" t="s">
        <v>131</v>
      </c>
      <c r="AU149" s="222" t="s">
        <v>83</v>
      </c>
      <c r="AY149" s="16" t="s">
        <v>130</v>
      </c>
      <c r="BE149" s="223">
        <f>IF(N149="základní",J149,0)</f>
        <v>0</v>
      </c>
      <c r="BF149" s="223">
        <f>IF(N149="snížená",J149,0)</f>
        <v>0</v>
      </c>
      <c r="BG149" s="223">
        <f>IF(N149="zákl. přenesená",J149,0)</f>
        <v>0</v>
      </c>
      <c r="BH149" s="223">
        <f>IF(N149="sníž. přenesená",J149,0)</f>
        <v>0</v>
      </c>
      <c r="BI149" s="223">
        <f>IF(N149="nulová",J149,0)</f>
        <v>0</v>
      </c>
      <c r="BJ149" s="16" t="s">
        <v>83</v>
      </c>
      <c r="BK149" s="223">
        <f>ROUND(I149*H149,2)</f>
        <v>0</v>
      </c>
      <c r="BL149" s="16" t="s">
        <v>135</v>
      </c>
      <c r="BM149" s="222" t="s">
        <v>160</v>
      </c>
    </row>
    <row r="150" spans="1:65" s="2" customFormat="1" ht="24.15" customHeight="1">
      <c r="A150" s="37"/>
      <c r="B150" s="38"/>
      <c r="C150" s="211" t="s">
        <v>135</v>
      </c>
      <c r="D150" s="211" t="s">
        <v>131</v>
      </c>
      <c r="E150" s="212" t="s">
        <v>161</v>
      </c>
      <c r="F150" s="213" t="s">
        <v>162</v>
      </c>
      <c r="G150" s="214" t="s">
        <v>134</v>
      </c>
      <c r="H150" s="215">
        <v>94.35</v>
      </c>
      <c r="I150" s="216"/>
      <c r="J150" s="217">
        <f>ROUND(I150*H150,2)</f>
        <v>0</v>
      </c>
      <c r="K150" s="213" t="s">
        <v>1</v>
      </c>
      <c r="L150" s="43"/>
      <c r="M150" s="218" t="s">
        <v>1</v>
      </c>
      <c r="N150" s="219" t="s">
        <v>40</v>
      </c>
      <c r="O150" s="90"/>
      <c r="P150" s="220">
        <f>O150*H150</f>
        <v>0</v>
      </c>
      <c r="Q150" s="220">
        <v>0.00438</v>
      </c>
      <c r="R150" s="220">
        <f>Q150*H150</f>
        <v>0.413253</v>
      </c>
      <c r="S150" s="220">
        <v>0</v>
      </c>
      <c r="T150" s="221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222" t="s">
        <v>135</v>
      </c>
      <c r="AT150" s="222" t="s">
        <v>131</v>
      </c>
      <c r="AU150" s="222" t="s">
        <v>83</v>
      </c>
      <c r="AY150" s="16" t="s">
        <v>130</v>
      </c>
      <c r="BE150" s="223">
        <f>IF(N150="základní",J150,0)</f>
        <v>0</v>
      </c>
      <c r="BF150" s="223">
        <f>IF(N150="snížená",J150,0)</f>
        <v>0</v>
      </c>
      <c r="BG150" s="223">
        <f>IF(N150="zákl. přenesená",J150,0)</f>
        <v>0</v>
      </c>
      <c r="BH150" s="223">
        <f>IF(N150="sníž. přenesená",J150,0)</f>
        <v>0</v>
      </c>
      <c r="BI150" s="223">
        <f>IF(N150="nulová",J150,0)</f>
        <v>0</v>
      </c>
      <c r="BJ150" s="16" t="s">
        <v>83</v>
      </c>
      <c r="BK150" s="223">
        <f>ROUND(I150*H150,2)</f>
        <v>0</v>
      </c>
      <c r="BL150" s="16" t="s">
        <v>135</v>
      </c>
      <c r="BM150" s="222" t="s">
        <v>163</v>
      </c>
    </row>
    <row r="151" spans="1:51" s="13" customFormat="1" ht="12">
      <c r="A151" s="13"/>
      <c r="B151" s="224"/>
      <c r="C151" s="225"/>
      <c r="D151" s="226" t="s">
        <v>137</v>
      </c>
      <c r="E151" s="227" t="s">
        <v>1</v>
      </c>
      <c r="F151" s="228" t="s">
        <v>164</v>
      </c>
      <c r="G151" s="225"/>
      <c r="H151" s="229">
        <v>56.7</v>
      </c>
      <c r="I151" s="230"/>
      <c r="J151" s="225"/>
      <c r="K151" s="225"/>
      <c r="L151" s="231"/>
      <c r="M151" s="232"/>
      <c r="N151" s="233"/>
      <c r="O151" s="233"/>
      <c r="P151" s="233"/>
      <c r="Q151" s="233"/>
      <c r="R151" s="233"/>
      <c r="S151" s="233"/>
      <c r="T151" s="234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35" t="s">
        <v>137</v>
      </c>
      <c r="AU151" s="235" t="s">
        <v>83</v>
      </c>
      <c r="AV151" s="13" t="s">
        <v>85</v>
      </c>
      <c r="AW151" s="13" t="s">
        <v>32</v>
      </c>
      <c r="AX151" s="13" t="s">
        <v>75</v>
      </c>
      <c r="AY151" s="235" t="s">
        <v>130</v>
      </c>
    </row>
    <row r="152" spans="1:51" s="13" customFormat="1" ht="12">
      <c r="A152" s="13"/>
      <c r="B152" s="224"/>
      <c r="C152" s="225"/>
      <c r="D152" s="226" t="s">
        <v>137</v>
      </c>
      <c r="E152" s="227" t="s">
        <v>1</v>
      </c>
      <c r="F152" s="228" t="s">
        <v>165</v>
      </c>
      <c r="G152" s="225"/>
      <c r="H152" s="229">
        <v>24.9</v>
      </c>
      <c r="I152" s="230"/>
      <c r="J152" s="225"/>
      <c r="K152" s="225"/>
      <c r="L152" s="231"/>
      <c r="M152" s="232"/>
      <c r="N152" s="233"/>
      <c r="O152" s="233"/>
      <c r="P152" s="233"/>
      <c r="Q152" s="233"/>
      <c r="R152" s="233"/>
      <c r="S152" s="233"/>
      <c r="T152" s="234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35" t="s">
        <v>137</v>
      </c>
      <c r="AU152" s="235" t="s">
        <v>83</v>
      </c>
      <c r="AV152" s="13" t="s">
        <v>85</v>
      </c>
      <c r="AW152" s="13" t="s">
        <v>32</v>
      </c>
      <c r="AX152" s="13" t="s">
        <v>75</v>
      </c>
      <c r="AY152" s="235" t="s">
        <v>130</v>
      </c>
    </row>
    <row r="153" spans="1:51" s="13" customFormat="1" ht="12">
      <c r="A153" s="13"/>
      <c r="B153" s="224"/>
      <c r="C153" s="225"/>
      <c r="D153" s="226" t="s">
        <v>137</v>
      </c>
      <c r="E153" s="227" t="s">
        <v>1</v>
      </c>
      <c r="F153" s="228" t="s">
        <v>166</v>
      </c>
      <c r="G153" s="225"/>
      <c r="H153" s="229">
        <v>12.75</v>
      </c>
      <c r="I153" s="230"/>
      <c r="J153" s="225"/>
      <c r="K153" s="225"/>
      <c r="L153" s="231"/>
      <c r="M153" s="232"/>
      <c r="N153" s="233"/>
      <c r="O153" s="233"/>
      <c r="P153" s="233"/>
      <c r="Q153" s="233"/>
      <c r="R153" s="233"/>
      <c r="S153" s="233"/>
      <c r="T153" s="234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35" t="s">
        <v>137</v>
      </c>
      <c r="AU153" s="235" t="s">
        <v>83</v>
      </c>
      <c r="AV153" s="13" t="s">
        <v>85</v>
      </c>
      <c r="AW153" s="13" t="s">
        <v>32</v>
      </c>
      <c r="AX153" s="13" t="s">
        <v>75</v>
      </c>
      <c r="AY153" s="235" t="s">
        <v>130</v>
      </c>
    </row>
    <row r="154" spans="1:51" s="14" customFormat="1" ht="12">
      <c r="A154" s="14"/>
      <c r="B154" s="236"/>
      <c r="C154" s="237"/>
      <c r="D154" s="226" t="s">
        <v>137</v>
      </c>
      <c r="E154" s="238" t="s">
        <v>1</v>
      </c>
      <c r="F154" s="239" t="s">
        <v>142</v>
      </c>
      <c r="G154" s="237"/>
      <c r="H154" s="240">
        <v>94.35</v>
      </c>
      <c r="I154" s="241"/>
      <c r="J154" s="237"/>
      <c r="K154" s="237"/>
      <c r="L154" s="242"/>
      <c r="M154" s="243"/>
      <c r="N154" s="244"/>
      <c r="O154" s="244"/>
      <c r="P154" s="244"/>
      <c r="Q154" s="244"/>
      <c r="R154" s="244"/>
      <c r="S154" s="244"/>
      <c r="T154" s="245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46" t="s">
        <v>137</v>
      </c>
      <c r="AU154" s="246" t="s">
        <v>83</v>
      </c>
      <c r="AV154" s="14" t="s">
        <v>135</v>
      </c>
      <c r="AW154" s="14" t="s">
        <v>32</v>
      </c>
      <c r="AX154" s="14" t="s">
        <v>83</v>
      </c>
      <c r="AY154" s="246" t="s">
        <v>130</v>
      </c>
    </row>
    <row r="155" spans="1:65" s="2" customFormat="1" ht="24.15" customHeight="1">
      <c r="A155" s="37"/>
      <c r="B155" s="38"/>
      <c r="C155" s="211" t="s">
        <v>167</v>
      </c>
      <c r="D155" s="211" t="s">
        <v>131</v>
      </c>
      <c r="E155" s="212" t="s">
        <v>168</v>
      </c>
      <c r="F155" s="213" t="s">
        <v>169</v>
      </c>
      <c r="G155" s="214" t="s">
        <v>134</v>
      </c>
      <c r="H155" s="215">
        <v>24.9</v>
      </c>
      <c r="I155" s="216"/>
      <c r="J155" s="217">
        <f>ROUND(I155*H155,2)</f>
        <v>0</v>
      </c>
      <c r="K155" s="213" t="s">
        <v>1</v>
      </c>
      <c r="L155" s="43"/>
      <c r="M155" s="218" t="s">
        <v>1</v>
      </c>
      <c r="N155" s="219" t="s">
        <v>40</v>
      </c>
      <c r="O155" s="90"/>
      <c r="P155" s="220">
        <f>O155*H155</f>
        <v>0</v>
      </c>
      <c r="Q155" s="220">
        <v>0.0147</v>
      </c>
      <c r="R155" s="220">
        <f>Q155*H155</f>
        <v>0.36602999999999997</v>
      </c>
      <c r="S155" s="220">
        <v>0</v>
      </c>
      <c r="T155" s="221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222" t="s">
        <v>135</v>
      </c>
      <c r="AT155" s="222" t="s">
        <v>131</v>
      </c>
      <c r="AU155" s="222" t="s">
        <v>83</v>
      </c>
      <c r="AY155" s="16" t="s">
        <v>130</v>
      </c>
      <c r="BE155" s="223">
        <f>IF(N155="základní",J155,0)</f>
        <v>0</v>
      </c>
      <c r="BF155" s="223">
        <f>IF(N155="snížená",J155,0)</f>
        <v>0</v>
      </c>
      <c r="BG155" s="223">
        <f>IF(N155="zákl. přenesená",J155,0)</f>
        <v>0</v>
      </c>
      <c r="BH155" s="223">
        <f>IF(N155="sníž. přenesená",J155,0)</f>
        <v>0</v>
      </c>
      <c r="BI155" s="223">
        <f>IF(N155="nulová",J155,0)</f>
        <v>0</v>
      </c>
      <c r="BJ155" s="16" t="s">
        <v>83</v>
      </c>
      <c r="BK155" s="223">
        <f>ROUND(I155*H155,2)</f>
        <v>0</v>
      </c>
      <c r="BL155" s="16" t="s">
        <v>135</v>
      </c>
      <c r="BM155" s="222" t="s">
        <v>170</v>
      </c>
    </row>
    <row r="156" spans="1:51" s="13" customFormat="1" ht="12">
      <c r="A156" s="13"/>
      <c r="B156" s="224"/>
      <c r="C156" s="225"/>
      <c r="D156" s="226" t="s">
        <v>137</v>
      </c>
      <c r="E156" s="227" t="s">
        <v>1</v>
      </c>
      <c r="F156" s="228" t="s">
        <v>171</v>
      </c>
      <c r="G156" s="225"/>
      <c r="H156" s="229">
        <v>24.9</v>
      </c>
      <c r="I156" s="230"/>
      <c r="J156" s="225"/>
      <c r="K156" s="225"/>
      <c r="L156" s="231"/>
      <c r="M156" s="232"/>
      <c r="N156" s="233"/>
      <c r="O156" s="233"/>
      <c r="P156" s="233"/>
      <c r="Q156" s="233"/>
      <c r="R156" s="233"/>
      <c r="S156" s="233"/>
      <c r="T156" s="234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35" t="s">
        <v>137</v>
      </c>
      <c r="AU156" s="235" t="s">
        <v>83</v>
      </c>
      <c r="AV156" s="13" t="s">
        <v>85</v>
      </c>
      <c r="AW156" s="13" t="s">
        <v>32</v>
      </c>
      <c r="AX156" s="13" t="s">
        <v>83</v>
      </c>
      <c r="AY156" s="235" t="s">
        <v>130</v>
      </c>
    </row>
    <row r="157" spans="1:65" s="2" customFormat="1" ht="24.15" customHeight="1">
      <c r="A157" s="37"/>
      <c r="B157" s="38"/>
      <c r="C157" s="211" t="s">
        <v>143</v>
      </c>
      <c r="D157" s="211" t="s">
        <v>131</v>
      </c>
      <c r="E157" s="212" t="s">
        <v>172</v>
      </c>
      <c r="F157" s="213" t="s">
        <v>173</v>
      </c>
      <c r="G157" s="214" t="s">
        <v>134</v>
      </c>
      <c r="H157" s="215">
        <v>12</v>
      </c>
      <c r="I157" s="216"/>
      <c r="J157" s="217">
        <f>ROUND(I157*H157,2)</f>
        <v>0</v>
      </c>
      <c r="K157" s="213" t="s">
        <v>1</v>
      </c>
      <c r="L157" s="43"/>
      <c r="M157" s="218" t="s">
        <v>1</v>
      </c>
      <c r="N157" s="219" t="s">
        <v>40</v>
      </c>
      <c r="O157" s="90"/>
      <c r="P157" s="220">
        <f>O157*H157</f>
        <v>0</v>
      </c>
      <c r="Q157" s="220">
        <v>0.004</v>
      </c>
      <c r="R157" s="220">
        <f>Q157*H157</f>
        <v>0.048</v>
      </c>
      <c r="S157" s="220">
        <v>0</v>
      </c>
      <c r="T157" s="221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222" t="s">
        <v>135</v>
      </c>
      <c r="AT157" s="222" t="s">
        <v>131</v>
      </c>
      <c r="AU157" s="222" t="s">
        <v>83</v>
      </c>
      <c r="AY157" s="16" t="s">
        <v>130</v>
      </c>
      <c r="BE157" s="223">
        <f>IF(N157="základní",J157,0)</f>
        <v>0</v>
      </c>
      <c r="BF157" s="223">
        <f>IF(N157="snížená",J157,0)</f>
        <v>0</v>
      </c>
      <c r="BG157" s="223">
        <f>IF(N157="zákl. přenesená",J157,0)</f>
        <v>0</v>
      </c>
      <c r="BH157" s="223">
        <f>IF(N157="sníž. přenesená",J157,0)</f>
        <v>0</v>
      </c>
      <c r="BI157" s="223">
        <f>IF(N157="nulová",J157,0)</f>
        <v>0</v>
      </c>
      <c r="BJ157" s="16" t="s">
        <v>83</v>
      </c>
      <c r="BK157" s="223">
        <f>ROUND(I157*H157,2)</f>
        <v>0</v>
      </c>
      <c r="BL157" s="16" t="s">
        <v>135</v>
      </c>
      <c r="BM157" s="222" t="s">
        <v>174</v>
      </c>
    </row>
    <row r="158" spans="1:51" s="13" customFormat="1" ht="12">
      <c r="A158" s="13"/>
      <c r="B158" s="224"/>
      <c r="C158" s="225"/>
      <c r="D158" s="226" t="s">
        <v>137</v>
      </c>
      <c r="E158" s="227" t="s">
        <v>1</v>
      </c>
      <c r="F158" s="228" t="s">
        <v>175</v>
      </c>
      <c r="G158" s="225"/>
      <c r="H158" s="229">
        <v>12</v>
      </c>
      <c r="I158" s="230"/>
      <c r="J158" s="225"/>
      <c r="K158" s="225"/>
      <c r="L158" s="231"/>
      <c r="M158" s="232"/>
      <c r="N158" s="233"/>
      <c r="O158" s="233"/>
      <c r="P158" s="233"/>
      <c r="Q158" s="233"/>
      <c r="R158" s="233"/>
      <c r="S158" s="233"/>
      <c r="T158" s="234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35" t="s">
        <v>137</v>
      </c>
      <c r="AU158" s="235" t="s">
        <v>83</v>
      </c>
      <c r="AV158" s="13" t="s">
        <v>85</v>
      </c>
      <c r="AW158" s="13" t="s">
        <v>32</v>
      </c>
      <c r="AX158" s="13" t="s">
        <v>83</v>
      </c>
      <c r="AY158" s="235" t="s">
        <v>130</v>
      </c>
    </row>
    <row r="159" spans="1:65" s="2" customFormat="1" ht="24.15" customHeight="1">
      <c r="A159" s="37"/>
      <c r="B159" s="38"/>
      <c r="C159" s="211" t="s">
        <v>176</v>
      </c>
      <c r="D159" s="211" t="s">
        <v>131</v>
      </c>
      <c r="E159" s="212" t="s">
        <v>177</v>
      </c>
      <c r="F159" s="213" t="s">
        <v>178</v>
      </c>
      <c r="G159" s="214" t="s">
        <v>134</v>
      </c>
      <c r="H159" s="215">
        <v>49.8</v>
      </c>
      <c r="I159" s="216"/>
      <c r="J159" s="217">
        <f>ROUND(I159*H159,2)</f>
        <v>0</v>
      </c>
      <c r="K159" s="213" t="s">
        <v>1</v>
      </c>
      <c r="L159" s="43"/>
      <c r="M159" s="218" t="s">
        <v>1</v>
      </c>
      <c r="N159" s="219" t="s">
        <v>40</v>
      </c>
      <c r="O159" s="90"/>
      <c r="P159" s="220">
        <f>O159*H159</f>
        <v>0</v>
      </c>
      <c r="Q159" s="220">
        <v>0.00735</v>
      </c>
      <c r="R159" s="220">
        <f>Q159*H159</f>
        <v>0.36602999999999997</v>
      </c>
      <c r="S159" s="220">
        <v>0</v>
      </c>
      <c r="T159" s="221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222" t="s">
        <v>135</v>
      </c>
      <c r="AT159" s="222" t="s">
        <v>131</v>
      </c>
      <c r="AU159" s="222" t="s">
        <v>83</v>
      </c>
      <c r="AY159" s="16" t="s">
        <v>130</v>
      </c>
      <c r="BE159" s="223">
        <f>IF(N159="základní",J159,0)</f>
        <v>0</v>
      </c>
      <c r="BF159" s="223">
        <f>IF(N159="snížená",J159,0)</f>
        <v>0</v>
      </c>
      <c r="BG159" s="223">
        <f>IF(N159="zákl. přenesená",J159,0)</f>
        <v>0</v>
      </c>
      <c r="BH159" s="223">
        <f>IF(N159="sníž. přenesená",J159,0)</f>
        <v>0</v>
      </c>
      <c r="BI159" s="223">
        <f>IF(N159="nulová",J159,0)</f>
        <v>0</v>
      </c>
      <c r="BJ159" s="16" t="s">
        <v>83</v>
      </c>
      <c r="BK159" s="223">
        <f>ROUND(I159*H159,2)</f>
        <v>0</v>
      </c>
      <c r="BL159" s="16" t="s">
        <v>135</v>
      </c>
      <c r="BM159" s="222" t="s">
        <v>179</v>
      </c>
    </row>
    <row r="160" spans="1:51" s="13" customFormat="1" ht="12">
      <c r="A160" s="13"/>
      <c r="B160" s="224"/>
      <c r="C160" s="225"/>
      <c r="D160" s="226" t="s">
        <v>137</v>
      </c>
      <c r="E160" s="227" t="s">
        <v>1</v>
      </c>
      <c r="F160" s="228" t="s">
        <v>180</v>
      </c>
      <c r="G160" s="225"/>
      <c r="H160" s="229">
        <v>49.8</v>
      </c>
      <c r="I160" s="230"/>
      <c r="J160" s="225"/>
      <c r="K160" s="225"/>
      <c r="L160" s="231"/>
      <c r="M160" s="232"/>
      <c r="N160" s="233"/>
      <c r="O160" s="233"/>
      <c r="P160" s="233"/>
      <c r="Q160" s="233"/>
      <c r="R160" s="233"/>
      <c r="S160" s="233"/>
      <c r="T160" s="234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35" t="s">
        <v>137</v>
      </c>
      <c r="AU160" s="235" t="s">
        <v>83</v>
      </c>
      <c r="AV160" s="13" t="s">
        <v>85</v>
      </c>
      <c r="AW160" s="13" t="s">
        <v>32</v>
      </c>
      <c r="AX160" s="13" t="s">
        <v>83</v>
      </c>
      <c r="AY160" s="235" t="s">
        <v>130</v>
      </c>
    </row>
    <row r="161" spans="1:65" s="2" customFormat="1" ht="33" customHeight="1">
      <c r="A161" s="37"/>
      <c r="B161" s="38"/>
      <c r="C161" s="211" t="s">
        <v>181</v>
      </c>
      <c r="D161" s="211" t="s">
        <v>131</v>
      </c>
      <c r="E161" s="212" t="s">
        <v>182</v>
      </c>
      <c r="F161" s="213" t="s">
        <v>183</v>
      </c>
      <c r="G161" s="214" t="s">
        <v>184</v>
      </c>
      <c r="H161" s="215">
        <v>0.3</v>
      </c>
      <c r="I161" s="216"/>
      <c r="J161" s="217">
        <f>ROUND(I161*H161,2)</f>
        <v>0</v>
      </c>
      <c r="K161" s="213" t="s">
        <v>1</v>
      </c>
      <c r="L161" s="43"/>
      <c r="M161" s="218" t="s">
        <v>1</v>
      </c>
      <c r="N161" s="219" t="s">
        <v>40</v>
      </c>
      <c r="O161" s="90"/>
      <c r="P161" s="220">
        <f>O161*H161</f>
        <v>0</v>
      </c>
      <c r="Q161" s="220">
        <v>2.50187</v>
      </c>
      <c r="R161" s="220">
        <f>Q161*H161</f>
        <v>0.7505609999999999</v>
      </c>
      <c r="S161" s="220">
        <v>0</v>
      </c>
      <c r="T161" s="221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222" t="s">
        <v>135</v>
      </c>
      <c r="AT161" s="222" t="s">
        <v>131</v>
      </c>
      <c r="AU161" s="222" t="s">
        <v>83</v>
      </c>
      <c r="AY161" s="16" t="s">
        <v>130</v>
      </c>
      <c r="BE161" s="223">
        <f>IF(N161="základní",J161,0)</f>
        <v>0</v>
      </c>
      <c r="BF161" s="223">
        <f>IF(N161="snížená",J161,0)</f>
        <v>0</v>
      </c>
      <c r="BG161" s="223">
        <f>IF(N161="zákl. přenesená",J161,0)</f>
        <v>0</v>
      </c>
      <c r="BH161" s="223">
        <f>IF(N161="sníž. přenesená",J161,0)</f>
        <v>0</v>
      </c>
      <c r="BI161" s="223">
        <f>IF(N161="nulová",J161,0)</f>
        <v>0</v>
      </c>
      <c r="BJ161" s="16" t="s">
        <v>83</v>
      </c>
      <c r="BK161" s="223">
        <f>ROUND(I161*H161,2)</f>
        <v>0</v>
      </c>
      <c r="BL161" s="16" t="s">
        <v>135</v>
      </c>
      <c r="BM161" s="222" t="s">
        <v>185</v>
      </c>
    </row>
    <row r="162" spans="1:51" s="13" customFormat="1" ht="12">
      <c r="A162" s="13"/>
      <c r="B162" s="224"/>
      <c r="C162" s="225"/>
      <c r="D162" s="226" t="s">
        <v>137</v>
      </c>
      <c r="E162" s="227" t="s">
        <v>1</v>
      </c>
      <c r="F162" s="228" t="s">
        <v>186</v>
      </c>
      <c r="G162" s="225"/>
      <c r="H162" s="229">
        <v>0.3</v>
      </c>
      <c r="I162" s="230"/>
      <c r="J162" s="225"/>
      <c r="K162" s="225"/>
      <c r="L162" s="231"/>
      <c r="M162" s="232"/>
      <c r="N162" s="233"/>
      <c r="O162" s="233"/>
      <c r="P162" s="233"/>
      <c r="Q162" s="233"/>
      <c r="R162" s="233"/>
      <c r="S162" s="233"/>
      <c r="T162" s="234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35" t="s">
        <v>137</v>
      </c>
      <c r="AU162" s="235" t="s">
        <v>83</v>
      </c>
      <c r="AV162" s="13" t="s">
        <v>85</v>
      </c>
      <c r="AW162" s="13" t="s">
        <v>32</v>
      </c>
      <c r="AX162" s="13" t="s">
        <v>83</v>
      </c>
      <c r="AY162" s="235" t="s">
        <v>130</v>
      </c>
    </row>
    <row r="163" spans="1:65" s="2" customFormat="1" ht="21.75" customHeight="1">
      <c r="A163" s="37"/>
      <c r="B163" s="38"/>
      <c r="C163" s="211" t="s">
        <v>187</v>
      </c>
      <c r="D163" s="211" t="s">
        <v>131</v>
      </c>
      <c r="E163" s="212" t="s">
        <v>188</v>
      </c>
      <c r="F163" s="213" t="s">
        <v>189</v>
      </c>
      <c r="G163" s="214" t="s">
        <v>190</v>
      </c>
      <c r="H163" s="215">
        <v>1</v>
      </c>
      <c r="I163" s="216"/>
      <c r="J163" s="217">
        <f>ROUND(I163*H163,2)</f>
        <v>0</v>
      </c>
      <c r="K163" s="213" t="s">
        <v>1</v>
      </c>
      <c r="L163" s="43"/>
      <c r="M163" s="218" t="s">
        <v>1</v>
      </c>
      <c r="N163" s="219" t="s">
        <v>40</v>
      </c>
      <c r="O163" s="90"/>
      <c r="P163" s="220">
        <f>O163*H163</f>
        <v>0</v>
      </c>
      <c r="Q163" s="220">
        <v>0.04684</v>
      </c>
      <c r="R163" s="220">
        <f>Q163*H163</f>
        <v>0.04684</v>
      </c>
      <c r="S163" s="220">
        <v>0</v>
      </c>
      <c r="T163" s="221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222" t="s">
        <v>135</v>
      </c>
      <c r="AT163" s="222" t="s">
        <v>131</v>
      </c>
      <c r="AU163" s="222" t="s">
        <v>83</v>
      </c>
      <c r="AY163" s="16" t="s">
        <v>130</v>
      </c>
      <c r="BE163" s="223">
        <f>IF(N163="základní",J163,0)</f>
        <v>0</v>
      </c>
      <c r="BF163" s="223">
        <f>IF(N163="snížená",J163,0)</f>
        <v>0</v>
      </c>
      <c r="BG163" s="223">
        <f>IF(N163="zákl. přenesená",J163,0)</f>
        <v>0</v>
      </c>
      <c r="BH163" s="223">
        <f>IF(N163="sníž. přenesená",J163,0)</f>
        <v>0</v>
      </c>
      <c r="BI163" s="223">
        <f>IF(N163="nulová",J163,0)</f>
        <v>0</v>
      </c>
      <c r="BJ163" s="16" t="s">
        <v>83</v>
      </c>
      <c r="BK163" s="223">
        <f>ROUND(I163*H163,2)</f>
        <v>0</v>
      </c>
      <c r="BL163" s="16" t="s">
        <v>135</v>
      </c>
      <c r="BM163" s="222" t="s">
        <v>191</v>
      </c>
    </row>
    <row r="164" spans="1:65" s="2" customFormat="1" ht="33" customHeight="1">
      <c r="A164" s="37"/>
      <c r="B164" s="38"/>
      <c r="C164" s="247" t="s">
        <v>192</v>
      </c>
      <c r="D164" s="247" t="s">
        <v>193</v>
      </c>
      <c r="E164" s="248" t="s">
        <v>194</v>
      </c>
      <c r="F164" s="249" t="s">
        <v>195</v>
      </c>
      <c r="G164" s="250" t="s">
        <v>190</v>
      </c>
      <c r="H164" s="251">
        <v>1</v>
      </c>
      <c r="I164" s="252"/>
      <c r="J164" s="253">
        <f>ROUND(I164*H164,2)</f>
        <v>0</v>
      </c>
      <c r="K164" s="249" t="s">
        <v>1</v>
      </c>
      <c r="L164" s="254"/>
      <c r="M164" s="255" t="s">
        <v>1</v>
      </c>
      <c r="N164" s="256" t="s">
        <v>40</v>
      </c>
      <c r="O164" s="90"/>
      <c r="P164" s="220">
        <f>O164*H164</f>
        <v>0</v>
      </c>
      <c r="Q164" s="220">
        <v>0.01521</v>
      </c>
      <c r="R164" s="220">
        <f>Q164*H164</f>
        <v>0.01521</v>
      </c>
      <c r="S164" s="220">
        <v>0</v>
      </c>
      <c r="T164" s="221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222" t="s">
        <v>181</v>
      </c>
      <c r="AT164" s="222" t="s">
        <v>193</v>
      </c>
      <c r="AU164" s="222" t="s">
        <v>83</v>
      </c>
      <c r="AY164" s="16" t="s">
        <v>130</v>
      </c>
      <c r="BE164" s="223">
        <f>IF(N164="základní",J164,0)</f>
        <v>0</v>
      </c>
      <c r="BF164" s="223">
        <f>IF(N164="snížená",J164,0)</f>
        <v>0</v>
      </c>
      <c r="BG164" s="223">
        <f>IF(N164="zákl. přenesená",J164,0)</f>
        <v>0</v>
      </c>
      <c r="BH164" s="223">
        <f>IF(N164="sníž. přenesená",J164,0)</f>
        <v>0</v>
      </c>
      <c r="BI164" s="223">
        <f>IF(N164="nulová",J164,0)</f>
        <v>0</v>
      </c>
      <c r="BJ164" s="16" t="s">
        <v>83</v>
      </c>
      <c r="BK164" s="223">
        <f>ROUND(I164*H164,2)</f>
        <v>0</v>
      </c>
      <c r="BL164" s="16" t="s">
        <v>135</v>
      </c>
      <c r="BM164" s="222" t="s">
        <v>196</v>
      </c>
    </row>
    <row r="165" spans="1:63" s="12" customFormat="1" ht="25.9" customHeight="1">
      <c r="A165" s="12"/>
      <c r="B165" s="197"/>
      <c r="C165" s="198"/>
      <c r="D165" s="199" t="s">
        <v>74</v>
      </c>
      <c r="E165" s="200" t="s">
        <v>187</v>
      </c>
      <c r="F165" s="200" t="s">
        <v>197</v>
      </c>
      <c r="G165" s="198"/>
      <c r="H165" s="198"/>
      <c r="I165" s="201"/>
      <c r="J165" s="202">
        <f>BK165</f>
        <v>0</v>
      </c>
      <c r="K165" s="198"/>
      <c r="L165" s="203"/>
      <c r="M165" s="204"/>
      <c r="N165" s="205"/>
      <c r="O165" s="205"/>
      <c r="P165" s="206">
        <f>SUM(P166:P169)</f>
        <v>0</v>
      </c>
      <c r="Q165" s="205"/>
      <c r="R165" s="206">
        <f>SUM(R166:R169)</f>
        <v>0</v>
      </c>
      <c r="S165" s="205"/>
      <c r="T165" s="207">
        <f>SUM(T166:T169)</f>
        <v>1.9424700000000001</v>
      </c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R165" s="208" t="s">
        <v>83</v>
      </c>
      <c r="AT165" s="209" t="s">
        <v>74</v>
      </c>
      <c r="AU165" s="209" t="s">
        <v>75</v>
      </c>
      <c r="AY165" s="208" t="s">
        <v>130</v>
      </c>
      <c r="BK165" s="210">
        <f>SUM(BK166:BK169)</f>
        <v>0</v>
      </c>
    </row>
    <row r="166" spans="1:65" s="2" customFormat="1" ht="16.5" customHeight="1">
      <c r="A166" s="37"/>
      <c r="B166" s="38"/>
      <c r="C166" s="211" t="s">
        <v>198</v>
      </c>
      <c r="D166" s="211" t="s">
        <v>131</v>
      </c>
      <c r="E166" s="212" t="s">
        <v>199</v>
      </c>
      <c r="F166" s="213" t="s">
        <v>200</v>
      </c>
      <c r="G166" s="214" t="s">
        <v>134</v>
      </c>
      <c r="H166" s="215">
        <v>17.19</v>
      </c>
      <c r="I166" s="216"/>
      <c r="J166" s="217">
        <f>ROUND(I166*H166,2)</f>
        <v>0</v>
      </c>
      <c r="K166" s="213" t="s">
        <v>1</v>
      </c>
      <c r="L166" s="43"/>
      <c r="M166" s="218" t="s">
        <v>1</v>
      </c>
      <c r="N166" s="219" t="s">
        <v>40</v>
      </c>
      <c r="O166" s="90"/>
      <c r="P166" s="220">
        <f>O166*H166</f>
        <v>0</v>
      </c>
      <c r="Q166" s="220">
        <v>0</v>
      </c>
      <c r="R166" s="220">
        <f>Q166*H166</f>
        <v>0</v>
      </c>
      <c r="S166" s="220">
        <v>0.113</v>
      </c>
      <c r="T166" s="221">
        <f>S166*H166</f>
        <v>1.9424700000000001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222" t="s">
        <v>135</v>
      </c>
      <c r="AT166" s="222" t="s">
        <v>131</v>
      </c>
      <c r="AU166" s="222" t="s">
        <v>83</v>
      </c>
      <c r="AY166" s="16" t="s">
        <v>130</v>
      </c>
      <c r="BE166" s="223">
        <f>IF(N166="základní",J166,0)</f>
        <v>0</v>
      </c>
      <c r="BF166" s="223">
        <f>IF(N166="snížená",J166,0)</f>
        <v>0</v>
      </c>
      <c r="BG166" s="223">
        <f>IF(N166="zákl. přenesená",J166,0)</f>
        <v>0</v>
      </c>
      <c r="BH166" s="223">
        <f>IF(N166="sníž. přenesená",J166,0)</f>
        <v>0</v>
      </c>
      <c r="BI166" s="223">
        <f>IF(N166="nulová",J166,0)</f>
        <v>0</v>
      </c>
      <c r="BJ166" s="16" t="s">
        <v>83</v>
      </c>
      <c r="BK166" s="223">
        <f>ROUND(I166*H166,2)</f>
        <v>0</v>
      </c>
      <c r="BL166" s="16" t="s">
        <v>135</v>
      </c>
      <c r="BM166" s="222" t="s">
        <v>201</v>
      </c>
    </row>
    <row r="167" spans="1:51" s="13" customFormat="1" ht="12">
      <c r="A167" s="13"/>
      <c r="B167" s="224"/>
      <c r="C167" s="225"/>
      <c r="D167" s="226" t="s">
        <v>137</v>
      </c>
      <c r="E167" s="227" t="s">
        <v>1</v>
      </c>
      <c r="F167" s="228" t="s">
        <v>202</v>
      </c>
      <c r="G167" s="225"/>
      <c r="H167" s="229">
        <v>0.99</v>
      </c>
      <c r="I167" s="230"/>
      <c r="J167" s="225"/>
      <c r="K167" s="225"/>
      <c r="L167" s="231"/>
      <c r="M167" s="232"/>
      <c r="N167" s="233"/>
      <c r="O167" s="233"/>
      <c r="P167" s="233"/>
      <c r="Q167" s="233"/>
      <c r="R167" s="233"/>
      <c r="S167" s="233"/>
      <c r="T167" s="234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35" t="s">
        <v>137</v>
      </c>
      <c r="AU167" s="235" t="s">
        <v>83</v>
      </c>
      <c r="AV167" s="13" t="s">
        <v>85</v>
      </c>
      <c r="AW167" s="13" t="s">
        <v>32</v>
      </c>
      <c r="AX167" s="13" t="s">
        <v>75</v>
      </c>
      <c r="AY167" s="235" t="s">
        <v>130</v>
      </c>
    </row>
    <row r="168" spans="1:51" s="13" customFormat="1" ht="12">
      <c r="A168" s="13"/>
      <c r="B168" s="224"/>
      <c r="C168" s="225"/>
      <c r="D168" s="226" t="s">
        <v>137</v>
      </c>
      <c r="E168" s="227" t="s">
        <v>1</v>
      </c>
      <c r="F168" s="228" t="s">
        <v>203</v>
      </c>
      <c r="G168" s="225"/>
      <c r="H168" s="229">
        <v>16.2</v>
      </c>
      <c r="I168" s="230"/>
      <c r="J168" s="225"/>
      <c r="K168" s="225"/>
      <c r="L168" s="231"/>
      <c r="M168" s="232"/>
      <c r="N168" s="233"/>
      <c r="O168" s="233"/>
      <c r="P168" s="233"/>
      <c r="Q168" s="233"/>
      <c r="R168" s="233"/>
      <c r="S168" s="233"/>
      <c r="T168" s="234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35" t="s">
        <v>137</v>
      </c>
      <c r="AU168" s="235" t="s">
        <v>83</v>
      </c>
      <c r="AV168" s="13" t="s">
        <v>85</v>
      </c>
      <c r="AW168" s="13" t="s">
        <v>32</v>
      </c>
      <c r="AX168" s="13" t="s">
        <v>75</v>
      </c>
      <c r="AY168" s="235" t="s">
        <v>130</v>
      </c>
    </row>
    <row r="169" spans="1:51" s="14" customFormat="1" ht="12">
      <c r="A169" s="14"/>
      <c r="B169" s="236"/>
      <c r="C169" s="237"/>
      <c r="D169" s="226" t="s">
        <v>137</v>
      </c>
      <c r="E169" s="238" t="s">
        <v>1</v>
      </c>
      <c r="F169" s="239" t="s">
        <v>142</v>
      </c>
      <c r="G169" s="237"/>
      <c r="H169" s="240">
        <v>17.19</v>
      </c>
      <c r="I169" s="241"/>
      <c r="J169" s="237"/>
      <c r="K169" s="237"/>
      <c r="L169" s="242"/>
      <c r="M169" s="243"/>
      <c r="N169" s="244"/>
      <c r="O169" s="244"/>
      <c r="P169" s="244"/>
      <c r="Q169" s="244"/>
      <c r="R169" s="244"/>
      <c r="S169" s="244"/>
      <c r="T169" s="245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46" t="s">
        <v>137</v>
      </c>
      <c r="AU169" s="246" t="s">
        <v>83</v>
      </c>
      <c r="AV169" s="14" t="s">
        <v>135</v>
      </c>
      <c r="AW169" s="14" t="s">
        <v>32</v>
      </c>
      <c r="AX169" s="14" t="s">
        <v>83</v>
      </c>
      <c r="AY169" s="246" t="s">
        <v>130</v>
      </c>
    </row>
    <row r="170" spans="1:63" s="12" customFormat="1" ht="25.9" customHeight="1">
      <c r="A170" s="12"/>
      <c r="B170" s="197"/>
      <c r="C170" s="198"/>
      <c r="D170" s="199" t="s">
        <v>74</v>
      </c>
      <c r="E170" s="200" t="s">
        <v>204</v>
      </c>
      <c r="F170" s="200" t="s">
        <v>205</v>
      </c>
      <c r="G170" s="198"/>
      <c r="H170" s="198"/>
      <c r="I170" s="201"/>
      <c r="J170" s="202">
        <f>BK170</f>
        <v>0</v>
      </c>
      <c r="K170" s="198"/>
      <c r="L170" s="203"/>
      <c r="M170" s="204"/>
      <c r="N170" s="205"/>
      <c r="O170" s="205"/>
      <c r="P170" s="206">
        <f>P171</f>
        <v>0</v>
      </c>
      <c r="Q170" s="205"/>
      <c r="R170" s="206">
        <f>R171</f>
        <v>0</v>
      </c>
      <c r="S170" s="205"/>
      <c r="T170" s="207">
        <f>T171</f>
        <v>0</v>
      </c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R170" s="208" t="s">
        <v>83</v>
      </c>
      <c r="AT170" s="209" t="s">
        <v>74</v>
      </c>
      <c r="AU170" s="209" t="s">
        <v>75</v>
      </c>
      <c r="AY170" s="208" t="s">
        <v>130</v>
      </c>
      <c r="BK170" s="210">
        <f>BK171</f>
        <v>0</v>
      </c>
    </row>
    <row r="171" spans="1:63" s="12" customFormat="1" ht="22.8" customHeight="1">
      <c r="A171" s="12"/>
      <c r="B171" s="197"/>
      <c r="C171" s="198"/>
      <c r="D171" s="199" t="s">
        <v>74</v>
      </c>
      <c r="E171" s="257" t="s">
        <v>206</v>
      </c>
      <c r="F171" s="257" t="s">
        <v>207</v>
      </c>
      <c r="G171" s="198"/>
      <c r="H171" s="198"/>
      <c r="I171" s="201"/>
      <c r="J171" s="258">
        <f>BK171</f>
        <v>0</v>
      </c>
      <c r="K171" s="198"/>
      <c r="L171" s="203"/>
      <c r="M171" s="204"/>
      <c r="N171" s="205"/>
      <c r="O171" s="205"/>
      <c r="P171" s="206">
        <f>SUM(P172:P175)</f>
        <v>0</v>
      </c>
      <c r="Q171" s="205"/>
      <c r="R171" s="206">
        <f>SUM(R172:R175)</f>
        <v>0</v>
      </c>
      <c r="S171" s="205"/>
      <c r="T171" s="207">
        <f>SUM(T172:T175)</f>
        <v>0</v>
      </c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R171" s="208" t="s">
        <v>83</v>
      </c>
      <c r="AT171" s="209" t="s">
        <v>74</v>
      </c>
      <c r="AU171" s="209" t="s">
        <v>83</v>
      </c>
      <c r="AY171" s="208" t="s">
        <v>130</v>
      </c>
      <c r="BK171" s="210">
        <f>SUM(BK172:BK175)</f>
        <v>0</v>
      </c>
    </row>
    <row r="172" spans="1:65" s="2" customFormat="1" ht="24.15" customHeight="1">
      <c r="A172" s="37"/>
      <c r="B172" s="38"/>
      <c r="C172" s="211" t="s">
        <v>208</v>
      </c>
      <c r="D172" s="211" t="s">
        <v>131</v>
      </c>
      <c r="E172" s="212" t="s">
        <v>209</v>
      </c>
      <c r="F172" s="213" t="s">
        <v>210</v>
      </c>
      <c r="G172" s="214" t="s">
        <v>211</v>
      </c>
      <c r="H172" s="215">
        <v>5.344</v>
      </c>
      <c r="I172" s="216"/>
      <c r="J172" s="217">
        <f>ROUND(I172*H172,2)</f>
        <v>0</v>
      </c>
      <c r="K172" s="213" t="s">
        <v>148</v>
      </c>
      <c r="L172" s="43"/>
      <c r="M172" s="218" t="s">
        <v>1</v>
      </c>
      <c r="N172" s="219" t="s">
        <v>40</v>
      </c>
      <c r="O172" s="90"/>
      <c r="P172" s="220">
        <f>O172*H172</f>
        <v>0</v>
      </c>
      <c r="Q172" s="220">
        <v>0</v>
      </c>
      <c r="R172" s="220">
        <f>Q172*H172</f>
        <v>0</v>
      </c>
      <c r="S172" s="220">
        <v>0</v>
      </c>
      <c r="T172" s="221">
        <f>S172*H172</f>
        <v>0</v>
      </c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R172" s="222" t="s">
        <v>135</v>
      </c>
      <c r="AT172" s="222" t="s">
        <v>131</v>
      </c>
      <c r="AU172" s="222" t="s">
        <v>85</v>
      </c>
      <c r="AY172" s="16" t="s">
        <v>130</v>
      </c>
      <c r="BE172" s="223">
        <f>IF(N172="základní",J172,0)</f>
        <v>0</v>
      </c>
      <c r="BF172" s="223">
        <f>IF(N172="snížená",J172,0)</f>
        <v>0</v>
      </c>
      <c r="BG172" s="223">
        <f>IF(N172="zákl. přenesená",J172,0)</f>
        <v>0</v>
      </c>
      <c r="BH172" s="223">
        <f>IF(N172="sníž. přenesená",J172,0)</f>
        <v>0</v>
      </c>
      <c r="BI172" s="223">
        <f>IF(N172="nulová",J172,0)</f>
        <v>0</v>
      </c>
      <c r="BJ172" s="16" t="s">
        <v>83</v>
      </c>
      <c r="BK172" s="223">
        <f>ROUND(I172*H172,2)</f>
        <v>0</v>
      </c>
      <c r="BL172" s="16" t="s">
        <v>135</v>
      </c>
      <c r="BM172" s="222" t="s">
        <v>212</v>
      </c>
    </row>
    <row r="173" spans="1:65" s="2" customFormat="1" ht="33" customHeight="1">
      <c r="A173" s="37"/>
      <c r="B173" s="38"/>
      <c r="C173" s="211" t="s">
        <v>213</v>
      </c>
      <c r="D173" s="211" t="s">
        <v>131</v>
      </c>
      <c r="E173" s="212" t="s">
        <v>214</v>
      </c>
      <c r="F173" s="213" t="s">
        <v>215</v>
      </c>
      <c r="G173" s="214" t="s">
        <v>211</v>
      </c>
      <c r="H173" s="215">
        <v>80.16</v>
      </c>
      <c r="I173" s="216"/>
      <c r="J173" s="217">
        <f>ROUND(I173*H173,2)</f>
        <v>0</v>
      </c>
      <c r="K173" s="213" t="s">
        <v>148</v>
      </c>
      <c r="L173" s="43"/>
      <c r="M173" s="218" t="s">
        <v>1</v>
      </c>
      <c r="N173" s="219" t="s">
        <v>40</v>
      </c>
      <c r="O173" s="90"/>
      <c r="P173" s="220">
        <f>O173*H173</f>
        <v>0</v>
      </c>
      <c r="Q173" s="220">
        <v>0</v>
      </c>
      <c r="R173" s="220">
        <f>Q173*H173</f>
        <v>0</v>
      </c>
      <c r="S173" s="220">
        <v>0</v>
      </c>
      <c r="T173" s="221">
        <f>S173*H173</f>
        <v>0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222" t="s">
        <v>135</v>
      </c>
      <c r="AT173" s="222" t="s">
        <v>131</v>
      </c>
      <c r="AU173" s="222" t="s">
        <v>85</v>
      </c>
      <c r="AY173" s="16" t="s">
        <v>130</v>
      </c>
      <c r="BE173" s="223">
        <f>IF(N173="základní",J173,0)</f>
        <v>0</v>
      </c>
      <c r="BF173" s="223">
        <f>IF(N173="snížená",J173,0)</f>
        <v>0</v>
      </c>
      <c r="BG173" s="223">
        <f>IF(N173="zákl. přenesená",J173,0)</f>
        <v>0</v>
      </c>
      <c r="BH173" s="223">
        <f>IF(N173="sníž. přenesená",J173,0)</f>
        <v>0</v>
      </c>
      <c r="BI173" s="223">
        <f>IF(N173="nulová",J173,0)</f>
        <v>0</v>
      </c>
      <c r="BJ173" s="16" t="s">
        <v>83</v>
      </c>
      <c r="BK173" s="223">
        <f>ROUND(I173*H173,2)</f>
        <v>0</v>
      </c>
      <c r="BL173" s="16" t="s">
        <v>135</v>
      </c>
      <c r="BM173" s="222" t="s">
        <v>216</v>
      </c>
    </row>
    <row r="174" spans="1:51" s="13" customFormat="1" ht="12">
      <c r="A174" s="13"/>
      <c r="B174" s="224"/>
      <c r="C174" s="225"/>
      <c r="D174" s="226" t="s">
        <v>137</v>
      </c>
      <c r="E174" s="227" t="s">
        <v>1</v>
      </c>
      <c r="F174" s="228" t="s">
        <v>217</v>
      </c>
      <c r="G174" s="225"/>
      <c r="H174" s="229">
        <v>80.16</v>
      </c>
      <c r="I174" s="230"/>
      <c r="J174" s="225"/>
      <c r="K174" s="225"/>
      <c r="L174" s="231"/>
      <c r="M174" s="232"/>
      <c r="N174" s="233"/>
      <c r="O174" s="233"/>
      <c r="P174" s="233"/>
      <c r="Q174" s="233"/>
      <c r="R174" s="233"/>
      <c r="S174" s="233"/>
      <c r="T174" s="234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35" t="s">
        <v>137</v>
      </c>
      <c r="AU174" s="235" t="s">
        <v>85</v>
      </c>
      <c r="AV174" s="13" t="s">
        <v>85</v>
      </c>
      <c r="AW174" s="13" t="s">
        <v>32</v>
      </c>
      <c r="AX174" s="13" t="s">
        <v>83</v>
      </c>
      <c r="AY174" s="235" t="s">
        <v>130</v>
      </c>
    </row>
    <row r="175" spans="1:65" s="2" customFormat="1" ht="33" customHeight="1">
      <c r="A175" s="37"/>
      <c r="B175" s="38"/>
      <c r="C175" s="211" t="s">
        <v>218</v>
      </c>
      <c r="D175" s="211" t="s">
        <v>131</v>
      </c>
      <c r="E175" s="212" t="s">
        <v>219</v>
      </c>
      <c r="F175" s="213" t="s">
        <v>220</v>
      </c>
      <c r="G175" s="214" t="s">
        <v>211</v>
      </c>
      <c r="H175" s="215">
        <v>5.344</v>
      </c>
      <c r="I175" s="216"/>
      <c r="J175" s="217">
        <f>ROUND(I175*H175,2)</f>
        <v>0</v>
      </c>
      <c r="K175" s="213" t="s">
        <v>148</v>
      </c>
      <c r="L175" s="43"/>
      <c r="M175" s="218" t="s">
        <v>1</v>
      </c>
      <c r="N175" s="219" t="s">
        <v>40</v>
      </c>
      <c r="O175" s="90"/>
      <c r="P175" s="220">
        <f>O175*H175</f>
        <v>0</v>
      </c>
      <c r="Q175" s="220">
        <v>0</v>
      </c>
      <c r="R175" s="220">
        <f>Q175*H175</f>
        <v>0</v>
      </c>
      <c r="S175" s="220">
        <v>0</v>
      </c>
      <c r="T175" s="221">
        <f>S175*H175</f>
        <v>0</v>
      </c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R175" s="222" t="s">
        <v>135</v>
      </c>
      <c r="AT175" s="222" t="s">
        <v>131</v>
      </c>
      <c r="AU175" s="222" t="s">
        <v>85</v>
      </c>
      <c r="AY175" s="16" t="s">
        <v>130</v>
      </c>
      <c r="BE175" s="223">
        <f>IF(N175="základní",J175,0)</f>
        <v>0</v>
      </c>
      <c r="BF175" s="223">
        <f>IF(N175="snížená",J175,0)</f>
        <v>0</v>
      </c>
      <c r="BG175" s="223">
        <f>IF(N175="zákl. přenesená",J175,0)</f>
        <v>0</v>
      </c>
      <c r="BH175" s="223">
        <f>IF(N175="sníž. přenesená",J175,0)</f>
        <v>0</v>
      </c>
      <c r="BI175" s="223">
        <f>IF(N175="nulová",J175,0)</f>
        <v>0</v>
      </c>
      <c r="BJ175" s="16" t="s">
        <v>83</v>
      </c>
      <c r="BK175" s="223">
        <f>ROUND(I175*H175,2)</f>
        <v>0</v>
      </c>
      <c r="BL175" s="16" t="s">
        <v>135</v>
      </c>
      <c r="BM175" s="222" t="s">
        <v>221</v>
      </c>
    </row>
    <row r="176" spans="1:63" s="12" customFormat="1" ht="25.9" customHeight="1">
      <c r="A176" s="12"/>
      <c r="B176" s="197"/>
      <c r="C176" s="198"/>
      <c r="D176" s="199" t="s">
        <v>74</v>
      </c>
      <c r="E176" s="200" t="s">
        <v>222</v>
      </c>
      <c r="F176" s="200" t="s">
        <v>223</v>
      </c>
      <c r="G176" s="198"/>
      <c r="H176" s="198"/>
      <c r="I176" s="201"/>
      <c r="J176" s="202">
        <f>BK176</f>
        <v>0</v>
      </c>
      <c r="K176" s="198"/>
      <c r="L176" s="203"/>
      <c r="M176" s="204"/>
      <c r="N176" s="205"/>
      <c r="O176" s="205"/>
      <c r="P176" s="206">
        <f>SUM(P177:P179)</f>
        <v>0</v>
      </c>
      <c r="Q176" s="205"/>
      <c r="R176" s="206">
        <f>SUM(R177:R179)</f>
        <v>0.002053</v>
      </c>
      <c r="S176" s="205"/>
      <c r="T176" s="207">
        <f>SUM(T177:T179)</f>
        <v>0</v>
      </c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R176" s="208" t="s">
        <v>85</v>
      </c>
      <c r="AT176" s="209" t="s">
        <v>74</v>
      </c>
      <c r="AU176" s="209" t="s">
        <v>75</v>
      </c>
      <c r="AY176" s="208" t="s">
        <v>130</v>
      </c>
      <c r="BK176" s="210">
        <f>SUM(BK177:BK179)</f>
        <v>0</v>
      </c>
    </row>
    <row r="177" spans="1:65" s="2" customFormat="1" ht="16.5" customHeight="1">
      <c r="A177" s="37"/>
      <c r="B177" s="38"/>
      <c r="C177" s="211" t="s">
        <v>155</v>
      </c>
      <c r="D177" s="211" t="s">
        <v>131</v>
      </c>
      <c r="E177" s="212" t="s">
        <v>224</v>
      </c>
      <c r="F177" s="213" t="s">
        <v>225</v>
      </c>
      <c r="G177" s="214" t="s">
        <v>134</v>
      </c>
      <c r="H177" s="215">
        <v>17</v>
      </c>
      <c r="I177" s="216"/>
      <c r="J177" s="217">
        <f>ROUND(I177*H177,2)</f>
        <v>0</v>
      </c>
      <c r="K177" s="213" t="s">
        <v>1</v>
      </c>
      <c r="L177" s="43"/>
      <c r="M177" s="218" t="s">
        <v>1</v>
      </c>
      <c r="N177" s="219" t="s">
        <v>40</v>
      </c>
      <c r="O177" s="90"/>
      <c r="P177" s="220">
        <f>O177*H177</f>
        <v>0</v>
      </c>
      <c r="Q177" s="220">
        <v>0</v>
      </c>
      <c r="R177" s="220">
        <f>Q177*H177</f>
        <v>0</v>
      </c>
      <c r="S177" s="220">
        <v>0</v>
      </c>
      <c r="T177" s="221">
        <f>S177*H177</f>
        <v>0</v>
      </c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R177" s="222" t="s">
        <v>155</v>
      </c>
      <c r="AT177" s="222" t="s">
        <v>131</v>
      </c>
      <c r="AU177" s="222" t="s">
        <v>83</v>
      </c>
      <c r="AY177" s="16" t="s">
        <v>130</v>
      </c>
      <c r="BE177" s="223">
        <f>IF(N177="základní",J177,0)</f>
        <v>0</v>
      </c>
      <c r="BF177" s="223">
        <f>IF(N177="snížená",J177,0)</f>
        <v>0</v>
      </c>
      <c r="BG177" s="223">
        <f>IF(N177="zákl. přenesená",J177,0)</f>
        <v>0</v>
      </c>
      <c r="BH177" s="223">
        <f>IF(N177="sníž. přenesená",J177,0)</f>
        <v>0</v>
      </c>
      <c r="BI177" s="223">
        <f>IF(N177="nulová",J177,0)</f>
        <v>0</v>
      </c>
      <c r="BJ177" s="16" t="s">
        <v>83</v>
      </c>
      <c r="BK177" s="223">
        <f>ROUND(I177*H177,2)</f>
        <v>0</v>
      </c>
      <c r="BL177" s="16" t="s">
        <v>155</v>
      </c>
      <c r="BM177" s="222" t="s">
        <v>226</v>
      </c>
    </row>
    <row r="178" spans="1:65" s="2" customFormat="1" ht="16.5" customHeight="1">
      <c r="A178" s="37"/>
      <c r="B178" s="38"/>
      <c r="C178" s="247" t="s">
        <v>227</v>
      </c>
      <c r="D178" s="247" t="s">
        <v>193</v>
      </c>
      <c r="E178" s="248" t="s">
        <v>228</v>
      </c>
      <c r="F178" s="249" t="s">
        <v>229</v>
      </c>
      <c r="G178" s="250" t="s">
        <v>230</v>
      </c>
      <c r="H178" s="251">
        <v>2.053</v>
      </c>
      <c r="I178" s="252"/>
      <c r="J178" s="253">
        <f>ROUND(I178*H178,2)</f>
        <v>0</v>
      </c>
      <c r="K178" s="249" t="s">
        <v>1</v>
      </c>
      <c r="L178" s="254"/>
      <c r="M178" s="255" t="s">
        <v>1</v>
      </c>
      <c r="N178" s="256" t="s">
        <v>40</v>
      </c>
      <c r="O178" s="90"/>
      <c r="P178" s="220">
        <f>O178*H178</f>
        <v>0</v>
      </c>
      <c r="Q178" s="220">
        <v>0.001</v>
      </c>
      <c r="R178" s="220">
        <f>Q178*H178</f>
        <v>0.002053</v>
      </c>
      <c r="S178" s="220">
        <v>0</v>
      </c>
      <c r="T178" s="221">
        <f>S178*H178</f>
        <v>0</v>
      </c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R178" s="222" t="s">
        <v>231</v>
      </c>
      <c r="AT178" s="222" t="s">
        <v>193</v>
      </c>
      <c r="AU178" s="222" t="s">
        <v>83</v>
      </c>
      <c r="AY178" s="16" t="s">
        <v>130</v>
      </c>
      <c r="BE178" s="223">
        <f>IF(N178="základní",J178,0)</f>
        <v>0</v>
      </c>
      <c r="BF178" s="223">
        <f>IF(N178="snížená",J178,0)</f>
        <v>0</v>
      </c>
      <c r="BG178" s="223">
        <f>IF(N178="zákl. přenesená",J178,0)</f>
        <v>0</v>
      </c>
      <c r="BH178" s="223">
        <f>IF(N178="sníž. přenesená",J178,0)</f>
        <v>0</v>
      </c>
      <c r="BI178" s="223">
        <f>IF(N178="nulová",J178,0)</f>
        <v>0</v>
      </c>
      <c r="BJ178" s="16" t="s">
        <v>83</v>
      </c>
      <c r="BK178" s="223">
        <f>ROUND(I178*H178,2)</f>
        <v>0</v>
      </c>
      <c r="BL178" s="16" t="s">
        <v>155</v>
      </c>
      <c r="BM178" s="222" t="s">
        <v>232</v>
      </c>
    </row>
    <row r="179" spans="1:51" s="13" customFormat="1" ht="12">
      <c r="A179" s="13"/>
      <c r="B179" s="224"/>
      <c r="C179" s="225"/>
      <c r="D179" s="226" t="s">
        <v>137</v>
      </c>
      <c r="E179" s="227" t="s">
        <v>1</v>
      </c>
      <c r="F179" s="228" t="s">
        <v>233</v>
      </c>
      <c r="G179" s="225"/>
      <c r="H179" s="229">
        <v>2.053</v>
      </c>
      <c r="I179" s="230"/>
      <c r="J179" s="225"/>
      <c r="K179" s="225"/>
      <c r="L179" s="231"/>
      <c r="M179" s="232"/>
      <c r="N179" s="233"/>
      <c r="O179" s="233"/>
      <c r="P179" s="233"/>
      <c r="Q179" s="233"/>
      <c r="R179" s="233"/>
      <c r="S179" s="233"/>
      <c r="T179" s="234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35" t="s">
        <v>137</v>
      </c>
      <c r="AU179" s="235" t="s">
        <v>83</v>
      </c>
      <c r="AV179" s="13" t="s">
        <v>85</v>
      </c>
      <c r="AW179" s="13" t="s">
        <v>32</v>
      </c>
      <c r="AX179" s="13" t="s">
        <v>83</v>
      </c>
      <c r="AY179" s="235" t="s">
        <v>130</v>
      </c>
    </row>
    <row r="180" spans="1:63" s="12" customFormat="1" ht="25.9" customHeight="1">
      <c r="A180" s="12"/>
      <c r="B180" s="197"/>
      <c r="C180" s="198"/>
      <c r="D180" s="199" t="s">
        <v>74</v>
      </c>
      <c r="E180" s="200" t="s">
        <v>234</v>
      </c>
      <c r="F180" s="200" t="s">
        <v>235</v>
      </c>
      <c r="G180" s="198"/>
      <c r="H180" s="198"/>
      <c r="I180" s="201"/>
      <c r="J180" s="202">
        <f>BK180</f>
        <v>0</v>
      </c>
      <c r="K180" s="198"/>
      <c r="L180" s="203"/>
      <c r="M180" s="204"/>
      <c r="N180" s="205"/>
      <c r="O180" s="205"/>
      <c r="P180" s="206">
        <f>SUM(P181:P183)</f>
        <v>0</v>
      </c>
      <c r="Q180" s="205"/>
      <c r="R180" s="206">
        <f>SUM(R181:R183)</f>
        <v>0.005508</v>
      </c>
      <c r="S180" s="205"/>
      <c r="T180" s="207">
        <f>SUM(T181:T183)</f>
        <v>0</v>
      </c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R180" s="208" t="s">
        <v>85</v>
      </c>
      <c r="AT180" s="209" t="s">
        <v>74</v>
      </c>
      <c r="AU180" s="209" t="s">
        <v>75</v>
      </c>
      <c r="AY180" s="208" t="s">
        <v>130</v>
      </c>
      <c r="BK180" s="210">
        <f>SUM(BK181:BK183)</f>
        <v>0</v>
      </c>
    </row>
    <row r="181" spans="1:65" s="2" customFormat="1" ht="24.15" customHeight="1">
      <c r="A181" s="37"/>
      <c r="B181" s="38"/>
      <c r="C181" s="211" t="s">
        <v>236</v>
      </c>
      <c r="D181" s="211" t="s">
        <v>131</v>
      </c>
      <c r="E181" s="212" t="s">
        <v>237</v>
      </c>
      <c r="F181" s="213" t="s">
        <v>238</v>
      </c>
      <c r="G181" s="214" t="s">
        <v>134</v>
      </c>
      <c r="H181" s="215">
        <v>6</v>
      </c>
      <c r="I181" s="216"/>
      <c r="J181" s="217">
        <f>ROUND(I181*H181,2)</f>
        <v>0</v>
      </c>
      <c r="K181" s="213" t="s">
        <v>1</v>
      </c>
      <c r="L181" s="43"/>
      <c r="M181" s="218" t="s">
        <v>1</v>
      </c>
      <c r="N181" s="219" t="s">
        <v>40</v>
      </c>
      <c r="O181" s="90"/>
      <c r="P181" s="220">
        <f>O181*H181</f>
        <v>0</v>
      </c>
      <c r="Q181" s="220">
        <v>0</v>
      </c>
      <c r="R181" s="220">
        <f>Q181*H181</f>
        <v>0</v>
      </c>
      <c r="S181" s="220">
        <v>0</v>
      </c>
      <c r="T181" s="221">
        <f>S181*H181</f>
        <v>0</v>
      </c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R181" s="222" t="s">
        <v>155</v>
      </c>
      <c r="AT181" s="222" t="s">
        <v>131</v>
      </c>
      <c r="AU181" s="222" t="s">
        <v>83</v>
      </c>
      <c r="AY181" s="16" t="s">
        <v>130</v>
      </c>
      <c r="BE181" s="223">
        <f>IF(N181="základní",J181,0)</f>
        <v>0</v>
      </c>
      <c r="BF181" s="223">
        <f>IF(N181="snížená",J181,0)</f>
        <v>0</v>
      </c>
      <c r="BG181" s="223">
        <f>IF(N181="zákl. přenesená",J181,0)</f>
        <v>0</v>
      </c>
      <c r="BH181" s="223">
        <f>IF(N181="sníž. přenesená",J181,0)</f>
        <v>0</v>
      </c>
      <c r="BI181" s="223">
        <f>IF(N181="nulová",J181,0)</f>
        <v>0</v>
      </c>
      <c r="BJ181" s="16" t="s">
        <v>83</v>
      </c>
      <c r="BK181" s="223">
        <f>ROUND(I181*H181,2)</f>
        <v>0</v>
      </c>
      <c r="BL181" s="16" t="s">
        <v>155</v>
      </c>
      <c r="BM181" s="222" t="s">
        <v>239</v>
      </c>
    </row>
    <row r="182" spans="1:65" s="2" customFormat="1" ht="24.15" customHeight="1">
      <c r="A182" s="37"/>
      <c r="B182" s="38"/>
      <c r="C182" s="247" t="s">
        <v>240</v>
      </c>
      <c r="D182" s="247" t="s">
        <v>193</v>
      </c>
      <c r="E182" s="248" t="s">
        <v>241</v>
      </c>
      <c r="F182" s="249" t="s">
        <v>242</v>
      </c>
      <c r="G182" s="250" t="s">
        <v>134</v>
      </c>
      <c r="H182" s="251">
        <v>6.12</v>
      </c>
      <c r="I182" s="252"/>
      <c r="J182" s="253">
        <f>ROUND(I182*H182,2)</f>
        <v>0</v>
      </c>
      <c r="K182" s="249" t="s">
        <v>1</v>
      </c>
      <c r="L182" s="254"/>
      <c r="M182" s="255" t="s">
        <v>1</v>
      </c>
      <c r="N182" s="256" t="s">
        <v>40</v>
      </c>
      <c r="O182" s="90"/>
      <c r="P182" s="220">
        <f>O182*H182</f>
        <v>0</v>
      </c>
      <c r="Q182" s="220">
        <v>0.0009</v>
      </c>
      <c r="R182" s="220">
        <f>Q182*H182</f>
        <v>0.005508</v>
      </c>
      <c r="S182" s="220">
        <v>0</v>
      </c>
      <c r="T182" s="221">
        <f>S182*H182</f>
        <v>0</v>
      </c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R182" s="222" t="s">
        <v>231</v>
      </c>
      <c r="AT182" s="222" t="s">
        <v>193</v>
      </c>
      <c r="AU182" s="222" t="s">
        <v>83</v>
      </c>
      <c r="AY182" s="16" t="s">
        <v>130</v>
      </c>
      <c r="BE182" s="223">
        <f>IF(N182="základní",J182,0)</f>
        <v>0</v>
      </c>
      <c r="BF182" s="223">
        <f>IF(N182="snížená",J182,0)</f>
        <v>0</v>
      </c>
      <c r="BG182" s="223">
        <f>IF(N182="zákl. přenesená",J182,0)</f>
        <v>0</v>
      </c>
      <c r="BH182" s="223">
        <f>IF(N182="sníž. přenesená",J182,0)</f>
        <v>0</v>
      </c>
      <c r="BI182" s="223">
        <f>IF(N182="nulová",J182,0)</f>
        <v>0</v>
      </c>
      <c r="BJ182" s="16" t="s">
        <v>83</v>
      </c>
      <c r="BK182" s="223">
        <f>ROUND(I182*H182,2)</f>
        <v>0</v>
      </c>
      <c r="BL182" s="16" t="s">
        <v>155</v>
      </c>
      <c r="BM182" s="222" t="s">
        <v>243</v>
      </c>
    </row>
    <row r="183" spans="1:51" s="13" customFormat="1" ht="12">
      <c r="A183" s="13"/>
      <c r="B183" s="224"/>
      <c r="C183" s="225"/>
      <c r="D183" s="226" t="s">
        <v>137</v>
      </c>
      <c r="E183" s="227" t="s">
        <v>1</v>
      </c>
      <c r="F183" s="228" t="s">
        <v>244</v>
      </c>
      <c r="G183" s="225"/>
      <c r="H183" s="229">
        <v>6.12</v>
      </c>
      <c r="I183" s="230"/>
      <c r="J183" s="225"/>
      <c r="K183" s="225"/>
      <c r="L183" s="231"/>
      <c r="M183" s="232"/>
      <c r="N183" s="233"/>
      <c r="O183" s="233"/>
      <c r="P183" s="233"/>
      <c r="Q183" s="233"/>
      <c r="R183" s="233"/>
      <c r="S183" s="233"/>
      <c r="T183" s="234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35" t="s">
        <v>137</v>
      </c>
      <c r="AU183" s="235" t="s">
        <v>83</v>
      </c>
      <c r="AV183" s="13" t="s">
        <v>85</v>
      </c>
      <c r="AW183" s="13" t="s">
        <v>32</v>
      </c>
      <c r="AX183" s="13" t="s">
        <v>83</v>
      </c>
      <c r="AY183" s="235" t="s">
        <v>130</v>
      </c>
    </row>
    <row r="184" spans="1:63" s="12" customFormat="1" ht="25.9" customHeight="1">
      <c r="A184" s="12"/>
      <c r="B184" s="197"/>
      <c r="C184" s="198"/>
      <c r="D184" s="199" t="s">
        <v>74</v>
      </c>
      <c r="E184" s="200" t="s">
        <v>245</v>
      </c>
      <c r="F184" s="200" t="s">
        <v>246</v>
      </c>
      <c r="G184" s="198"/>
      <c r="H184" s="198"/>
      <c r="I184" s="201"/>
      <c r="J184" s="202">
        <f>BK184</f>
        <v>0</v>
      </c>
      <c r="K184" s="198"/>
      <c r="L184" s="203"/>
      <c r="M184" s="204"/>
      <c r="N184" s="205"/>
      <c r="O184" s="205"/>
      <c r="P184" s="206">
        <f>SUM(P185:P193)</f>
        <v>0</v>
      </c>
      <c r="Q184" s="205"/>
      <c r="R184" s="206">
        <f>SUM(R185:R193)</f>
        <v>0.04576</v>
      </c>
      <c r="S184" s="205"/>
      <c r="T184" s="207">
        <f>SUM(T185:T193)</f>
        <v>0.21516000000000002</v>
      </c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R184" s="208" t="s">
        <v>85</v>
      </c>
      <c r="AT184" s="209" t="s">
        <v>74</v>
      </c>
      <c r="AU184" s="209" t="s">
        <v>75</v>
      </c>
      <c r="AY184" s="208" t="s">
        <v>130</v>
      </c>
      <c r="BK184" s="210">
        <f>SUM(BK185:BK193)</f>
        <v>0</v>
      </c>
    </row>
    <row r="185" spans="1:65" s="2" customFormat="1" ht="16.5" customHeight="1">
      <c r="A185" s="37"/>
      <c r="B185" s="38"/>
      <c r="C185" s="211" t="s">
        <v>247</v>
      </c>
      <c r="D185" s="211" t="s">
        <v>131</v>
      </c>
      <c r="E185" s="212" t="s">
        <v>248</v>
      </c>
      <c r="F185" s="213" t="s">
        <v>249</v>
      </c>
      <c r="G185" s="214" t="s">
        <v>250</v>
      </c>
      <c r="H185" s="215">
        <v>9</v>
      </c>
      <c r="I185" s="216"/>
      <c r="J185" s="217">
        <f>ROUND(I185*H185,2)</f>
        <v>0</v>
      </c>
      <c r="K185" s="213" t="s">
        <v>1</v>
      </c>
      <c r="L185" s="43"/>
      <c r="M185" s="218" t="s">
        <v>1</v>
      </c>
      <c r="N185" s="219" t="s">
        <v>40</v>
      </c>
      <c r="O185" s="90"/>
      <c r="P185" s="220">
        <f>O185*H185</f>
        <v>0</v>
      </c>
      <c r="Q185" s="220">
        <v>0</v>
      </c>
      <c r="R185" s="220">
        <f>Q185*H185</f>
        <v>0</v>
      </c>
      <c r="S185" s="220">
        <v>0.0021</v>
      </c>
      <c r="T185" s="221">
        <f>S185*H185</f>
        <v>0.0189</v>
      </c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R185" s="222" t="s">
        <v>155</v>
      </c>
      <c r="AT185" s="222" t="s">
        <v>131</v>
      </c>
      <c r="AU185" s="222" t="s">
        <v>83</v>
      </c>
      <c r="AY185" s="16" t="s">
        <v>130</v>
      </c>
      <c r="BE185" s="223">
        <f>IF(N185="základní",J185,0)</f>
        <v>0</v>
      </c>
      <c r="BF185" s="223">
        <f>IF(N185="snížená",J185,0)</f>
        <v>0</v>
      </c>
      <c r="BG185" s="223">
        <f>IF(N185="zákl. přenesená",J185,0)</f>
        <v>0</v>
      </c>
      <c r="BH185" s="223">
        <f>IF(N185="sníž. přenesená",J185,0)</f>
        <v>0</v>
      </c>
      <c r="BI185" s="223">
        <f>IF(N185="nulová",J185,0)</f>
        <v>0</v>
      </c>
      <c r="BJ185" s="16" t="s">
        <v>83</v>
      </c>
      <c r="BK185" s="223">
        <f>ROUND(I185*H185,2)</f>
        <v>0</v>
      </c>
      <c r="BL185" s="16" t="s">
        <v>155</v>
      </c>
      <c r="BM185" s="222" t="s">
        <v>251</v>
      </c>
    </row>
    <row r="186" spans="1:65" s="2" customFormat="1" ht="21.75" customHeight="1">
      <c r="A186" s="37"/>
      <c r="B186" s="38"/>
      <c r="C186" s="211" t="s">
        <v>7</v>
      </c>
      <c r="D186" s="211" t="s">
        <v>131</v>
      </c>
      <c r="E186" s="212" t="s">
        <v>252</v>
      </c>
      <c r="F186" s="213" t="s">
        <v>253</v>
      </c>
      <c r="G186" s="214" t="s">
        <v>250</v>
      </c>
      <c r="H186" s="215">
        <v>6</v>
      </c>
      <c r="I186" s="216"/>
      <c r="J186" s="217">
        <f>ROUND(I186*H186,2)</f>
        <v>0</v>
      </c>
      <c r="K186" s="213" t="s">
        <v>1</v>
      </c>
      <c r="L186" s="43"/>
      <c r="M186" s="218" t="s">
        <v>1</v>
      </c>
      <c r="N186" s="219" t="s">
        <v>40</v>
      </c>
      <c r="O186" s="90"/>
      <c r="P186" s="220">
        <f>O186*H186</f>
        <v>0</v>
      </c>
      <c r="Q186" s="220">
        <v>0.00142</v>
      </c>
      <c r="R186" s="220">
        <f>Q186*H186</f>
        <v>0.00852</v>
      </c>
      <c r="S186" s="220">
        <v>0</v>
      </c>
      <c r="T186" s="221">
        <f>S186*H186</f>
        <v>0</v>
      </c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R186" s="222" t="s">
        <v>155</v>
      </c>
      <c r="AT186" s="222" t="s">
        <v>131</v>
      </c>
      <c r="AU186" s="222" t="s">
        <v>83</v>
      </c>
      <c r="AY186" s="16" t="s">
        <v>130</v>
      </c>
      <c r="BE186" s="223">
        <f>IF(N186="základní",J186,0)</f>
        <v>0</v>
      </c>
      <c r="BF186" s="223">
        <f>IF(N186="snížená",J186,0)</f>
        <v>0</v>
      </c>
      <c r="BG186" s="223">
        <f>IF(N186="zákl. přenesená",J186,0)</f>
        <v>0</v>
      </c>
      <c r="BH186" s="223">
        <f>IF(N186="sníž. přenesená",J186,0)</f>
        <v>0</v>
      </c>
      <c r="BI186" s="223">
        <f>IF(N186="nulová",J186,0)</f>
        <v>0</v>
      </c>
      <c r="BJ186" s="16" t="s">
        <v>83</v>
      </c>
      <c r="BK186" s="223">
        <f>ROUND(I186*H186,2)</f>
        <v>0</v>
      </c>
      <c r="BL186" s="16" t="s">
        <v>155</v>
      </c>
      <c r="BM186" s="222" t="s">
        <v>254</v>
      </c>
    </row>
    <row r="187" spans="1:65" s="2" customFormat="1" ht="24.15" customHeight="1">
      <c r="A187" s="37"/>
      <c r="B187" s="38"/>
      <c r="C187" s="211" t="s">
        <v>255</v>
      </c>
      <c r="D187" s="211" t="s">
        <v>131</v>
      </c>
      <c r="E187" s="212" t="s">
        <v>256</v>
      </c>
      <c r="F187" s="213" t="s">
        <v>257</v>
      </c>
      <c r="G187" s="214" t="s">
        <v>190</v>
      </c>
      <c r="H187" s="215">
        <v>6</v>
      </c>
      <c r="I187" s="216"/>
      <c r="J187" s="217">
        <f>ROUND(I187*H187,2)</f>
        <v>0</v>
      </c>
      <c r="K187" s="213" t="s">
        <v>1</v>
      </c>
      <c r="L187" s="43"/>
      <c r="M187" s="218" t="s">
        <v>1</v>
      </c>
      <c r="N187" s="219" t="s">
        <v>40</v>
      </c>
      <c r="O187" s="90"/>
      <c r="P187" s="220">
        <f>O187*H187</f>
        <v>0</v>
      </c>
      <c r="Q187" s="220">
        <v>0</v>
      </c>
      <c r="R187" s="220">
        <f>Q187*H187</f>
        <v>0</v>
      </c>
      <c r="S187" s="220">
        <v>0.02961</v>
      </c>
      <c r="T187" s="221">
        <f>S187*H187</f>
        <v>0.17766</v>
      </c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R187" s="222" t="s">
        <v>155</v>
      </c>
      <c r="AT187" s="222" t="s">
        <v>131</v>
      </c>
      <c r="AU187" s="222" t="s">
        <v>83</v>
      </c>
      <c r="AY187" s="16" t="s">
        <v>130</v>
      </c>
      <c r="BE187" s="223">
        <f>IF(N187="základní",J187,0)</f>
        <v>0</v>
      </c>
      <c r="BF187" s="223">
        <f>IF(N187="snížená",J187,0)</f>
        <v>0</v>
      </c>
      <c r="BG187" s="223">
        <f>IF(N187="zákl. přenesená",J187,0)</f>
        <v>0</v>
      </c>
      <c r="BH187" s="223">
        <f>IF(N187="sníž. přenesená",J187,0)</f>
        <v>0</v>
      </c>
      <c r="BI187" s="223">
        <f>IF(N187="nulová",J187,0)</f>
        <v>0</v>
      </c>
      <c r="BJ187" s="16" t="s">
        <v>83</v>
      </c>
      <c r="BK187" s="223">
        <f>ROUND(I187*H187,2)</f>
        <v>0</v>
      </c>
      <c r="BL187" s="16" t="s">
        <v>155</v>
      </c>
      <c r="BM187" s="222" t="s">
        <v>258</v>
      </c>
    </row>
    <row r="188" spans="1:65" s="2" customFormat="1" ht="16.5" customHeight="1">
      <c r="A188" s="37"/>
      <c r="B188" s="38"/>
      <c r="C188" s="211" t="s">
        <v>259</v>
      </c>
      <c r="D188" s="211" t="s">
        <v>131</v>
      </c>
      <c r="E188" s="212" t="s">
        <v>260</v>
      </c>
      <c r="F188" s="213" t="s">
        <v>261</v>
      </c>
      <c r="G188" s="214" t="s">
        <v>190</v>
      </c>
      <c r="H188" s="215">
        <v>2</v>
      </c>
      <c r="I188" s="216"/>
      <c r="J188" s="217">
        <f>ROUND(I188*H188,2)</f>
        <v>0</v>
      </c>
      <c r="K188" s="213" t="s">
        <v>1</v>
      </c>
      <c r="L188" s="43"/>
      <c r="M188" s="218" t="s">
        <v>1</v>
      </c>
      <c r="N188" s="219" t="s">
        <v>40</v>
      </c>
      <c r="O188" s="90"/>
      <c r="P188" s="220">
        <f>O188*H188</f>
        <v>0</v>
      </c>
      <c r="Q188" s="220">
        <v>0.00018</v>
      </c>
      <c r="R188" s="220">
        <f>Q188*H188</f>
        <v>0.00036</v>
      </c>
      <c r="S188" s="220">
        <v>0</v>
      </c>
      <c r="T188" s="221">
        <f>S188*H188</f>
        <v>0</v>
      </c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R188" s="222" t="s">
        <v>155</v>
      </c>
      <c r="AT188" s="222" t="s">
        <v>131</v>
      </c>
      <c r="AU188" s="222" t="s">
        <v>83</v>
      </c>
      <c r="AY188" s="16" t="s">
        <v>130</v>
      </c>
      <c r="BE188" s="223">
        <f>IF(N188="základní",J188,0)</f>
        <v>0</v>
      </c>
      <c r="BF188" s="223">
        <f>IF(N188="snížená",J188,0)</f>
        <v>0</v>
      </c>
      <c r="BG188" s="223">
        <f>IF(N188="zákl. přenesená",J188,0)</f>
        <v>0</v>
      </c>
      <c r="BH188" s="223">
        <f>IF(N188="sníž. přenesená",J188,0)</f>
        <v>0</v>
      </c>
      <c r="BI188" s="223">
        <f>IF(N188="nulová",J188,0)</f>
        <v>0</v>
      </c>
      <c r="BJ188" s="16" t="s">
        <v>83</v>
      </c>
      <c r="BK188" s="223">
        <f>ROUND(I188*H188,2)</f>
        <v>0</v>
      </c>
      <c r="BL188" s="16" t="s">
        <v>155</v>
      </c>
      <c r="BM188" s="222" t="s">
        <v>262</v>
      </c>
    </row>
    <row r="189" spans="1:65" s="2" customFormat="1" ht="24.15" customHeight="1">
      <c r="A189" s="37"/>
      <c r="B189" s="38"/>
      <c r="C189" s="247" t="s">
        <v>263</v>
      </c>
      <c r="D189" s="247" t="s">
        <v>193</v>
      </c>
      <c r="E189" s="248" t="s">
        <v>264</v>
      </c>
      <c r="F189" s="249" t="s">
        <v>265</v>
      </c>
      <c r="G189" s="250" t="s">
        <v>190</v>
      </c>
      <c r="H189" s="251">
        <v>2</v>
      </c>
      <c r="I189" s="252"/>
      <c r="J189" s="253">
        <f>ROUND(I189*H189,2)</f>
        <v>0</v>
      </c>
      <c r="K189" s="249" t="s">
        <v>1</v>
      </c>
      <c r="L189" s="254"/>
      <c r="M189" s="255" t="s">
        <v>1</v>
      </c>
      <c r="N189" s="256" t="s">
        <v>40</v>
      </c>
      <c r="O189" s="90"/>
      <c r="P189" s="220">
        <f>O189*H189</f>
        <v>0</v>
      </c>
      <c r="Q189" s="220">
        <v>0.00059</v>
      </c>
      <c r="R189" s="220">
        <f>Q189*H189</f>
        <v>0.00118</v>
      </c>
      <c r="S189" s="220">
        <v>0</v>
      </c>
      <c r="T189" s="221">
        <f>S189*H189</f>
        <v>0</v>
      </c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R189" s="222" t="s">
        <v>231</v>
      </c>
      <c r="AT189" s="222" t="s">
        <v>193</v>
      </c>
      <c r="AU189" s="222" t="s">
        <v>83</v>
      </c>
      <c r="AY189" s="16" t="s">
        <v>130</v>
      </c>
      <c r="BE189" s="223">
        <f>IF(N189="základní",J189,0)</f>
        <v>0</v>
      </c>
      <c r="BF189" s="223">
        <f>IF(N189="snížená",J189,0)</f>
        <v>0</v>
      </c>
      <c r="BG189" s="223">
        <f>IF(N189="zákl. přenesená",J189,0)</f>
        <v>0</v>
      </c>
      <c r="BH189" s="223">
        <f>IF(N189="sníž. přenesená",J189,0)</f>
        <v>0</v>
      </c>
      <c r="BI189" s="223">
        <f>IF(N189="nulová",J189,0)</f>
        <v>0</v>
      </c>
      <c r="BJ189" s="16" t="s">
        <v>83</v>
      </c>
      <c r="BK189" s="223">
        <f>ROUND(I189*H189,2)</f>
        <v>0</v>
      </c>
      <c r="BL189" s="16" t="s">
        <v>155</v>
      </c>
      <c r="BM189" s="222" t="s">
        <v>266</v>
      </c>
    </row>
    <row r="190" spans="1:65" s="2" customFormat="1" ht="24.15" customHeight="1">
      <c r="A190" s="37"/>
      <c r="B190" s="38"/>
      <c r="C190" s="211" t="s">
        <v>267</v>
      </c>
      <c r="D190" s="211" t="s">
        <v>131</v>
      </c>
      <c r="E190" s="212" t="s">
        <v>268</v>
      </c>
      <c r="F190" s="213" t="s">
        <v>269</v>
      </c>
      <c r="G190" s="214" t="s">
        <v>190</v>
      </c>
      <c r="H190" s="215">
        <v>6</v>
      </c>
      <c r="I190" s="216"/>
      <c r="J190" s="217">
        <f>ROUND(I190*H190,2)</f>
        <v>0</v>
      </c>
      <c r="K190" s="213" t="s">
        <v>1</v>
      </c>
      <c r="L190" s="43"/>
      <c r="M190" s="218" t="s">
        <v>1</v>
      </c>
      <c r="N190" s="219" t="s">
        <v>40</v>
      </c>
      <c r="O190" s="90"/>
      <c r="P190" s="220">
        <f>O190*H190</f>
        <v>0</v>
      </c>
      <c r="Q190" s="220">
        <v>0.00595</v>
      </c>
      <c r="R190" s="220">
        <f>Q190*H190</f>
        <v>0.0357</v>
      </c>
      <c r="S190" s="220">
        <v>0</v>
      </c>
      <c r="T190" s="221">
        <f>S190*H190</f>
        <v>0</v>
      </c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R190" s="222" t="s">
        <v>155</v>
      </c>
      <c r="AT190" s="222" t="s">
        <v>131</v>
      </c>
      <c r="AU190" s="222" t="s">
        <v>83</v>
      </c>
      <c r="AY190" s="16" t="s">
        <v>130</v>
      </c>
      <c r="BE190" s="223">
        <f>IF(N190="základní",J190,0)</f>
        <v>0</v>
      </c>
      <c r="BF190" s="223">
        <f>IF(N190="snížená",J190,0)</f>
        <v>0</v>
      </c>
      <c r="BG190" s="223">
        <f>IF(N190="zákl. přenesená",J190,0)</f>
        <v>0</v>
      </c>
      <c r="BH190" s="223">
        <f>IF(N190="sníž. přenesená",J190,0)</f>
        <v>0</v>
      </c>
      <c r="BI190" s="223">
        <f>IF(N190="nulová",J190,0)</f>
        <v>0</v>
      </c>
      <c r="BJ190" s="16" t="s">
        <v>83</v>
      </c>
      <c r="BK190" s="223">
        <f>ROUND(I190*H190,2)</f>
        <v>0</v>
      </c>
      <c r="BL190" s="16" t="s">
        <v>155</v>
      </c>
      <c r="BM190" s="222" t="s">
        <v>270</v>
      </c>
    </row>
    <row r="191" spans="1:65" s="2" customFormat="1" ht="16.5" customHeight="1">
      <c r="A191" s="37"/>
      <c r="B191" s="38"/>
      <c r="C191" s="211" t="s">
        <v>271</v>
      </c>
      <c r="D191" s="211" t="s">
        <v>131</v>
      </c>
      <c r="E191" s="212" t="s">
        <v>272</v>
      </c>
      <c r="F191" s="213" t="s">
        <v>273</v>
      </c>
      <c r="G191" s="214" t="s">
        <v>190</v>
      </c>
      <c r="H191" s="215">
        <v>6</v>
      </c>
      <c r="I191" s="216"/>
      <c r="J191" s="217">
        <f>ROUND(I191*H191,2)</f>
        <v>0</v>
      </c>
      <c r="K191" s="213" t="s">
        <v>1</v>
      </c>
      <c r="L191" s="43"/>
      <c r="M191" s="218" t="s">
        <v>1</v>
      </c>
      <c r="N191" s="219" t="s">
        <v>40</v>
      </c>
      <c r="O191" s="90"/>
      <c r="P191" s="220">
        <f>O191*H191</f>
        <v>0</v>
      </c>
      <c r="Q191" s="220">
        <v>0</v>
      </c>
      <c r="R191" s="220">
        <f>Q191*H191</f>
        <v>0</v>
      </c>
      <c r="S191" s="220">
        <v>0.0031</v>
      </c>
      <c r="T191" s="221">
        <f>S191*H191</f>
        <v>0.0186</v>
      </c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R191" s="222" t="s">
        <v>155</v>
      </c>
      <c r="AT191" s="222" t="s">
        <v>131</v>
      </c>
      <c r="AU191" s="222" t="s">
        <v>83</v>
      </c>
      <c r="AY191" s="16" t="s">
        <v>130</v>
      </c>
      <c r="BE191" s="223">
        <f>IF(N191="základní",J191,0)</f>
        <v>0</v>
      </c>
      <c r="BF191" s="223">
        <f>IF(N191="snížená",J191,0)</f>
        <v>0</v>
      </c>
      <c r="BG191" s="223">
        <f>IF(N191="zákl. přenesená",J191,0)</f>
        <v>0</v>
      </c>
      <c r="BH191" s="223">
        <f>IF(N191="sníž. přenesená",J191,0)</f>
        <v>0</v>
      </c>
      <c r="BI191" s="223">
        <f>IF(N191="nulová",J191,0)</f>
        <v>0</v>
      </c>
      <c r="BJ191" s="16" t="s">
        <v>83</v>
      </c>
      <c r="BK191" s="223">
        <f>ROUND(I191*H191,2)</f>
        <v>0</v>
      </c>
      <c r="BL191" s="16" t="s">
        <v>155</v>
      </c>
      <c r="BM191" s="222" t="s">
        <v>274</v>
      </c>
    </row>
    <row r="192" spans="1:65" s="2" customFormat="1" ht="21.75" customHeight="1">
      <c r="A192" s="37"/>
      <c r="B192" s="38"/>
      <c r="C192" s="211" t="s">
        <v>275</v>
      </c>
      <c r="D192" s="211" t="s">
        <v>131</v>
      </c>
      <c r="E192" s="212" t="s">
        <v>276</v>
      </c>
      <c r="F192" s="213" t="s">
        <v>277</v>
      </c>
      <c r="G192" s="214" t="s">
        <v>250</v>
      </c>
      <c r="H192" s="215">
        <v>6</v>
      </c>
      <c r="I192" s="216"/>
      <c r="J192" s="217">
        <f>ROUND(I192*H192,2)</f>
        <v>0</v>
      </c>
      <c r="K192" s="213" t="s">
        <v>1</v>
      </c>
      <c r="L192" s="43"/>
      <c r="M192" s="218" t="s">
        <v>1</v>
      </c>
      <c r="N192" s="219" t="s">
        <v>40</v>
      </c>
      <c r="O192" s="90"/>
      <c r="P192" s="220">
        <f>O192*H192</f>
        <v>0</v>
      </c>
      <c r="Q192" s="220">
        <v>0</v>
      </c>
      <c r="R192" s="220">
        <f>Q192*H192</f>
        <v>0</v>
      </c>
      <c r="S192" s="220">
        <v>0</v>
      </c>
      <c r="T192" s="221">
        <f>S192*H192</f>
        <v>0</v>
      </c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R192" s="222" t="s">
        <v>155</v>
      </c>
      <c r="AT192" s="222" t="s">
        <v>131</v>
      </c>
      <c r="AU192" s="222" t="s">
        <v>83</v>
      </c>
      <c r="AY192" s="16" t="s">
        <v>130</v>
      </c>
      <c r="BE192" s="223">
        <f>IF(N192="základní",J192,0)</f>
        <v>0</v>
      </c>
      <c r="BF192" s="223">
        <f>IF(N192="snížená",J192,0)</f>
        <v>0</v>
      </c>
      <c r="BG192" s="223">
        <f>IF(N192="zákl. přenesená",J192,0)</f>
        <v>0</v>
      </c>
      <c r="BH192" s="223">
        <f>IF(N192="sníž. přenesená",J192,0)</f>
        <v>0</v>
      </c>
      <c r="BI192" s="223">
        <f>IF(N192="nulová",J192,0)</f>
        <v>0</v>
      </c>
      <c r="BJ192" s="16" t="s">
        <v>83</v>
      </c>
      <c r="BK192" s="223">
        <f>ROUND(I192*H192,2)</f>
        <v>0</v>
      </c>
      <c r="BL192" s="16" t="s">
        <v>155</v>
      </c>
      <c r="BM192" s="222" t="s">
        <v>278</v>
      </c>
    </row>
    <row r="193" spans="1:65" s="2" customFormat="1" ht="24.15" customHeight="1">
      <c r="A193" s="37"/>
      <c r="B193" s="38"/>
      <c r="C193" s="211" t="s">
        <v>279</v>
      </c>
      <c r="D193" s="211" t="s">
        <v>131</v>
      </c>
      <c r="E193" s="212" t="s">
        <v>280</v>
      </c>
      <c r="F193" s="213" t="s">
        <v>281</v>
      </c>
      <c r="G193" s="214" t="s">
        <v>211</v>
      </c>
      <c r="H193" s="215">
        <v>0.046</v>
      </c>
      <c r="I193" s="216"/>
      <c r="J193" s="217">
        <f>ROUND(I193*H193,2)</f>
        <v>0</v>
      </c>
      <c r="K193" s="213" t="s">
        <v>1</v>
      </c>
      <c r="L193" s="43"/>
      <c r="M193" s="218" t="s">
        <v>1</v>
      </c>
      <c r="N193" s="219" t="s">
        <v>40</v>
      </c>
      <c r="O193" s="90"/>
      <c r="P193" s="220">
        <f>O193*H193</f>
        <v>0</v>
      </c>
      <c r="Q193" s="220">
        <v>0</v>
      </c>
      <c r="R193" s="220">
        <f>Q193*H193</f>
        <v>0</v>
      </c>
      <c r="S193" s="220">
        <v>0</v>
      </c>
      <c r="T193" s="221">
        <f>S193*H193</f>
        <v>0</v>
      </c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R193" s="222" t="s">
        <v>155</v>
      </c>
      <c r="AT193" s="222" t="s">
        <v>131</v>
      </c>
      <c r="AU193" s="222" t="s">
        <v>83</v>
      </c>
      <c r="AY193" s="16" t="s">
        <v>130</v>
      </c>
      <c r="BE193" s="223">
        <f>IF(N193="základní",J193,0)</f>
        <v>0</v>
      </c>
      <c r="BF193" s="223">
        <f>IF(N193="snížená",J193,0)</f>
        <v>0</v>
      </c>
      <c r="BG193" s="223">
        <f>IF(N193="zákl. přenesená",J193,0)</f>
        <v>0</v>
      </c>
      <c r="BH193" s="223">
        <f>IF(N193="sníž. přenesená",J193,0)</f>
        <v>0</v>
      </c>
      <c r="BI193" s="223">
        <f>IF(N193="nulová",J193,0)</f>
        <v>0</v>
      </c>
      <c r="BJ193" s="16" t="s">
        <v>83</v>
      </c>
      <c r="BK193" s="223">
        <f>ROUND(I193*H193,2)</f>
        <v>0</v>
      </c>
      <c r="BL193" s="16" t="s">
        <v>155</v>
      </c>
      <c r="BM193" s="222" t="s">
        <v>282</v>
      </c>
    </row>
    <row r="194" spans="1:63" s="12" customFormat="1" ht="25.9" customHeight="1">
      <c r="A194" s="12"/>
      <c r="B194" s="197"/>
      <c r="C194" s="198"/>
      <c r="D194" s="199" t="s">
        <v>74</v>
      </c>
      <c r="E194" s="200" t="s">
        <v>283</v>
      </c>
      <c r="F194" s="200" t="s">
        <v>284</v>
      </c>
      <c r="G194" s="198"/>
      <c r="H194" s="198"/>
      <c r="I194" s="201"/>
      <c r="J194" s="202">
        <f>BK194</f>
        <v>0</v>
      </c>
      <c r="K194" s="198"/>
      <c r="L194" s="203"/>
      <c r="M194" s="204"/>
      <c r="N194" s="205"/>
      <c r="O194" s="205"/>
      <c r="P194" s="206">
        <f>SUM(P195:P203)</f>
        <v>0</v>
      </c>
      <c r="Q194" s="205"/>
      <c r="R194" s="206">
        <f>SUM(R195:R203)</f>
        <v>0.021608000000000002</v>
      </c>
      <c r="S194" s="205"/>
      <c r="T194" s="207">
        <f>SUM(T195:T203)</f>
        <v>0.01632</v>
      </c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R194" s="208" t="s">
        <v>85</v>
      </c>
      <c r="AT194" s="209" t="s">
        <v>74</v>
      </c>
      <c r="AU194" s="209" t="s">
        <v>75</v>
      </c>
      <c r="AY194" s="208" t="s">
        <v>130</v>
      </c>
      <c r="BK194" s="210">
        <f>SUM(BK195:BK203)</f>
        <v>0</v>
      </c>
    </row>
    <row r="195" spans="1:65" s="2" customFormat="1" ht="16.5" customHeight="1">
      <c r="A195" s="37"/>
      <c r="B195" s="38"/>
      <c r="C195" s="211" t="s">
        <v>285</v>
      </c>
      <c r="D195" s="211" t="s">
        <v>131</v>
      </c>
      <c r="E195" s="212" t="s">
        <v>286</v>
      </c>
      <c r="F195" s="213" t="s">
        <v>287</v>
      </c>
      <c r="G195" s="214" t="s">
        <v>250</v>
      </c>
      <c r="H195" s="215">
        <v>32</v>
      </c>
      <c r="I195" s="216"/>
      <c r="J195" s="217">
        <f>ROUND(I195*H195,2)</f>
        <v>0</v>
      </c>
      <c r="K195" s="213" t="s">
        <v>1</v>
      </c>
      <c r="L195" s="43"/>
      <c r="M195" s="218" t="s">
        <v>1</v>
      </c>
      <c r="N195" s="219" t="s">
        <v>40</v>
      </c>
      <c r="O195" s="90"/>
      <c r="P195" s="220">
        <f>O195*H195</f>
        <v>0</v>
      </c>
      <c r="Q195" s="220">
        <v>0</v>
      </c>
      <c r="R195" s="220">
        <f>Q195*H195</f>
        <v>0</v>
      </c>
      <c r="S195" s="220">
        <v>0.00028</v>
      </c>
      <c r="T195" s="221">
        <f>S195*H195</f>
        <v>0.00896</v>
      </c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R195" s="222" t="s">
        <v>155</v>
      </c>
      <c r="AT195" s="222" t="s">
        <v>131</v>
      </c>
      <c r="AU195" s="222" t="s">
        <v>83</v>
      </c>
      <c r="AY195" s="16" t="s">
        <v>130</v>
      </c>
      <c r="BE195" s="223">
        <f>IF(N195="základní",J195,0)</f>
        <v>0</v>
      </c>
      <c r="BF195" s="223">
        <f>IF(N195="snížená",J195,0)</f>
        <v>0</v>
      </c>
      <c r="BG195" s="223">
        <f>IF(N195="zákl. přenesená",J195,0)</f>
        <v>0</v>
      </c>
      <c r="BH195" s="223">
        <f>IF(N195="sníž. přenesená",J195,0)</f>
        <v>0</v>
      </c>
      <c r="BI195" s="223">
        <f>IF(N195="nulová",J195,0)</f>
        <v>0</v>
      </c>
      <c r="BJ195" s="16" t="s">
        <v>83</v>
      </c>
      <c r="BK195" s="223">
        <f>ROUND(I195*H195,2)</f>
        <v>0</v>
      </c>
      <c r="BL195" s="16" t="s">
        <v>155</v>
      </c>
      <c r="BM195" s="222" t="s">
        <v>288</v>
      </c>
    </row>
    <row r="196" spans="1:65" s="2" customFormat="1" ht="24.15" customHeight="1">
      <c r="A196" s="37"/>
      <c r="B196" s="38"/>
      <c r="C196" s="211" t="s">
        <v>289</v>
      </c>
      <c r="D196" s="211" t="s">
        <v>131</v>
      </c>
      <c r="E196" s="212" t="s">
        <v>290</v>
      </c>
      <c r="F196" s="213" t="s">
        <v>291</v>
      </c>
      <c r="G196" s="214" t="s">
        <v>250</v>
      </c>
      <c r="H196" s="215">
        <v>29.6</v>
      </c>
      <c r="I196" s="216"/>
      <c r="J196" s="217">
        <f>ROUND(I196*H196,2)</f>
        <v>0</v>
      </c>
      <c r="K196" s="213" t="s">
        <v>1</v>
      </c>
      <c r="L196" s="43"/>
      <c r="M196" s="218" t="s">
        <v>1</v>
      </c>
      <c r="N196" s="219" t="s">
        <v>40</v>
      </c>
      <c r="O196" s="90"/>
      <c r="P196" s="220">
        <f>O196*H196</f>
        <v>0</v>
      </c>
      <c r="Q196" s="220">
        <v>0.0002</v>
      </c>
      <c r="R196" s="220">
        <f>Q196*H196</f>
        <v>0.005920000000000001</v>
      </c>
      <c r="S196" s="220">
        <v>0</v>
      </c>
      <c r="T196" s="221">
        <f>S196*H196</f>
        <v>0</v>
      </c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R196" s="222" t="s">
        <v>155</v>
      </c>
      <c r="AT196" s="222" t="s">
        <v>131</v>
      </c>
      <c r="AU196" s="222" t="s">
        <v>83</v>
      </c>
      <c r="AY196" s="16" t="s">
        <v>130</v>
      </c>
      <c r="BE196" s="223">
        <f>IF(N196="základní",J196,0)</f>
        <v>0</v>
      </c>
      <c r="BF196" s="223">
        <f>IF(N196="snížená",J196,0)</f>
        <v>0</v>
      </c>
      <c r="BG196" s="223">
        <f>IF(N196="zákl. přenesená",J196,0)</f>
        <v>0</v>
      </c>
      <c r="BH196" s="223">
        <f>IF(N196="sníž. přenesená",J196,0)</f>
        <v>0</v>
      </c>
      <c r="BI196" s="223">
        <f>IF(N196="nulová",J196,0)</f>
        <v>0</v>
      </c>
      <c r="BJ196" s="16" t="s">
        <v>83</v>
      </c>
      <c r="BK196" s="223">
        <f>ROUND(I196*H196,2)</f>
        <v>0</v>
      </c>
      <c r="BL196" s="16" t="s">
        <v>155</v>
      </c>
      <c r="BM196" s="222" t="s">
        <v>292</v>
      </c>
    </row>
    <row r="197" spans="1:51" s="13" customFormat="1" ht="12">
      <c r="A197" s="13"/>
      <c r="B197" s="224"/>
      <c r="C197" s="225"/>
      <c r="D197" s="226" t="s">
        <v>137</v>
      </c>
      <c r="E197" s="227" t="s">
        <v>1</v>
      </c>
      <c r="F197" s="228" t="s">
        <v>293</v>
      </c>
      <c r="G197" s="225"/>
      <c r="H197" s="229">
        <v>22.4</v>
      </c>
      <c r="I197" s="230"/>
      <c r="J197" s="225"/>
      <c r="K197" s="225"/>
      <c r="L197" s="231"/>
      <c r="M197" s="232"/>
      <c r="N197" s="233"/>
      <c r="O197" s="233"/>
      <c r="P197" s="233"/>
      <c r="Q197" s="233"/>
      <c r="R197" s="233"/>
      <c r="S197" s="233"/>
      <c r="T197" s="234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35" t="s">
        <v>137</v>
      </c>
      <c r="AU197" s="235" t="s">
        <v>83</v>
      </c>
      <c r="AV197" s="13" t="s">
        <v>85</v>
      </c>
      <c r="AW197" s="13" t="s">
        <v>32</v>
      </c>
      <c r="AX197" s="13" t="s">
        <v>75</v>
      </c>
      <c r="AY197" s="235" t="s">
        <v>130</v>
      </c>
    </row>
    <row r="198" spans="1:51" s="13" customFormat="1" ht="12">
      <c r="A198" s="13"/>
      <c r="B198" s="224"/>
      <c r="C198" s="225"/>
      <c r="D198" s="226" t="s">
        <v>137</v>
      </c>
      <c r="E198" s="227" t="s">
        <v>1</v>
      </c>
      <c r="F198" s="228" t="s">
        <v>294</v>
      </c>
      <c r="G198" s="225"/>
      <c r="H198" s="229">
        <v>7.2</v>
      </c>
      <c r="I198" s="230"/>
      <c r="J198" s="225"/>
      <c r="K198" s="225"/>
      <c r="L198" s="231"/>
      <c r="M198" s="232"/>
      <c r="N198" s="233"/>
      <c r="O198" s="233"/>
      <c r="P198" s="233"/>
      <c r="Q198" s="233"/>
      <c r="R198" s="233"/>
      <c r="S198" s="233"/>
      <c r="T198" s="234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35" t="s">
        <v>137</v>
      </c>
      <c r="AU198" s="235" t="s">
        <v>83</v>
      </c>
      <c r="AV198" s="13" t="s">
        <v>85</v>
      </c>
      <c r="AW198" s="13" t="s">
        <v>32</v>
      </c>
      <c r="AX198" s="13" t="s">
        <v>75</v>
      </c>
      <c r="AY198" s="235" t="s">
        <v>130</v>
      </c>
    </row>
    <row r="199" spans="1:51" s="14" customFormat="1" ht="12">
      <c r="A199" s="14"/>
      <c r="B199" s="236"/>
      <c r="C199" s="237"/>
      <c r="D199" s="226" t="s">
        <v>137</v>
      </c>
      <c r="E199" s="238" t="s">
        <v>1</v>
      </c>
      <c r="F199" s="239" t="s">
        <v>142</v>
      </c>
      <c r="G199" s="237"/>
      <c r="H199" s="240">
        <v>29.6</v>
      </c>
      <c r="I199" s="241"/>
      <c r="J199" s="237"/>
      <c r="K199" s="237"/>
      <c r="L199" s="242"/>
      <c r="M199" s="243"/>
      <c r="N199" s="244"/>
      <c r="O199" s="244"/>
      <c r="P199" s="244"/>
      <c r="Q199" s="244"/>
      <c r="R199" s="244"/>
      <c r="S199" s="244"/>
      <c r="T199" s="245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46" t="s">
        <v>137</v>
      </c>
      <c r="AU199" s="246" t="s">
        <v>83</v>
      </c>
      <c r="AV199" s="14" t="s">
        <v>135</v>
      </c>
      <c r="AW199" s="14" t="s">
        <v>32</v>
      </c>
      <c r="AX199" s="14" t="s">
        <v>83</v>
      </c>
      <c r="AY199" s="246" t="s">
        <v>130</v>
      </c>
    </row>
    <row r="200" spans="1:65" s="2" customFormat="1" ht="24.15" customHeight="1">
      <c r="A200" s="37"/>
      <c r="B200" s="38"/>
      <c r="C200" s="211" t="s">
        <v>295</v>
      </c>
      <c r="D200" s="211" t="s">
        <v>131</v>
      </c>
      <c r="E200" s="212" t="s">
        <v>296</v>
      </c>
      <c r="F200" s="213" t="s">
        <v>297</v>
      </c>
      <c r="G200" s="214" t="s">
        <v>250</v>
      </c>
      <c r="H200" s="215">
        <v>29.6</v>
      </c>
      <c r="I200" s="216"/>
      <c r="J200" s="217">
        <f>ROUND(I200*H200,2)</f>
        <v>0</v>
      </c>
      <c r="K200" s="213" t="s">
        <v>1</v>
      </c>
      <c r="L200" s="43"/>
      <c r="M200" s="218" t="s">
        <v>1</v>
      </c>
      <c r="N200" s="219" t="s">
        <v>40</v>
      </c>
      <c r="O200" s="90"/>
      <c r="P200" s="220">
        <f>O200*H200</f>
        <v>0</v>
      </c>
      <c r="Q200" s="220">
        <v>0.00013</v>
      </c>
      <c r="R200" s="220">
        <f>Q200*H200</f>
        <v>0.003848</v>
      </c>
      <c r="S200" s="220">
        <v>0</v>
      </c>
      <c r="T200" s="221">
        <f>S200*H200</f>
        <v>0</v>
      </c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R200" s="222" t="s">
        <v>155</v>
      </c>
      <c r="AT200" s="222" t="s">
        <v>131</v>
      </c>
      <c r="AU200" s="222" t="s">
        <v>83</v>
      </c>
      <c r="AY200" s="16" t="s">
        <v>130</v>
      </c>
      <c r="BE200" s="223">
        <f>IF(N200="základní",J200,0)</f>
        <v>0</v>
      </c>
      <c r="BF200" s="223">
        <f>IF(N200="snížená",J200,0)</f>
        <v>0</v>
      </c>
      <c r="BG200" s="223">
        <f>IF(N200="zákl. přenesená",J200,0)</f>
        <v>0</v>
      </c>
      <c r="BH200" s="223">
        <f>IF(N200="sníž. přenesená",J200,0)</f>
        <v>0</v>
      </c>
      <c r="BI200" s="223">
        <f>IF(N200="nulová",J200,0)</f>
        <v>0</v>
      </c>
      <c r="BJ200" s="16" t="s">
        <v>83</v>
      </c>
      <c r="BK200" s="223">
        <f>ROUND(I200*H200,2)</f>
        <v>0</v>
      </c>
      <c r="BL200" s="16" t="s">
        <v>155</v>
      </c>
      <c r="BM200" s="222" t="s">
        <v>298</v>
      </c>
    </row>
    <row r="201" spans="1:65" s="2" customFormat="1" ht="16.5" customHeight="1">
      <c r="A201" s="37"/>
      <c r="B201" s="38"/>
      <c r="C201" s="211" t="s">
        <v>231</v>
      </c>
      <c r="D201" s="211" t="s">
        <v>131</v>
      </c>
      <c r="E201" s="212" t="s">
        <v>299</v>
      </c>
      <c r="F201" s="213" t="s">
        <v>300</v>
      </c>
      <c r="G201" s="214" t="s">
        <v>250</v>
      </c>
      <c r="H201" s="215">
        <v>32</v>
      </c>
      <c r="I201" s="216"/>
      <c r="J201" s="217">
        <f>ROUND(I201*H201,2)</f>
        <v>0</v>
      </c>
      <c r="K201" s="213" t="s">
        <v>1</v>
      </c>
      <c r="L201" s="43"/>
      <c r="M201" s="218" t="s">
        <v>1</v>
      </c>
      <c r="N201" s="219" t="s">
        <v>40</v>
      </c>
      <c r="O201" s="90"/>
      <c r="P201" s="220">
        <f>O201*H201</f>
        <v>0</v>
      </c>
      <c r="Q201" s="220">
        <v>0</v>
      </c>
      <c r="R201" s="220">
        <f>Q201*H201</f>
        <v>0</v>
      </c>
      <c r="S201" s="220">
        <v>0.00023</v>
      </c>
      <c r="T201" s="221">
        <f>S201*H201</f>
        <v>0.00736</v>
      </c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R201" s="222" t="s">
        <v>155</v>
      </c>
      <c r="AT201" s="222" t="s">
        <v>131</v>
      </c>
      <c r="AU201" s="222" t="s">
        <v>83</v>
      </c>
      <c r="AY201" s="16" t="s">
        <v>130</v>
      </c>
      <c r="BE201" s="223">
        <f>IF(N201="základní",J201,0)</f>
        <v>0</v>
      </c>
      <c r="BF201" s="223">
        <f>IF(N201="snížená",J201,0)</f>
        <v>0</v>
      </c>
      <c r="BG201" s="223">
        <f>IF(N201="zákl. přenesená",J201,0)</f>
        <v>0</v>
      </c>
      <c r="BH201" s="223">
        <f>IF(N201="sníž. přenesená",J201,0)</f>
        <v>0</v>
      </c>
      <c r="BI201" s="223">
        <f>IF(N201="nulová",J201,0)</f>
        <v>0</v>
      </c>
      <c r="BJ201" s="16" t="s">
        <v>83</v>
      </c>
      <c r="BK201" s="223">
        <f>ROUND(I201*H201,2)</f>
        <v>0</v>
      </c>
      <c r="BL201" s="16" t="s">
        <v>155</v>
      </c>
      <c r="BM201" s="222" t="s">
        <v>301</v>
      </c>
    </row>
    <row r="202" spans="1:65" s="2" customFormat="1" ht="24.15" customHeight="1">
      <c r="A202" s="37"/>
      <c r="B202" s="38"/>
      <c r="C202" s="211" t="s">
        <v>302</v>
      </c>
      <c r="D202" s="211" t="s">
        <v>131</v>
      </c>
      <c r="E202" s="212" t="s">
        <v>303</v>
      </c>
      <c r="F202" s="213" t="s">
        <v>304</v>
      </c>
      <c r="G202" s="214" t="s">
        <v>250</v>
      </c>
      <c r="H202" s="215">
        <v>29.6</v>
      </c>
      <c r="I202" s="216"/>
      <c r="J202" s="217">
        <f>ROUND(I202*H202,2)</f>
        <v>0</v>
      </c>
      <c r="K202" s="213" t="s">
        <v>1</v>
      </c>
      <c r="L202" s="43"/>
      <c r="M202" s="218" t="s">
        <v>1</v>
      </c>
      <c r="N202" s="219" t="s">
        <v>40</v>
      </c>
      <c r="O202" s="90"/>
      <c r="P202" s="220">
        <f>O202*H202</f>
        <v>0</v>
      </c>
      <c r="Q202" s="220">
        <v>0.0004</v>
      </c>
      <c r="R202" s="220">
        <f>Q202*H202</f>
        <v>0.011840000000000002</v>
      </c>
      <c r="S202" s="220">
        <v>0</v>
      </c>
      <c r="T202" s="221">
        <f>S202*H202</f>
        <v>0</v>
      </c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R202" s="222" t="s">
        <v>155</v>
      </c>
      <c r="AT202" s="222" t="s">
        <v>131</v>
      </c>
      <c r="AU202" s="222" t="s">
        <v>83</v>
      </c>
      <c r="AY202" s="16" t="s">
        <v>130</v>
      </c>
      <c r="BE202" s="223">
        <f>IF(N202="základní",J202,0)</f>
        <v>0</v>
      </c>
      <c r="BF202" s="223">
        <f>IF(N202="snížená",J202,0)</f>
        <v>0</v>
      </c>
      <c r="BG202" s="223">
        <f>IF(N202="zákl. přenesená",J202,0)</f>
        <v>0</v>
      </c>
      <c r="BH202" s="223">
        <f>IF(N202="sníž. přenesená",J202,0)</f>
        <v>0</v>
      </c>
      <c r="BI202" s="223">
        <f>IF(N202="nulová",J202,0)</f>
        <v>0</v>
      </c>
      <c r="BJ202" s="16" t="s">
        <v>83</v>
      </c>
      <c r="BK202" s="223">
        <f>ROUND(I202*H202,2)</f>
        <v>0</v>
      </c>
      <c r="BL202" s="16" t="s">
        <v>155</v>
      </c>
      <c r="BM202" s="222" t="s">
        <v>305</v>
      </c>
    </row>
    <row r="203" spans="1:65" s="2" customFormat="1" ht="24.15" customHeight="1">
      <c r="A203" s="37"/>
      <c r="B203" s="38"/>
      <c r="C203" s="211" t="s">
        <v>306</v>
      </c>
      <c r="D203" s="211" t="s">
        <v>131</v>
      </c>
      <c r="E203" s="212" t="s">
        <v>307</v>
      </c>
      <c r="F203" s="213" t="s">
        <v>308</v>
      </c>
      <c r="G203" s="214" t="s">
        <v>211</v>
      </c>
      <c r="H203" s="215">
        <v>0.022</v>
      </c>
      <c r="I203" s="216"/>
      <c r="J203" s="217">
        <f>ROUND(I203*H203,2)</f>
        <v>0</v>
      </c>
      <c r="K203" s="213" t="s">
        <v>148</v>
      </c>
      <c r="L203" s="43"/>
      <c r="M203" s="218" t="s">
        <v>1</v>
      </c>
      <c r="N203" s="219" t="s">
        <v>40</v>
      </c>
      <c r="O203" s="90"/>
      <c r="P203" s="220">
        <f>O203*H203</f>
        <v>0</v>
      </c>
      <c r="Q203" s="220">
        <v>0</v>
      </c>
      <c r="R203" s="220">
        <f>Q203*H203</f>
        <v>0</v>
      </c>
      <c r="S203" s="220">
        <v>0</v>
      </c>
      <c r="T203" s="221">
        <f>S203*H203</f>
        <v>0</v>
      </c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R203" s="222" t="s">
        <v>155</v>
      </c>
      <c r="AT203" s="222" t="s">
        <v>131</v>
      </c>
      <c r="AU203" s="222" t="s">
        <v>83</v>
      </c>
      <c r="AY203" s="16" t="s">
        <v>130</v>
      </c>
      <c r="BE203" s="223">
        <f>IF(N203="základní",J203,0)</f>
        <v>0</v>
      </c>
      <c r="BF203" s="223">
        <f>IF(N203="snížená",J203,0)</f>
        <v>0</v>
      </c>
      <c r="BG203" s="223">
        <f>IF(N203="zákl. přenesená",J203,0)</f>
        <v>0</v>
      </c>
      <c r="BH203" s="223">
        <f>IF(N203="sníž. přenesená",J203,0)</f>
        <v>0</v>
      </c>
      <c r="BI203" s="223">
        <f>IF(N203="nulová",J203,0)</f>
        <v>0</v>
      </c>
      <c r="BJ203" s="16" t="s">
        <v>83</v>
      </c>
      <c r="BK203" s="223">
        <f>ROUND(I203*H203,2)</f>
        <v>0</v>
      </c>
      <c r="BL203" s="16" t="s">
        <v>155</v>
      </c>
      <c r="BM203" s="222" t="s">
        <v>309</v>
      </c>
    </row>
    <row r="204" spans="1:63" s="12" customFormat="1" ht="25.9" customHeight="1">
      <c r="A204" s="12"/>
      <c r="B204" s="197"/>
      <c r="C204" s="198"/>
      <c r="D204" s="199" t="s">
        <v>74</v>
      </c>
      <c r="E204" s="200" t="s">
        <v>310</v>
      </c>
      <c r="F204" s="200" t="s">
        <v>311</v>
      </c>
      <c r="G204" s="198"/>
      <c r="H204" s="198"/>
      <c r="I204" s="201"/>
      <c r="J204" s="202">
        <f>BK204</f>
        <v>0</v>
      </c>
      <c r="K204" s="198"/>
      <c r="L204" s="203"/>
      <c r="M204" s="204"/>
      <c r="N204" s="205"/>
      <c r="O204" s="205"/>
      <c r="P204" s="206">
        <f>SUM(P205:P221)</f>
        <v>0</v>
      </c>
      <c r="Q204" s="205"/>
      <c r="R204" s="206">
        <f>SUM(R205:R221)</f>
        <v>0.20179999999999998</v>
      </c>
      <c r="S204" s="205"/>
      <c r="T204" s="207">
        <f>SUM(T205:T221)</f>
        <v>0.31538</v>
      </c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R204" s="208" t="s">
        <v>85</v>
      </c>
      <c r="AT204" s="209" t="s">
        <v>74</v>
      </c>
      <c r="AU204" s="209" t="s">
        <v>75</v>
      </c>
      <c r="AY204" s="208" t="s">
        <v>130</v>
      </c>
      <c r="BK204" s="210">
        <f>SUM(BK205:BK221)</f>
        <v>0</v>
      </c>
    </row>
    <row r="205" spans="1:65" s="2" customFormat="1" ht="16.5" customHeight="1">
      <c r="A205" s="37"/>
      <c r="B205" s="38"/>
      <c r="C205" s="211" t="s">
        <v>312</v>
      </c>
      <c r="D205" s="211" t="s">
        <v>131</v>
      </c>
      <c r="E205" s="212" t="s">
        <v>313</v>
      </c>
      <c r="F205" s="213" t="s">
        <v>314</v>
      </c>
      <c r="G205" s="214" t="s">
        <v>315</v>
      </c>
      <c r="H205" s="215">
        <v>7</v>
      </c>
      <c r="I205" s="216"/>
      <c r="J205" s="217">
        <f>ROUND(I205*H205,2)</f>
        <v>0</v>
      </c>
      <c r="K205" s="213" t="s">
        <v>1</v>
      </c>
      <c r="L205" s="43"/>
      <c r="M205" s="218" t="s">
        <v>1</v>
      </c>
      <c r="N205" s="219" t="s">
        <v>40</v>
      </c>
      <c r="O205" s="90"/>
      <c r="P205" s="220">
        <f>O205*H205</f>
        <v>0</v>
      </c>
      <c r="Q205" s="220">
        <v>0</v>
      </c>
      <c r="R205" s="220">
        <f>Q205*H205</f>
        <v>0</v>
      </c>
      <c r="S205" s="220">
        <v>0.01946</v>
      </c>
      <c r="T205" s="221">
        <f>S205*H205</f>
        <v>0.13622</v>
      </c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R205" s="222" t="s">
        <v>155</v>
      </c>
      <c r="AT205" s="222" t="s">
        <v>131</v>
      </c>
      <c r="AU205" s="222" t="s">
        <v>83</v>
      </c>
      <c r="AY205" s="16" t="s">
        <v>130</v>
      </c>
      <c r="BE205" s="223">
        <f>IF(N205="základní",J205,0)</f>
        <v>0</v>
      </c>
      <c r="BF205" s="223">
        <f>IF(N205="snížená",J205,0)</f>
        <v>0</v>
      </c>
      <c r="BG205" s="223">
        <f>IF(N205="zákl. přenesená",J205,0)</f>
        <v>0</v>
      </c>
      <c r="BH205" s="223">
        <f>IF(N205="sníž. přenesená",J205,0)</f>
        <v>0</v>
      </c>
      <c r="BI205" s="223">
        <f>IF(N205="nulová",J205,0)</f>
        <v>0</v>
      </c>
      <c r="BJ205" s="16" t="s">
        <v>83</v>
      </c>
      <c r="BK205" s="223">
        <f>ROUND(I205*H205,2)</f>
        <v>0</v>
      </c>
      <c r="BL205" s="16" t="s">
        <v>155</v>
      </c>
      <c r="BM205" s="222" t="s">
        <v>316</v>
      </c>
    </row>
    <row r="206" spans="1:65" s="2" customFormat="1" ht="24.15" customHeight="1">
      <c r="A206" s="37"/>
      <c r="B206" s="38"/>
      <c r="C206" s="211" t="s">
        <v>317</v>
      </c>
      <c r="D206" s="211" t="s">
        <v>131</v>
      </c>
      <c r="E206" s="212" t="s">
        <v>318</v>
      </c>
      <c r="F206" s="213" t="s">
        <v>319</v>
      </c>
      <c r="G206" s="214" t="s">
        <v>315</v>
      </c>
      <c r="H206" s="215">
        <v>7</v>
      </c>
      <c r="I206" s="216"/>
      <c r="J206" s="217">
        <f>ROUND(I206*H206,2)</f>
        <v>0</v>
      </c>
      <c r="K206" s="213" t="s">
        <v>1</v>
      </c>
      <c r="L206" s="43"/>
      <c r="M206" s="218" t="s">
        <v>1</v>
      </c>
      <c r="N206" s="219" t="s">
        <v>40</v>
      </c>
      <c r="O206" s="90"/>
      <c r="P206" s="220">
        <f>O206*H206</f>
        <v>0</v>
      </c>
      <c r="Q206" s="220">
        <v>0.02223</v>
      </c>
      <c r="R206" s="220">
        <f>Q206*H206</f>
        <v>0.15561</v>
      </c>
      <c r="S206" s="220">
        <v>0</v>
      </c>
      <c r="T206" s="221">
        <f>S206*H206</f>
        <v>0</v>
      </c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R206" s="222" t="s">
        <v>155</v>
      </c>
      <c r="AT206" s="222" t="s">
        <v>131</v>
      </c>
      <c r="AU206" s="222" t="s">
        <v>83</v>
      </c>
      <c r="AY206" s="16" t="s">
        <v>130</v>
      </c>
      <c r="BE206" s="223">
        <f>IF(N206="základní",J206,0)</f>
        <v>0</v>
      </c>
      <c r="BF206" s="223">
        <f>IF(N206="snížená",J206,0)</f>
        <v>0</v>
      </c>
      <c r="BG206" s="223">
        <f>IF(N206="zákl. přenesená",J206,0)</f>
        <v>0</v>
      </c>
      <c r="BH206" s="223">
        <f>IF(N206="sníž. přenesená",J206,0)</f>
        <v>0</v>
      </c>
      <c r="BI206" s="223">
        <f>IF(N206="nulová",J206,0)</f>
        <v>0</v>
      </c>
      <c r="BJ206" s="16" t="s">
        <v>83</v>
      </c>
      <c r="BK206" s="223">
        <f>ROUND(I206*H206,2)</f>
        <v>0</v>
      </c>
      <c r="BL206" s="16" t="s">
        <v>155</v>
      </c>
      <c r="BM206" s="222" t="s">
        <v>320</v>
      </c>
    </row>
    <row r="207" spans="1:65" s="2" customFormat="1" ht="21.75" customHeight="1">
      <c r="A207" s="37"/>
      <c r="B207" s="38"/>
      <c r="C207" s="211" t="s">
        <v>321</v>
      </c>
      <c r="D207" s="211" t="s">
        <v>131</v>
      </c>
      <c r="E207" s="212" t="s">
        <v>322</v>
      </c>
      <c r="F207" s="213" t="s">
        <v>323</v>
      </c>
      <c r="G207" s="214" t="s">
        <v>315</v>
      </c>
      <c r="H207" s="215">
        <v>6</v>
      </c>
      <c r="I207" s="216"/>
      <c r="J207" s="217">
        <f>ROUND(I207*H207,2)</f>
        <v>0</v>
      </c>
      <c r="K207" s="213" t="s">
        <v>1</v>
      </c>
      <c r="L207" s="43"/>
      <c r="M207" s="218" t="s">
        <v>1</v>
      </c>
      <c r="N207" s="219" t="s">
        <v>40</v>
      </c>
      <c r="O207" s="90"/>
      <c r="P207" s="220">
        <f>O207*H207</f>
        <v>0</v>
      </c>
      <c r="Q207" s="220">
        <v>0</v>
      </c>
      <c r="R207" s="220">
        <f>Q207*H207</f>
        <v>0</v>
      </c>
      <c r="S207" s="220">
        <v>0.0245</v>
      </c>
      <c r="T207" s="221">
        <f>S207*H207</f>
        <v>0.14700000000000002</v>
      </c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R207" s="222" t="s">
        <v>155</v>
      </c>
      <c r="AT207" s="222" t="s">
        <v>131</v>
      </c>
      <c r="AU207" s="222" t="s">
        <v>83</v>
      </c>
      <c r="AY207" s="16" t="s">
        <v>130</v>
      </c>
      <c r="BE207" s="223">
        <f>IF(N207="základní",J207,0)</f>
        <v>0</v>
      </c>
      <c r="BF207" s="223">
        <f>IF(N207="snížená",J207,0)</f>
        <v>0</v>
      </c>
      <c r="BG207" s="223">
        <f>IF(N207="zákl. přenesená",J207,0)</f>
        <v>0</v>
      </c>
      <c r="BH207" s="223">
        <f>IF(N207="sníž. přenesená",J207,0)</f>
        <v>0</v>
      </c>
      <c r="BI207" s="223">
        <f>IF(N207="nulová",J207,0)</f>
        <v>0</v>
      </c>
      <c r="BJ207" s="16" t="s">
        <v>83</v>
      </c>
      <c r="BK207" s="223">
        <f>ROUND(I207*H207,2)</f>
        <v>0</v>
      </c>
      <c r="BL207" s="16" t="s">
        <v>155</v>
      </c>
      <c r="BM207" s="222" t="s">
        <v>324</v>
      </c>
    </row>
    <row r="208" spans="1:65" s="2" customFormat="1" ht="24.15" customHeight="1">
      <c r="A208" s="37"/>
      <c r="B208" s="38"/>
      <c r="C208" s="211" t="s">
        <v>325</v>
      </c>
      <c r="D208" s="211" t="s">
        <v>131</v>
      </c>
      <c r="E208" s="212" t="s">
        <v>326</v>
      </c>
      <c r="F208" s="213" t="s">
        <v>327</v>
      </c>
      <c r="G208" s="214" t="s">
        <v>315</v>
      </c>
      <c r="H208" s="215">
        <v>4</v>
      </c>
      <c r="I208" s="216"/>
      <c r="J208" s="217">
        <f>ROUND(I208*H208,2)</f>
        <v>0</v>
      </c>
      <c r="K208" s="213" t="s">
        <v>1</v>
      </c>
      <c r="L208" s="43"/>
      <c r="M208" s="218" t="s">
        <v>1</v>
      </c>
      <c r="N208" s="219" t="s">
        <v>40</v>
      </c>
      <c r="O208" s="90"/>
      <c r="P208" s="220">
        <f>O208*H208</f>
        <v>0</v>
      </c>
      <c r="Q208" s="220">
        <v>0.00052</v>
      </c>
      <c r="R208" s="220">
        <f>Q208*H208</f>
        <v>0.00208</v>
      </c>
      <c r="S208" s="220">
        <v>0</v>
      </c>
      <c r="T208" s="221">
        <f>S208*H208</f>
        <v>0</v>
      </c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R208" s="222" t="s">
        <v>155</v>
      </c>
      <c r="AT208" s="222" t="s">
        <v>131</v>
      </c>
      <c r="AU208" s="222" t="s">
        <v>83</v>
      </c>
      <c r="AY208" s="16" t="s">
        <v>130</v>
      </c>
      <c r="BE208" s="223">
        <f>IF(N208="základní",J208,0)</f>
        <v>0</v>
      </c>
      <c r="BF208" s="223">
        <f>IF(N208="snížená",J208,0)</f>
        <v>0</v>
      </c>
      <c r="BG208" s="223">
        <f>IF(N208="zákl. přenesená",J208,0)</f>
        <v>0</v>
      </c>
      <c r="BH208" s="223">
        <f>IF(N208="sníž. přenesená",J208,0)</f>
        <v>0</v>
      </c>
      <c r="BI208" s="223">
        <f>IF(N208="nulová",J208,0)</f>
        <v>0</v>
      </c>
      <c r="BJ208" s="16" t="s">
        <v>83</v>
      </c>
      <c r="BK208" s="223">
        <f>ROUND(I208*H208,2)</f>
        <v>0</v>
      </c>
      <c r="BL208" s="16" t="s">
        <v>155</v>
      </c>
      <c r="BM208" s="222" t="s">
        <v>328</v>
      </c>
    </row>
    <row r="209" spans="1:65" s="2" customFormat="1" ht="16.5" customHeight="1">
      <c r="A209" s="37"/>
      <c r="B209" s="38"/>
      <c r="C209" s="211" t="s">
        <v>329</v>
      </c>
      <c r="D209" s="211" t="s">
        <v>131</v>
      </c>
      <c r="E209" s="212" t="s">
        <v>330</v>
      </c>
      <c r="F209" s="213" t="s">
        <v>331</v>
      </c>
      <c r="G209" s="214" t="s">
        <v>332</v>
      </c>
      <c r="H209" s="215">
        <v>1</v>
      </c>
      <c r="I209" s="216"/>
      <c r="J209" s="217">
        <f>ROUND(I209*H209,2)</f>
        <v>0</v>
      </c>
      <c r="K209" s="213" t="s">
        <v>1</v>
      </c>
      <c r="L209" s="43"/>
      <c r="M209" s="218" t="s">
        <v>1</v>
      </c>
      <c r="N209" s="219" t="s">
        <v>40</v>
      </c>
      <c r="O209" s="90"/>
      <c r="P209" s="220">
        <f>O209*H209</f>
        <v>0</v>
      </c>
      <c r="Q209" s="220">
        <v>0</v>
      </c>
      <c r="R209" s="220">
        <f>Q209*H209</f>
        <v>0</v>
      </c>
      <c r="S209" s="220">
        <v>0</v>
      </c>
      <c r="T209" s="221">
        <f>S209*H209</f>
        <v>0</v>
      </c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R209" s="222" t="s">
        <v>155</v>
      </c>
      <c r="AT209" s="222" t="s">
        <v>131</v>
      </c>
      <c r="AU209" s="222" t="s">
        <v>83</v>
      </c>
      <c r="AY209" s="16" t="s">
        <v>130</v>
      </c>
      <c r="BE209" s="223">
        <f>IF(N209="základní",J209,0)</f>
        <v>0</v>
      </c>
      <c r="BF209" s="223">
        <f>IF(N209="snížená",J209,0)</f>
        <v>0</v>
      </c>
      <c r="BG209" s="223">
        <f>IF(N209="zákl. přenesená",J209,0)</f>
        <v>0</v>
      </c>
      <c r="BH209" s="223">
        <f>IF(N209="sníž. přenesená",J209,0)</f>
        <v>0</v>
      </c>
      <c r="BI209" s="223">
        <f>IF(N209="nulová",J209,0)</f>
        <v>0</v>
      </c>
      <c r="BJ209" s="16" t="s">
        <v>83</v>
      </c>
      <c r="BK209" s="223">
        <f>ROUND(I209*H209,2)</f>
        <v>0</v>
      </c>
      <c r="BL209" s="16" t="s">
        <v>155</v>
      </c>
      <c r="BM209" s="222" t="s">
        <v>333</v>
      </c>
    </row>
    <row r="210" spans="1:65" s="2" customFormat="1" ht="16.5" customHeight="1">
      <c r="A210" s="37"/>
      <c r="B210" s="38"/>
      <c r="C210" s="247" t="s">
        <v>334</v>
      </c>
      <c r="D210" s="247" t="s">
        <v>193</v>
      </c>
      <c r="E210" s="248" t="s">
        <v>335</v>
      </c>
      <c r="F210" s="249" t="s">
        <v>336</v>
      </c>
      <c r="G210" s="250" t="s">
        <v>337</v>
      </c>
      <c r="H210" s="251">
        <v>6</v>
      </c>
      <c r="I210" s="252"/>
      <c r="J210" s="253">
        <f>ROUND(I210*H210,2)</f>
        <v>0</v>
      </c>
      <c r="K210" s="249" t="s">
        <v>338</v>
      </c>
      <c r="L210" s="254"/>
      <c r="M210" s="255" t="s">
        <v>1</v>
      </c>
      <c r="N210" s="256" t="s">
        <v>40</v>
      </c>
      <c r="O210" s="90"/>
      <c r="P210" s="220">
        <f>O210*H210</f>
        <v>0</v>
      </c>
      <c r="Q210" s="220">
        <v>0.00098</v>
      </c>
      <c r="R210" s="220">
        <f>Q210*H210</f>
        <v>0.00588</v>
      </c>
      <c r="S210" s="220">
        <v>0</v>
      </c>
      <c r="T210" s="221">
        <f>S210*H210</f>
        <v>0</v>
      </c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R210" s="222" t="s">
        <v>231</v>
      </c>
      <c r="AT210" s="222" t="s">
        <v>193</v>
      </c>
      <c r="AU210" s="222" t="s">
        <v>83</v>
      </c>
      <c r="AY210" s="16" t="s">
        <v>130</v>
      </c>
      <c r="BE210" s="223">
        <f>IF(N210="základní",J210,0)</f>
        <v>0</v>
      </c>
      <c r="BF210" s="223">
        <f>IF(N210="snížená",J210,0)</f>
        <v>0</v>
      </c>
      <c r="BG210" s="223">
        <f>IF(N210="zákl. přenesená",J210,0)</f>
        <v>0</v>
      </c>
      <c r="BH210" s="223">
        <f>IF(N210="sníž. přenesená",J210,0)</f>
        <v>0</v>
      </c>
      <c r="BI210" s="223">
        <f>IF(N210="nulová",J210,0)</f>
        <v>0</v>
      </c>
      <c r="BJ210" s="16" t="s">
        <v>83</v>
      </c>
      <c r="BK210" s="223">
        <f>ROUND(I210*H210,2)</f>
        <v>0</v>
      </c>
      <c r="BL210" s="16" t="s">
        <v>155</v>
      </c>
      <c r="BM210" s="222" t="s">
        <v>339</v>
      </c>
    </row>
    <row r="211" spans="1:65" s="2" customFormat="1" ht="16.5" customHeight="1">
      <c r="A211" s="37"/>
      <c r="B211" s="38"/>
      <c r="C211" s="247" t="s">
        <v>340</v>
      </c>
      <c r="D211" s="247" t="s">
        <v>193</v>
      </c>
      <c r="E211" s="248" t="s">
        <v>341</v>
      </c>
      <c r="F211" s="249" t="s">
        <v>342</v>
      </c>
      <c r="G211" s="250" t="s">
        <v>332</v>
      </c>
      <c r="H211" s="251">
        <v>6</v>
      </c>
      <c r="I211" s="252"/>
      <c r="J211" s="253">
        <f>ROUND(I211*H211,2)</f>
        <v>0</v>
      </c>
      <c r="K211" s="249" t="s">
        <v>1</v>
      </c>
      <c r="L211" s="254"/>
      <c r="M211" s="255" t="s">
        <v>1</v>
      </c>
      <c r="N211" s="256" t="s">
        <v>40</v>
      </c>
      <c r="O211" s="90"/>
      <c r="P211" s="220">
        <f>O211*H211</f>
        <v>0</v>
      </c>
      <c r="Q211" s="220">
        <v>0</v>
      </c>
      <c r="R211" s="220">
        <f>Q211*H211</f>
        <v>0</v>
      </c>
      <c r="S211" s="220">
        <v>0</v>
      </c>
      <c r="T211" s="221">
        <f>S211*H211</f>
        <v>0</v>
      </c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R211" s="222" t="s">
        <v>231</v>
      </c>
      <c r="AT211" s="222" t="s">
        <v>193</v>
      </c>
      <c r="AU211" s="222" t="s">
        <v>83</v>
      </c>
      <c r="AY211" s="16" t="s">
        <v>130</v>
      </c>
      <c r="BE211" s="223">
        <f>IF(N211="základní",J211,0)</f>
        <v>0</v>
      </c>
      <c r="BF211" s="223">
        <f>IF(N211="snížená",J211,0)</f>
        <v>0</v>
      </c>
      <c r="BG211" s="223">
        <f>IF(N211="zákl. přenesená",J211,0)</f>
        <v>0</v>
      </c>
      <c r="BH211" s="223">
        <f>IF(N211="sníž. přenesená",J211,0)</f>
        <v>0</v>
      </c>
      <c r="BI211" s="223">
        <f>IF(N211="nulová",J211,0)</f>
        <v>0</v>
      </c>
      <c r="BJ211" s="16" t="s">
        <v>83</v>
      </c>
      <c r="BK211" s="223">
        <f>ROUND(I211*H211,2)</f>
        <v>0</v>
      </c>
      <c r="BL211" s="16" t="s">
        <v>155</v>
      </c>
      <c r="BM211" s="222" t="s">
        <v>343</v>
      </c>
    </row>
    <row r="212" spans="1:65" s="2" customFormat="1" ht="24.15" customHeight="1">
      <c r="A212" s="37"/>
      <c r="B212" s="38"/>
      <c r="C212" s="211" t="s">
        <v>344</v>
      </c>
      <c r="D212" s="211" t="s">
        <v>131</v>
      </c>
      <c r="E212" s="212" t="s">
        <v>345</v>
      </c>
      <c r="F212" s="213" t="s">
        <v>346</v>
      </c>
      <c r="G212" s="214" t="s">
        <v>315</v>
      </c>
      <c r="H212" s="215">
        <v>12</v>
      </c>
      <c r="I212" s="216"/>
      <c r="J212" s="217">
        <f>ROUND(I212*H212,2)</f>
        <v>0</v>
      </c>
      <c r="K212" s="213" t="s">
        <v>1</v>
      </c>
      <c r="L212" s="43"/>
      <c r="M212" s="218" t="s">
        <v>1</v>
      </c>
      <c r="N212" s="219" t="s">
        <v>40</v>
      </c>
      <c r="O212" s="90"/>
      <c r="P212" s="220">
        <f>O212*H212</f>
        <v>0</v>
      </c>
      <c r="Q212" s="220">
        <v>0.00024</v>
      </c>
      <c r="R212" s="220">
        <f>Q212*H212</f>
        <v>0.00288</v>
      </c>
      <c r="S212" s="220">
        <v>0</v>
      </c>
      <c r="T212" s="221">
        <f>S212*H212</f>
        <v>0</v>
      </c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R212" s="222" t="s">
        <v>155</v>
      </c>
      <c r="AT212" s="222" t="s">
        <v>131</v>
      </c>
      <c r="AU212" s="222" t="s">
        <v>83</v>
      </c>
      <c r="AY212" s="16" t="s">
        <v>130</v>
      </c>
      <c r="BE212" s="223">
        <f>IF(N212="základní",J212,0)</f>
        <v>0</v>
      </c>
      <c r="BF212" s="223">
        <f>IF(N212="snížená",J212,0)</f>
        <v>0</v>
      </c>
      <c r="BG212" s="223">
        <f>IF(N212="zákl. přenesená",J212,0)</f>
        <v>0</v>
      </c>
      <c r="BH212" s="223">
        <f>IF(N212="sníž. přenesená",J212,0)</f>
        <v>0</v>
      </c>
      <c r="BI212" s="223">
        <f>IF(N212="nulová",J212,0)</f>
        <v>0</v>
      </c>
      <c r="BJ212" s="16" t="s">
        <v>83</v>
      </c>
      <c r="BK212" s="223">
        <f>ROUND(I212*H212,2)</f>
        <v>0</v>
      </c>
      <c r="BL212" s="16" t="s">
        <v>155</v>
      </c>
      <c r="BM212" s="222" t="s">
        <v>347</v>
      </c>
    </row>
    <row r="213" spans="1:65" s="2" customFormat="1" ht="16.5" customHeight="1">
      <c r="A213" s="37"/>
      <c r="B213" s="38"/>
      <c r="C213" s="211" t="s">
        <v>348</v>
      </c>
      <c r="D213" s="211" t="s">
        <v>131</v>
      </c>
      <c r="E213" s="212" t="s">
        <v>349</v>
      </c>
      <c r="F213" s="213" t="s">
        <v>350</v>
      </c>
      <c r="G213" s="214" t="s">
        <v>315</v>
      </c>
      <c r="H213" s="215">
        <v>12</v>
      </c>
      <c r="I213" s="216"/>
      <c r="J213" s="217">
        <f>ROUND(I213*H213,2)</f>
        <v>0</v>
      </c>
      <c r="K213" s="213" t="s">
        <v>1</v>
      </c>
      <c r="L213" s="43"/>
      <c r="M213" s="218" t="s">
        <v>1</v>
      </c>
      <c r="N213" s="219" t="s">
        <v>40</v>
      </c>
      <c r="O213" s="90"/>
      <c r="P213" s="220">
        <f>O213*H213</f>
        <v>0</v>
      </c>
      <c r="Q213" s="220">
        <v>0</v>
      </c>
      <c r="R213" s="220">
        <f>Q213*H213</f>
        <v>0</v>
      </c>
      <c r="S213" s="220">
        <v>0.00156</v>
      </c>
      <c r="T213" s="221">
        <f>S213*H213</f>
        <v>0.01872</v>
      </c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R213" s="222" t="s">
        <v>155</v>
      </c>
      <c r="AT213" s="222" t="s">
        <v>131</v>
      </c>
      <c r="AU213" s="222" t="s">
        <v>83</v>
      </c>
      <c r="AY213" s="16" t="s">
        <v>130</v>
      </c>
      <c r="BE213" s="223">
        <f>IF(N213="základní",J213,0)</f>
        <v>0</v>
      </c>
      <c r="BF213" s="223">
        <f>IF(N213="snížená",J213,0)</f>
        <v>0</v>
      </c>
      <c r="BG213" s="223">
        <f>IF(N213="zákl. přenesená",J213,0)</f>
        <v>0</v>
      </c>
      <c r="BH213" s="223">
        <f>IF(N213="sníž. přenesená",J213,0)</f>
        <v>0</v>
      </c>
      <c r="BI213" s="223">
        <f>IF(N213="nulová",J213,0)</f>
        <v>0</v>
      </c>
      <c r="BJ213" s="16" t="s">
        <v>83</v>
      </c>
      <c r="BK213" s="223">
        <f>ROUND(I213*H213,2)</f>
        <v>0</v>
      </c>
      <c r="BL213" s="16" t="s">
        <v>155</v>
      </c>
      <c r="BM213" s="222" t="s">
        <v>351</v>
      </c>
    </row>
    <row r="214" spans="1:65" s="2" customFormat="1" ht="21.75" customHeight="1">
      <c r="A214" s="37"/>
      <c r="B214" s="38"/>
      <c r="C214" s="211" t="s">
        <v>352</v>
      </c>
      <c r="D214" s="211" t="s">
        <v>131</v>
      </c>
      <c r="E214" s="212" t="s">
        <v>353</v>
      </c>
      <c r="F214" s="213" t="s">
        <v>354</v>
      </c>
      <c r="G214" s="214" t="s">
        <v>1</v>
      </c>
      <c r="H214" s="215">
        <v>7</v>
      </c>
      <c r="I214" s="216"/>
      <c r="J214" s="217">
        <f>ROUND(I214*H214,2)</f>
        <v>0</v>
      </c>
      <c r="K214" s="213" t="s">
        <v>1</v>
      </c>
      <c r="L214" s="43"/>
      <c r="M214" s="218" t="s">
        <v>1</v>
      </c>
      <c r="N214" s="219" t="s">
        <v>40</v>
      </c>
      <c r="O214" s="90"/>
      <c r="P214" s="220">
        <f>O214*H214</f>
        <v>0</v>
      </c>
      <c r="Q214" s="220">
        <v>0.0018</v>
      </c>
      <c r="R214" s="220">
        <f>Q214*H214</f>
        <v>0.0126</v>
      </c>
      <c r="S214" s="220">
        <v>0</v>
      </c>
      <c r="T214" s="221">
        <f>S214*H214</f>
        <v>0</v>
      </c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R214" s="222" t="s">
        <v>155</v>
      </c>
      <c r="AT214" s="222" t="s">
        <v>131</v>
      </c>
      <c r="AU214" s="222" t="s">
        <v>83</v>
      </c>
      <c r="AY214" s="16" t="s">
        <v>130</v>
      </c>
      <c r="BE214" s="223">
        <f>IF(N214="základní",J214,0)</f>
        <v>0</v>
      </c>
      <c r="BF214" s="223">
        <f>IF(N214="snížená",J214,0)</f>
        <v>0</v>
      </c>
      <c r="BG214" s="223">
        <f>IF(N214="zákl. přenesená",J214,0)</f>
        <v>0</v>
      </c>
      <c r="BH214" s="223">
        <f>IF(N214="sníž. přenesená",J214,0)</f>
        <v>0</v>
      </c>
      <c r="BI214" s="223">
        <f>IF(N214="nulová",J214,0)</f>
        <v>0</v>
      </c>
      <c r="BJ214" s="16" t="s">
        <v>83</v>
      </c>
      <c r="BK214" s="223">
        <f>ROUND(I214*H214,2)</f>
        <v>0</v>
      </c>
      <c r="BL214" s="16" t="s">
        <v>155</v>
      </c>
      <c r="BM214" s="222" t="s">
        <v>355</v>
      </c>
    </row>
    <row r="215" spans="1:65" s="2" customFormat="1" ht="21.75" customHeight="1">
      <c r="A215" s="37"/>
      <c r="B215" s="38"/>
      <c r="C215" s="211" t="s">
        <v>356</v>
      </c>
      <c r="D215" s="211" t="s">
        <v>131</v>
      </c>
      <c r="E215" s="212" t="s">
        <v>357</v>
      </c>
      <c r="F215" s="213" t="s">
        <v>358</v>
      </c>
      <c r="G215" s="214" t="s">
        <v>190</v>
      </c>
      <c r="H215" s="215">
        <v>6</v>
      </c>
      <c r="I215" s="216"/>
      <c r="J215" s="217">
        <f>ROUND(I215*H215,2)</f>
        <v>0</v>
      </c>
      <c r="K215" s="213" t="s">
        <v>1</v>
      </c>
      <c r="L215" s="43"/>
      <c r="M215" s="218" t="s">
        <v>1</v>
      </c>
      <c r="N215" s="219" t="s">
        <v>40</v>
      </c>
      <c r="O215" s="90"/>
      <c r="P215" s="220">
        <f>O215*H215</f>
        <v>0</v>
      </c>
      <c r="Q215" s="220">
        <v>0</v>
      </c>
      <c r="R215" s="220">
        <f>Q215*H215</f>
        <v>0</v>
      </c>
      <c r="S215" s="220">
        <v>0.00052</v>
      </c>
      <c r="T215" s="221">
        <f>S215*H215</f>
        <v>0.0031199999999999995</v>
      </c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R215" s="222" t="s">
        <v>155</v>
      </c>
      <c r="AT215" s="222" t="s">
        <v>131</v>
      </c>
      <c r="AU215" s="222" t="s">
        <v>83</v>
      </c>
      <c r="AY215" s="16" t="s">
        <v>130</v>
      </c>
      <c r="BE215" s="223">
        <f>IF(N215="základní",J215,0)</f>
        <v>0</v>
      </c>
      <c r="BF215" s="223">
        <f>IF(N215="snížená",J215,0)</f>
        <v>0</v>
      </c>
      <c r="BG215" s="223">
        <f>IF(N215="zákl. přenesená",J215,0)</f>
        <v>0</v>
      </c>
      <c r="BH215" s="223">
        <f>IF(N215="sníž. přenesená",J215,0)</f>
        <v>0</v>
      </c>
      <c r="BI215" s="223">
        <f>IF(N215="nulová",J215,0)</f>
        <v>0</v>
      </c>
      <c r="BJ215" s="16" t="s">
        <v>83</v>
      </c>
      <c r="BK215" s="223">
        <f>ROUND(I215*H215,2)</f>
        <v>0</v>
      </c>
      <c r="BL215" s="16" t="s">
        <v>155</v>
      </c>
      <c r="BM215" s="222" t="s">
        <v>359</v>
      </c>
    </row>
    <row r="216" spans="1:65" s="2" customFormat="1" ht="24.15" customHeight="1">
      <c r="A216" s="37"/>
      <c r="B216" s="38"/>
      <c r="C216" s="211" t="s">
        <v>360</v>
      </c>
      <c r="D216" s="211" t="s">
        <v>131</v>
      </c>
      <c r="E216" s="212" t="s">
        <v>361</v>
      </c>
      <c r="F216" s="213" t="s">
        <v>362</v>
      </c>
      <c r="G216" s="214" t="s">
        <v>315</v>
      </c>
      <c r="H216" s="215">
        <v>6</v>
      </c>
      <c r="I216" s="216"/>
      <c r="J216" s="217">
        <f>ROUND(I216*H216,2)</f>
        <v>0</v>
      </c>
      <c r="K216" s="213" t="s">
        <v>1</v>
      </c>
      <c r="L216" s="43"/>
      <c r="M216" s="218" t="s">
        <v>1</v>
      </c>
      <c r="N216" s="219" t="s">
        <v>40</v>
      </c>
      <c r="O216" s="90"/>
      <c r="P216" s="220">
        <f>O216*H216</f>
        <v>0</v>
      </c>
      <c r="Q216" s="220">
        <v>0.00294</v>
      </c>
      <c r="R216" s="220">
        <f>Q216*H216</f>
        <v>0.01764</v>
      </c>
      <c r="S216" s="220">
        <v>0</v>
      </c>
      <c r="T216" s="221">
        <f>S216*H216</f>
        <v>0</v>
      </c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R216" s="222" t="s">
        <v>155</v>
      </c>
      <c r="AT216" s="222" t="s">
        <v>131</v>
      </c>
      <c r="AU216" s="222" t="s">
        <v>83</v>
      </c>
      <c r="AY216" s="16" t="s">
        <v>130</v>
      </c>
      <c r="BE216" s="223">
        <f>IF(N216="základní",J216,0)</f>
        <v>0</v>
      </c>
      <c r="BF216" s="223">
        <f>IF(N216="snížená",J216,0)</f>
        <v>0</v>
      </c>
      <c r="BG216" s="223">
        <f>IF(N216="zákl. přenesená",J216,0)</f>
        <v>0</v>
      </c>
      <c r="BH216" s="223">
        <f>IF(N216="sníž. přenesená",J216,0)</f>
        <v>0</v>
      </c>
      <c r="BI216" s="223">
        <f>IF(N216="nulová",J216,0)</f>
        <v>0</v>
      </c>
      <c r="BJ216" s="16" t="s">
        <v>83</v>
      </c>
      <c r="BK216" s="223">
        <f>ROUND(I216*H216,2)</f>
        <v>0</v>
      </c>
      <c r="BL216" s="16" t="s">
        <v>155</v>
      </c>
      <c r="BM216" s="222" t="s">
        <v>363</v>
      </c>
    </row>
    <row r="217" spans="1:65" s="2" customFormat="1" ht="16.5" customHeight="1">
      <c r="A217" s="37"/>
      <c r="B217" s="38"/>
      <c r="C217" s="211" t="s">
        <v>364</v>
      </c>
      <c r="D217" s="211" t="s">
        <v>131</v>
      </c>
      <c r="E217" s="212" t="s">
        <v>365</v>
      </c>
      <c r="F217" s="213" t="s">
        <v>366</v>
      </c>
      <c r="G217" s="214" t="s">
        <v>190</v>
      </c>
      <c r="H217" s="215">
        <v>12</v>
      </c>
      <c r="I217" s="216"/>
      <c r="J217" s="217">
        <f>ROUND(I217*H217,2)</f>
        <v>0</v>
      </c>
      <c r="K217" s="213" t="s">
        <v>1</v>
      </c>
      <c r="L217" s="43"/>
      <c r="M217" s="218" t="s">
        <v>1</v>
      </c>
      <c r="N217" s="219" t="s">
        <v>40</v>
      </c>
      <c r="O217" s="90"/>
      <c r="P217" s="220">
        <f>O217*H217</f>
        <v>0</v>
      </c>
      <c r="Q217" s="220">
        <v>0</v>
      </c>
      <c r="R217" s="220">
        <f>Q217*H217</f>
        <v>0</v>
      </c>
      <c r="S217" s="220">
        <v>0.00086</v>
      </c>
      <c r="T217" s="221">
        <f>S217*H217</f>
        <v>0.01032</v>
      </c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R217" s="222" t="s">
        <v>155</v>
      </c>
      <c r="AT217" s="222" t="s">
        <v>131</v>
      </c>
      <c r="AU217" s="222" t="s">
        <v>83</v>
      </c>
      <c r="AY217" s="16" t="s">
        <v>130</v>
      </c>
      <c r="BE217" s="223">
        <f>IF(N217="základní",J217,0)</f>
        <v>0</v>
      </c>
      <c r="BF217" s="223">
        <f>IF(N217="snížená",J217,0)</f>
        <v>0</v>
      </c>
      <c r="BG217" s="223">
        <f>IF(N217="zákl. přenesená",J217,0)</f>
        <v>0</v>
      </c>
      <c r="BH217" s="223">
        <f>IF(N217="sníž. přenesená",J217,0)</f>
        <v>0</v>
      </c>
      <c r="BI217" s="223">
        <f>IF(N217="nulová",J217,0)</f>
        <v>0</v>
      </c>
      <c r="BJ217" s="16" t="s">
        <v>83</v>
      </c>
      <c r="BK217" s="223">
        <f>ROUND(I217*H217,2)</f>
        <v>0</v>
      </c>
      <c r="BL217" s="16" t="s">
        <v>155</v>
      </c>
      <c r="BM217" s="222" t="s">
        <v>367</v>
      </c>
    </row>
    <row r="218" spans="1:65" s="2" customFormat="1" ht="16.5" customHeight="1">
      <c r="A218" s="37"/>
      <c r="B218" s="38"/>
      <c r="C218" s="211" t="s">
        <v>368</v>
      </c>
      <c r="D218" s="211" t="s">
        <v>131</v>
      </c>
      <c r="E218" s="212" t="s">
        <v>369</v>
      </c>
      <c r="F218" s="213" t="s">
        <v>370</v>
      </c>
      <c r="G218" s="214" t="s">
        <v>190</v>
      </c>
      <c r="H218" s="215">
        <v>7</v>
      </c>
      <c r="I218" s="216"/>
      <c r="J218" s="217">
        <f>ROUND(I218*H218,2)</f>
        <v>0</v>
      </c>
      <c r="K218" s="213" t="s">
        <v>1</v>
      </c>
      <c r="L218" s="43"/>
      <c r="M218" s="218" t="s">
        <v>1</v>
      </c>
      <c r="N218" s="219" t="s">
        <v>40</v>
      </c>
      <c r="O218" s="90"/>
      <c r="P218" s="220">
        <f>O218*H218</f>
        <v>0</v>
      </c>
      <c r="Q218" s="220">
        <v>0.00024</v>
      </c>
      <c r="R218" s="220">
        <f>Q218*H218</f>
        <v>0.00168</v>
      </c>
      <c r="S218" s="220">
        <v>0</v>
      </c>
      <c r="T218" s="221">
        <f>S218*H218</f>
        <v>0</v>
      </c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R218" s="222" t="s">
        <v>155</v>
      </c>
      <c r="AT218" s="222" t="s">
        <v>131</v>
      </c>
      <c r="AU218" s="222" t="s">
        <v>83</v>
      </c>
      <c r="AY218" s="16" t="s">
        <v>130</v>
      </c>
      <c r="BE218" s="223">
        <f>IF(N218="základní",J218,0)</f>
        <v>0</v>
      </c>
      <c r="BF218" s="223">
        <f>IF(N218="snížená",J218,0)</f>
        <v>0</v>
      </c>
      <c r="BG218" s="223">
        <f>IF(N218="zákl. přenesená",J218,0)</f>
        <v>0</v>
      </c>
      <c r="BH218" s="223">
        <f>IF(N218="sníž. přenesená",J218,0)</f>
        <v>0</v>
      </c>
      <c r="BI218" s="223">
        <f>IF(N218="nulová",J218,0)</f>
        <v>0</v>
      </c>
      <c r="BJ218" s="16" t="s">
        <v>83</v>
      </c>
      <c r="BK218" s="223">
        <f>ROUND(I218*H218,2)</f>
        <v>0</v>
      </c>
      <c r="BL218" s="16" t="s">
        <v>155</v>
      </c>
      <c r="BM218" s="222" t="s">
        <v>371</v>
      </c>
    </row>
    <row r="219" spans="1:65" s="2" customFormat="1" ht="24.15" customHeight="1">
      <c r="A219" s="37"/>
      <c r="B219" s="38"/>
      <c r="C219" s="211" t="s">
        <v>372</v>
      </c>
      <c r="D219" s="211" t="s">
        <v>131</v>
      </c>
      <c r="E219" s="212" t="s">
        <v>373</v>
      </c>
      <c r="F219" s="213" t="s">
        <v>374</v>
      </c>
      <c r="G219" s="214" t="s">
        <v>190</v>
      </c>
      <c r="H219" s="215">
        <v>7</v>
      </c>
      <c r="I219" s="216"/>
      <c r="J219" s="217">
        <f>ROUND(I219*H219,2)</f>
        <v>0</v>
      </c>
      <c r="K219" s="213" t="s">
        <v>148</v>
      </c>
      <c r="L219" s="43"/>
      <c r="M219" s="218" t="s">
        <v>1</v>
      </c>
      <c r="N219" s="219" t="s">
        <v>40</v>
      </c>
      <c r="O219" s="90"/>
      <c r="P219" s="220">
        <f>O219*H219</f>
        <v>0</v>
      </c>
      <c r="Q219" s="220">
        <v>7E-05</v>
      </c>
      <c r="R219" s="220">
        <f>Q219*H219</f>
        <v>0.00049</v>
      </c>
      <c r="S219" s="220">
        <v>0</v>
      </c>
      <c r="T219" s="221">
        <f>S219*H219</f>
        <v>0</v>
      </c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R219" s="222" t="s">
        <v>155</v>
      </c>
      <c r="AT219" s="222" t="s">
        <v>131</v>
      </c>
      <c r="AU219" s="222" t="s">
        <v>83</v>
      </c>
      <c r="AY219" s="16" t="s">
        <v>130</v>
      </c>
      <c r="BE219" s="223">
        <f>IF(N219="základní",J219,0)</f>
        <v>0</v>
      </c>
      <c r="BF219" s="223">
        <f>IF(N219="snížená",J219,0)</f>
        <v>0</v>
      </c>
      <c r="BG219" s="223">
        <f>IF(N219="zákl. přenesená",J219,0)</f>
        <v>0</v>
      </c>
      <c r="BH219" s="223">
        <f>IF(N219="sníž. přenesená",J219,0)</f>
        <v>0</v>
      </c>
      <c r="BI219" s="223">
        <f>IF(N219="nulová",J219,0)</f>
        <v>0</v>
      </c>
      <c r="BJ219" s="16" t="s">
        <v>83</v>
      </c>
      <c r="BK219" s="223">
        <f>ROUND(I219*H219,2)</f>
        <v>0</v>
      </c>
      <c r="BL219" s="16" t="s">
        <v>155</v>
      </c>
      <c r="BM219" s="222" t="s">
        <v>375</v>
      </c>
    </row>
    <row r="220" spans="1:65" s="2" customFormat="1" ht="16.5" customHeight="1">
      <c r="A220" s="37"/>
      <c r="B220" s="38"/>
      <c r="C220" s="211" t="s">
        <v>376</v>
      </c>
      <c r="D220" s="211" t="s">
        <v>131</v>
      </c>
      <c r="E220" s="212" t="s">
        <v>377</v>
      </c>
      <c r="F220" s="213" t="s">
        <v>378</v>
      </c>
      <c r="G220" s="214" t="s">
        <v>190</v>
      </c>
      <c r="H220" s="215">
        <v>12</v>
      </c>
      <c r="I220" s="216"/>
      <c r="J220" s="217">
        <f>ROUND(I220*H220,2)</f>
        <v>0</v>
      </c>
      <c r="K220" s="213" t="s">
        <v>148</v>
      </c>
      <c r="L220" s="43"/>
      <c r="M220" s="218" t="s">
        <v>1</v>
      </c>
      <c r="N220" s="219" t="s">
        <v>40</v>
      </c>
      <c r="O220" s="90"/>
      <c r="P220" s="220">
        <f>O220*H220</f>
        <v>0</v>
      </c>
      <c r="Q220" s="220">
        <v>9E-05</v>
      </c>
      <c r="R220" s="220">
        <f>Q220*H220</f>
        <v>0.00108</v>
      </c>
      <c r="S220" s="220">
        <v>0</v>
      </c>
      <c r="T220" s="221">
        <f>S220*H220</f>
        <v>0</v>
      </c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R220" s="222" t="s">
        <v>155</v>
      </c>
      <c r="AT220" s="222" t="s">
        <v>131</v>
      </c>
      <c r="AU220" s="222" t="s">
        <v>83</v>
      </c>
      <c r="AY220" s="16" t="s">
        <v>130</v>
      </c>
      <c r="BE220" s="223">
        <f>IF(N220="základní",J220,0)</f>
        <v>0</v>
      </c>
      <c r="BF220" s="223">
        <f>IF(N220="snížená",J220,0)</f>
        <v>0</v>
      </c>
      <c r="BG220" s="223">
        <f>IF(N220="zákl. přenesená",J220,0)</f>
        <v>0</v>
      </c>
      <c r="BH220" s="223">
        <f>IF(N220="sníž. přenesená",J220,0)</f>
        <v>0</v>
      </c>
      <c r="BI220" s="223">
        <f>IF(N220="nulová",J220,0)</f>
        <v>0</v>
      </c>
      <c r="BJ220" s="16" t="s">
        <v>83</v>
      </c>
      <c r="BK220" s="223">
        <f>ROUND(I220*H220,2)</f>
        <v>0</v>
      </c>
      <c r="BL220" s="16" t="s">
        <v>155</v>
      </c>
      <c r="BM220" s="222" t="s">
        <v>379</v>
      </c>
    </row>
    <row r="221" spans="1:65" s="2" customFormat="1" ht="21.75" customHeight="1">
      <c r="A221" s="37"/>
      <c r="B221" s="38"/>
      <c r="C221" s="211" t="s">
        <v>380</v>
      </c>
      <c r="D221" s="211" t="s">
        <v>131</v>
      </c>
      <c r="E221" s="212" t="s">
        <v>381</v>
      </c>
      <c r="F221" s="213" t="s">
        <v>382</v>
      </c>
      <c r="G221" s="214" t="s">
        <v>190</v>
      </c>
      <c r="H221" s="215">
        <v>6</v>
      </c>
      <c r="I221" s="216"/>
      <c r="J221" s="217">
        <f>ROUND(I221*H221,2)</f>
        <v>0</v>
      </c>
      <c r="K221" s="213" t="s">
        <v>148</v>
      </c>
      <c r="L221" s="43"/>
      <c r="M221" s="218" t="s">
        <v>1</v>
      </c>
      <c r="N221" s="219" t="s">
        <v>40</v>
      </c>
      <c r="O221" s="90"/>
      <c r="P221" s="220">
        <f>O221*H221</f>
        <v>0</v>
      </c>
      <c r="Q221" s="220">
        <v>0.00031</v>
      </c>
      <c r="R221" s="220">
        <f>Q221*H221</f>
        <v>0.00186</v>
      </c>
      <c r="S221" s="220">
        <v>0</v>
      </c>
      <c r="T221" s="221">
        <f>S221*H221</f>
        <v>0</v>
      </c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R221" s="222" t="s">
        <v>155</v>
      </c>
      <c r="AT221" s="222" t="s">
        <v>131</v>
      </c>
      <c r="AU221" s="222" t="s">
        <v>83</v>
      </c>
      <c r="AY221" s="16" t="s">
        <v>130</v>
      </c>
      <c r="BE221" s="223">
        <f>IF(N221="základní",J221,0)</f>
        <v>0</v>
      </c>
      <c r="BF221" s="223">
        <f>IF(N221="snížená",J221,0)</f>
        <v>0</v>
      </c>
      <c r="BG221" s="223">
        <f>IF(N221="zákl. přenesená",J221,0)</f>
        <v>0</v>
      </c>
      <c r="BH221" s="223">
        <f>IF(N221="sníž. přenesená",J221,0)</f>
        <v>0</v>
      </c>
      <c r="BI221" s="223">
        <f>IF(N221="nulová",J221,0)</f>
        <v>0</v>
      </c>
      <c r="BJ221" s="16" t="s">
        <v>83</v>
      </c>
      <c r="BK221" s="223">
        <f>ROUND(I221*H221,2)</f>
        <v>0</v>
      </c>
      <c r="BL221" s="16" t="s">
        <v>155</v>
      </c>
      <c r="BM221" s="222" t="s">
        <v>383</v>
      </c>
    </row>
    <row r="222" spans="1:63" s="12" customFormat="1" ht="25.9" customHeight="1">
      <c r="A222" s="12"/>
      <c r="B222" s="197"/>
      <c r="C222" s="198"/>
      <c r="D222" s="199" t="s">
        <v>74</v>
      </c>
      <c r="E222" s="200" t="s">
        <v>384</v>
      </c>
      <c r="F222" s="200" t="s">
        <v>385</v>
      </c>
      <c r="G222" s="198"/>
      <c r="H222" s="198"/>
      <c r="I222" s="201"/>
      <c r="J222" s="202">
        <f>BK222</f>
        <v>0</v>
      </c>
      <c r="K222" s="198"/>
      <c r="L222" s="203"/>
      <c r="M222" s="204"/>
      <c r="N222" s="205"/>
      <c r="O222" s="205"/>
      <c r="P222" s="206">
        <f>SUM(P223:P224)</f>
        <v>0</v>
      </c>
      <c r="Q222" s="205"/>
      <c r="R222" s="206">
        <f>SUM(R223:R224)</f>
        <v>0.0052499999999999995</v>
      </c>
      <c r="S222" s="205"/>
      <c r="T222" s="207">
        <f>SUM(T223:T224)</f>
        <v>0.01235</v>
      </c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R222" s="208" t="s">
        <v>85</v>
      </c>
      <c r="AT222" s="209" t="s">
        <v>74</v>
      </c>
      <c r="AU222" s="209" t="s">
        <v>75</v>
      </c>
      <c r="AY222" s="208" t="s">
        <v>130</v>
      </c>
      <c r="BK222" s="210">
        <f>SUM(BK223:BK224)</f>
        <v>0</v>
      </c>
    </row>
    <row r="223" spans="1:65" s="2" customFormat="1" ht="33" customHeight="1">
      <c r="A223" s="37"/>
      <c r="B223" s="38"/>
      <c r="C223" s="211" t="s">
        <v>386</v>
      </c>
      <c r="D223" s="211" t="s">
        <v>131</v>
      </c>
      <c r="E223" s="212" t="s">
        <v>387</v>
      </c>
      <c r="F223" s="213" t="s">
        <v>388</v>
      </c>
      <c r="G223" s="214" t="s">
        <v>190</v>
      </c>
      <c r="H223" s="215">
        <v>1</v>
      </c>
      <c r="I223" s="216"/>
      <c r="J223" s="217">
        <f>ROUND(I223*H223,2)</f>
        <v>0</v>
      </c>
      <c r="K223" s="213" t="s">
        <v>1</v>
      </c>
      <c r="L223" s="43"/>
      <c r="M223" s="218" t="s">
        <v>1</v>
      </c>
      <c r="N223" s="219" t="s">
        <v>40</v>
      </c>
      <c r="O223" s="90"/>
      <c r="P223" s="220">
        <f>O223*H223</f>
        <v>0</v>
      </c>
      <c r="Q223" s="220">
        <v>0.0052</v>
      </c>
      <c r="R223" s="220">
        <f>Q223*H223</f>
        <v>0.0052</v>
      </c>
      <c r="S223" s="220">
        <v>0</v>
      </c>
      <c r="T223" s="221">
        <f>S223*H223</f>
        <v>0</v>
      </c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R223" s="222" t="s">
        <v>155</v>
      </c>
      <c r="AT223" s="222" t="s">
        <v>131</v>
      </c>
      <c r="AU223" s="222" t="s">
        <v>83</v>
      </c>
      <c r="AY223" s="16" t="s">
        <v>130</v>
      </c>
      <c r="BE223" s="223">
        <f>IF(N223="základní",J223,0)</f>
        <v>0</v>
      </c>
      <c r="BF223" s="223">
        <f>IF(N223="snížená",J223,0)</f>
        <v>0</v>
      </c>
      <c r="BG223" s="223">
        <f>IF(N223="zákl. přenesená",J223,0)</f>
        <v>0</v>
      </c>
      <c r="BH223" s="223">
        <f>IF(N223="sníž. přenesená",J223,0)</f>
        <v>0</v>
      </c>
      <c r="BI223" s="223">
        <f>IF(N223="nulová",J223,0)</f>
        <v>0</v>
      </c>
      <c r="BJ223" s="16" t="s">
        <v>83</v>
      </c>
      <c r="BK223" s="223">
        <f>ROUND(I223*H223,2)</f>
        <v>0</v>
      </c>
      <c r="BL223" s="16" t="s">
        <v>155</v>
      </c>
      <c r="BM223" s="222" t="s">
        <v>389</v>
      </c>
    </row>
    <row r="224" spans="1:65" s="2" customFormat="1" ht="24.15" customHeight="1">
      <c r="A224" s="37"/>
      <c r="B224" s="38"/>
      <c r="C224" s="211" t="s">
        <v>390</v>
      </c>
      <c r="D224" s="211" t="s">
        <v>131</v>
      </c>
      <c r="E224" s="212" t="s">
        <v>391</v>
      </c>
      <c r="F224" s="213" t="s">
        <v>392</v>
      </c>
      <c r="G224" s="214" t="s">
        <v>190</v>
      </c>
      <c r="H224" s="215">
        <v>1</v>
      </c>
      <c r="I224" s="216"/>
      <c r="J224" s="217">
        <f>ROUND(I224*H224,2)</f>
        <v>0</v>
      </c>
      <c r="K224" s="213" t="s">
        <v>1</v>
      </c>
      <c r="L224" s="43"/>
      <c r="M224" s="218" t="s">
        <v>1</v>
      </c>
      <c r="N224" s="219" t="s">
        <v>40</v>
      </c>
      <c r="O224" s="90"/>
      <c r="P224" s="220">
        <f>O224*H224</f>
        <v>0</v>
      </c>
      <c r="Q224" s="220">
        <v>5E-05</v>
      </c>
      <c r="R224" s="220">
        <f>Q224*H224</f>
        <v>5E-05</v>
      </c>
      <c r="S224" s="220">
        <v>0.01235</v>
      </c>
      <c r="T224" s="221">
        <f>S224*H224</f>
        <v>0.01235</v>
      </c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R224" s="222" t="s">
        <v>155</v>
      </c>
      <c r="AT224" s="222" t="s">
        <v>131</v>
      </c>
      <c r="AU224" s="222" t="s">
        <v>83</v>
      </c>
      <c r="AY224" s="16" t="s">
        <v>130</v>
      </c>
      <c r="BE224" s="223">
        <f>IF(N224="základní",J224,0)</f>
        <v>0</v>
      </c>
      <c r="BF224" s="223">
        <f>IF(N224="snížená",J224,0)</f>
        <v>0</v>
      </c>
      <c r="BG224" s="223">
        <f>IF(N224="zákl. přenesená",J224,0)</f>
        <v>0</v>
      </c>
      <c r="BH224" s="223">
        <f>IF(N224="sníž. přenesená",J224,0)</f>
        <v>0</v>
      </c>
      <c r="BI224" s="223">
        <f>IF(N224="nulová",J224,0)</f>
        <v>0</v>
      </c>
      <c r="BJ224" s="16" t="s">
        <v>83</v>
      </c>
      <c r="BK224" s="223">
        <f>ROUND(I224*H224,2)</f>
        <v>0</v>
      </c>
      <c r="BL224" s="16" t="s">
        <v>155</v>
      </c>
      <c r="BM224" s="222" t="s">
        <v>393</v>
      </c>
    </row>
    <row r="225" spans="1:63" s="12" customFormat="1" ht="25.9" customHeight="1">
      <c r="A225" s="12"/>
      <c r="B225" s="197"/>
      <c r="C225" s="198"/>
      <c r="D225" s="199" t="s">
        <v>74</v>
      </c>
      <c r="E225" s="200" t="s">
        <v>394</v>
      </c>
      <c r="F225" s="200" t="s">
        <v>395</v>
      </c>
      <c r="G225" s="198"/>
      <c r="H225" s="198"/>
      <c r="I225" s="201"/>
      <c r="J225" s="202">
        <f>BK225</f>
        <v>0</v>
      </c>
      <c r="K225" s="198"/>
      <c r="L225" s="203"/>
      <c r="M225" s="204"/>
      <c r="N225" s="205"/>
      <c r="O225" s="205"/>
      <c r="P225" s="206">
        <f>SUM(P226:P231)</f>
        <v>0</v>
      </c>
      <c r="Q225" s="205"/>
      <c r="R225" s="206">
        <f>SUM(R226:R231)</f>
        <v>0.021</v>
      </c>
      <c r="S225" s="205"/>
      <c r="T225" s="207">
        <f>SUM(T226:T231)</f>
        <v>0.003948</v>
      </c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R225" s="208" t="s">
        <v>85</v>
      </c>
      <c r="AT225" s="209" t="s">
        <v>74</v>
      </c>
      <c r="AU225" s="209" t="s">
        <v>75</v>
      </c>
      <c r="AY225" s="208" t="s">
        <v>130</v>
      </c>
      <c r="BK225" s="210">
        <f>SUM(BK226:BK231)</f>
        <v>0</v>
      </c>
    </row>
    <row r="226" spans="1:65" s="2" customFormat="1" ht="16.5" customHeight="1">
      <c r="A226" s="37"/>
      <c r="B226" s="38"/>
      <c r="C226" s="211" t="s">
        <v>396</v>
      </c>
      <c r="D226" s="211" t="s">
        <v>131</v>
      </c>
      <c r="E226" s="212" t="s">
        <v>397</v>
      </c>
      <c r="F226" s="213" t="s">
        <v>398</v>
      </c>
      <c r="G226" s="214" t="s">
        <v>190</v>
      </c>
      <c r="H226" s="215">
        <v>1</v>
      </c>
      <c r="I226" s="216"/>
      <c r="J226" s="217">
        <f>ROUND(I226*H226,2)</f>
        <v>0</v>
      </c>
      <c r="K226" s="213" t="s">
        <v>1</v>
      </c>
      <c r="L226" s="43"/>
      <c r="M226" s="218" t="s">
        <v>1</v>
      </c>
      <c r="N226" s="219" t="s">
        <v>40</v>
      </c>
      <c r="O226" s="90"/>
      <c r="P226" s="220">
        <f>O226*H226</f>
        <v>0</v>
      </c>
      <c r="Q226" s="220">
        <v>0</v>
      </c>
      <c r="R226" s="220">
        <f>Q226*H226</f>
        <v>0</v>
      </c>
      <c r="S226" s="220">
        <v>0</v>
      </c>
      <c r="T226" s="221">
        <f>S226*H226</f>
        <v>0</v>
      </c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R226" s="222" t="s">
        <v>155</v>
      </c>
      <c r="AT226" s="222" t="s">
        <v>131</v>
      </c>
      <c r="AU226" s="222" t="s">
        <v>83</v>
      </c>
      <c r="AY226" s="16" t="s">
        <v>130</v>
      </c>
      <c r="BE226" s="223">
        <f>IF(N226="základní",J226,0)</f>
        <v>0</v>
      </c>
      <c r="BF226" s="223">
        <f>IF(N226="snížená",J226,0)</f>
        <v>0</v>
      </c>
      <c r="BG226" s="223">
        <f>IF(N226="zákl. přenesená",J226,0)</f>
        <v>0</v>
      </c>
      <c r="BH226" s="223">
        <f>IF(N226="sníž. přenesená",J226,0)</f>
        <v>0</v>
      </c>
      <c r="BI226" s="223">
        <f>IF(N226="nulová",J226,0)</f>
        <v>0</v>
      </c>
      <c r="BJ226" s="16" t="s">
        <v>83</v>
      </c>
      <c r="BK226" s="223">
        <f>ROUND(I226*H226,2)</f>
        <v>0</v>
      </c>
      <c r="BL226" s="16" t="s">
        <v>155</v>
      </c>
      <c r="BM226" s="222" t="s">
        <v>399</v>
      </c>
    </row>
    <row r="227" spans="1:65" s="2" customFormat="1" ht="24.15" customHeight="1">
      <c r="A227" s="37"/>
      <c r="B227" s="38"/>
      <c r="C227" s="211" t="s">
        <v>400</v>
      </c>
      <c r="D227" s="211" t="s">
        <v>131</v>
      </c>
      <c r="E227" s="212" t="s">
        <v>401</v>
      </c>
      <c r="F227" s="213" t="s">
        <v>402</v>
      </c>
      <c r="G227" s="214" t="s">
        <v>190</v>
      </c>
      <c r="H227" s="215">
        <v>1</v>
      </c>
      <c r="I227" s="216"/>
      <c r="J227" s="217">
        <f>ROUND(I227*H227,2)</f>
        <v>0</v>
      </c>
      <c r="K227" s="213" t="s">
        <v>1</v>
      </c>
      <c r="L227" s="43"/>
      <c r="M227" s="218" t="s">
        <v>1</v>
      </c>
      <c r="N227" s="219" t="s">
        <v>40</v>
      </c>
      <c r="O227" s="90"/>
      <c r="P227" s="220">
        <f>O227*H227</f>
        <v>0</v>
      </c>
      <c r="Q227" s="220">
        <v>0</v>
      </c>
      <c r="R227" s="220">
        <f>Q227*H227</f>
        <v>0</v>
      </c>
      <c r="S227" s="220">
        <v>0</v>
      </c>
      <c r="T227" s="221">
        <f>S227*H227</f>
        <v>0</v>
      </c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R227" s="222" t="s">
        <v>155</v>
      </c>
      <c r="AT227" s="222" t="s">
        <v>131</v>
      </c>
      <c r="AU227" s="222" t="s">
        <v>83</v>
      </c>
      <c r="AY227" s="16" t="s">
        <v>130</v>
      </c>
      <c r="BE227" s="223">
        <f>IF(N227="základní",J227,0)</f>
        <v>0</v>
      </c>
      <c r="BF227" s="223">
        <f>IF(N227="snížená",J227,0)</f>
        <v>0</v>
      </c>
      <c r="BG227" s="223">
        <f>IF(N227="zákl. přenesená",J227,0)</f>
        <v>0</v>
      </c>
      <c r="BH227" s="223">
        <f>IF(N227="sníž. přenesená",J227,0)</f>
        <v>0</v>
      </c>
      <c r="BI227" s="223">
        <f>IF(N227="nulová",J227,0)</f>
        <v>0</v>
      </c>
      <c r="BJ227" s="16" t="s">
        <v>83</v>
      </c>
      <c r="BK227" s="223">
        <f>ROUND(I227*H227,2)</f>
        <v>0</v>
      </c>
      <c r="BL227" s="16" t="s">
        <v>155</v>
      </c>
      <c r="BM227" s="222" t="s">
        <v>403</v>
      </c>
    </row>
    <row r="228" spans="1:65" s="2" customFormat="1" ht="33" customHeight="1">
      <c r="A228" s="37"/>
      <c r="B228" s="38"/>
      <c r="C228" s="211" t="s">
        <v>404</v>
      </c>
      <c r="D228" s="211" t="s">
        <v>131</v>
      </c>
      <c r="E228" s="212" t="s">
        <v>405</v>
      </c>
      <c r="F228" s="213" t="s">
        <v>406</v>
      </c>
      <c r="G228" s="214" t="s">
        <v>190</v>
      </c>
      <c r="H228" s="215">
        <v>1</v>
      </c>
      <c r="I228" s="216"/>
      <c r="J228" s="217">
        <f>ROUND(I228*H228,2)</f>
        <v>0</v>
      </c>
      <c r="K228" s="213" t="s">
        <v>1</v>
      </c>
      <c r="L228" s="43"/>
      <c r="M228" s="218" t="s">
        <v>1</v>
      </c>
      <c r="N228" s="219" t="s">
        <v>40</v>
      </c>
      <c r="O228" s="90"/>
      <c r="P228" s="220">
        <f>O228*H228</f>
        <v>0</v>
      </c>
      <c r="Q228" s="220">
        <v>0</v>
      </c>
      <c r="R228" s="220">
        <f>Q228*H228</f>
        <v>0</v>
      </c>
      <c r="S228" s="220">
        <v>4.8E-05</v>
      </c>
      <c r="T228" s="221">
        <f>S228*H228</f>
        <v>4.8E-05</v>
      </c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R228" s="222" t="s">
        <v>155</v>
      </c>
      <c r="AT228" s="222" t="s">
        <v>131</v>
      </c>
      <c r="AU228" s="222" t="s">
        <v>83</v>
      </c>
      <c r="AY228" s="16" t="s">
        <v>130</v>
      </c>
      <c r="BE228" s="223">
        <f>IF(N228="základní",J228,0)</f>
        <v>0</v>
      </c>
      <c r="BF228" s="223">
        <f>IF(N228="snížená",J228,0)</f>
        <v>0</v>
      </c>
      <c r="BG228" s="223">
        <f>IF(N228="zákl. přenesená",J228,0)</f>
        <v>0</v>
      </c>
      <c r="BH228" s="223">
        <f>IF(N228="sníž. přenesená",J228,0)</f>
        <v>0</v>
      </c>
      <c r="BI228" s="223">
        <f>IF(N228="nulová",J228,0)</f>
        <v>0</v>
      </c>
      <c r="BJ228" s="16" t="s">
        <v>83</v>
      </c>
      <c r="BK228" s="223">
        <f>ROUND(I228*H228,2)</f>
        <v>0</v>
      </c>
      <c r="BL228" s="16" t="s">
        <v>155</v>
      </c>
      <c r="BM228" s="222" t="s">
        <v>407</v>
      </c>
    </row>
    <row r="229" spans="1:65" s="2" customFormat="1" ht="24.15" customHeight="1">
      <c r="A229" s="37"/>
      <c r="B229" s="38"/>
      <c r="C229" s="211" t="s">
        <v>408</v>
      </c>
      <c r="D229" s="211" t="s">
        <v>131</v>
      </c>
      <c r="E229" s="212" t="s">
        <v>409</v>
      </c>
      <c r="F229" s="213" t="s">
        <v>410</v>
      </c>
      <c r="G229" s="214" t="s">
        <v>190</v>
      </c>
      <c r="H229" s="215">
        <v>3</v>
      </c>
      <c r="I229" s="216"/>
      <c r="J229" s="217">
        <f>ROUND(I229*H229,2)</f>
        <v>0</v>
      </c>
      <c r="K229" s="213" t="s">
        <v>1</v>
      </c>
      <c r="L229" s="43"/>
      <c r="M229" s="218" t="s">
        <v>1</v>
      </c>
      <c r="N229" s="219" t="s">
        <v>40</v>
      </c>
      <c r="O229" s="90"/>
      <c r="P229" s="220">
        <f>O229*H229</f>
        <v>0</v>
      </c>
      <c r="Q229" s="220">
        <v>0</v>
      </c>
      <c r="R229" s="220">
        <f>Q229*H229</f>
        <v>0</v>
      </c>
      <c r="S229" s="220">
        <v>0</v>
      </c>
      <c r="T229" s="221">
        <f>S229*H229</f>
        <v>0</v>
      </c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R229" s="222" t="s">
        <v>155</v>
      </c>
      <c r="AT229" s="222" t="s">
        <v>131</v>
      </c>
      <c r="AU229" s="222" t="s">
        <v>83</v>
      </c>
      <c r="AY229" s="16" t="s">
        <v>130</v>
      </c>
      <c r="BE229" s="223">
        <f>IF(N229="základní",J229,0)</f>
        <v>0</v>
      </c>
      <c r="BF229" s="223">
        <f>IF(N229="snížená",J229,0)</f>
        <v>0</v>
      </c>
      <c r="BG229" s="223">
        <f>IF(N229="zákl. přenesená",J229,0)</f>
        <v>0</v>
      </c>
      <c r="BH229" s="223">
        <f>IF(N229="sníž. přenesená",J229,0)</f>
        <v>0</v>
      </c>
      <c r="BI229" s="223">
        <f>IF(N229="nulová",J229,0)</f>
        <v>0</v>
      </c>
      <c r="BJ229" s="16" t="s">
        <v>83</v>
      </c>
      <c r="BK229" s="223">
        <f>ROUND(I229*H229,2)</f>
        <v>0</v>
      </c>
      <c r="BL229" s="16" t="s">
        <v>155</v>
      </c>
      <c r="BM229" s="222" t="s">
        <v>411</v>
      </c>
    </row>
    <row r="230" spans="1:65" s="2" customFormat="1" ht="24.15" customHeight="1">
      <c r="A230" s="37"/>
      <c r="B230" s="38"/>
      <c r="C230" s="247" t="s">
        <v>412</v>
      </c>
      <c r="D230" s="247" t="s">
        <v>193</v>
      </c>
      <c r="E230" s="248" t="s">
        <v>413</v>
      </c>
      <c r="F230" s="249" t="s">
        <v>414</v>
      </c>
      <c r="G230" s="250" t="s">
        <v>190</v>
      </c>
      <c r="H230" s="251">
        <v>3</v>
      </c>
      <c r="I230" s="252"/>
      <c r="J230" s="253">
        <f>ROUND(I230*H230,2)</f>
        <v>0</v>
      </c>
      <c r="K230" s="249" t="s">
        <v>1</v>
      </c>
      <c r="L230" s="254"/>
      <c r="M230" s="255" t="s">
        <v>1</v>
      </c>
      <c r="N230" s="256" t="s">
        <v>40</v>
      </c>
      <c r="O230" s="90"/>
      <c r="P230" s="220">
        <f>O230*H230</f>
        <v>0</v>
      </c>
      <c r="Q230" s="220">
        <v>0.007</v>
      </c>
      <c r="R230" s="220">
        <f>Q230*H230</f>
        <v>0.021</v>
      </c>
      <c r="S230" s="220">
        <v>0</v>
      </c>
      <c r="T230" s="221">
        <f>S230*H230</f>
        <v>0</v>
      </c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R230" s="222" t="s">
        <v>231</v>
      </c>
      <c r="AT230" s="222" t="s">
        <v>193</v>
      </c>
      <c r="AU230" s="222" t="s">
        <v>83</v>
      </c>
      <c r="AY230" s="16" t="s">
        <v>130</v>
      </c>
      <c r="BE230" s="223">
        <f>IF(N230="základní",J230,0)</f>
        <v>0</v>
      </c>
      <c r="BF230" s="223">
        <f>IF(N230="snížená",J230,0)</f>
        <v>0</v>
      </c>
      <c r="BG230" s="223">
        <f>IF(N230="zákl. přenesená",J230,0)</f>
        <v>0</v>
      </c>
      <c r="BH230" s="223">
        <f>IF(N230="sníž. přenesená",J230,0)</f>
        <v>0</v>
      </c>
      <c r="BI230" s="223">
        <f>IF(N230="nulová",J230,0)</f>
        <v>0</v>
      </c>
      <c r="BJ230" s="16" t="s">
        <v>83</v>
      </c>
      <c r="BK230" s="223">
        <f>ROUND(I230*H230,2)</f>
        <v>0</v>
      </c>
      <c r="BL230" s="16" t="s">
        <v>155</v>
      </c>
      <c r="BM230" s="222" t="s">
        <v>415</v>
      </c>
    </row>
    <row r="231" spans="1:65" s="2" customFormat="1" ht="33" customHeight="1">
      <c r="A231" s="37"/>
      <c r="B231" s="38"/>
      <c r="C231" s="211" t="s">
        <v>416</v>
      </c>
      <c r="D231" s="211" t="s">
        <v>131</v>
      </c>
      <c r="E231" s="212" t="s">
        <v>417</v>
      </c>
      <c r="F231" s="213" t="s">
        <v>418</v>
      </c>
      <c r="G231" s="214" t="s">
        <v>190</v>
      </c>
      <c r="H231" s="215">
        <v>3</v>
      </c>
      <c r="I231" s="216"/>
      <c r="J231" s="217">
        <f>ROUND(I231*H231,2)</f>
        <v>0</v>
      </c>
      <c r="K231" s="213" t="s">
        <v>1</v>
      </c>
      <c r="L231" s="43"/>
      <c r="M231" s="218" t="s">
        <v>1</v>
      </c>
      <c r="N231" s="219" t="s">
        <v>40</v>
      </c>
      <c r="O231" s="90"/>
      <c r="P231" s="220">
        <f>O231*H231</f>
        <v>0</v>
      </c>
      <c r="Q231" s="220">
        <v>0</v>
      </c>
      <c r="R231" s="220">
        <f>Q231*H231</f>
        <v>0</v>
      </c>
      <c r="S231" s="220">
        <v>0.0013</v>
      </c>
      <c r="T231" s="221">
        <f>S231*H231</f>
        <v>0.0039</v>
      </c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R231" s="222" t="s">
        <v>155</v>
      </c>
      <c r="AT231" s="222" t="s">
        <v>131</v>
      </c>
      <c r="AU231" s="222" t="s">
        <v>83</v>
      </c>
      <c r="AY231" s="16" t="s">
        <v>130</v>
      </c>
      <c r="BE231" s="223">
        <f>IF(N231="základní",J231,0)</f>
        <v>0</v>
      </c>
      <c r="BF231" s="223">
        <f>IF(N231="snížená",J231,0)</f>
        <v>0</v>
      </c>
      <c r="BG231" s="223">
        <f>IF(N231="zákl. přenesená",J231,0)</f>
        <v>0</v>
      </c>
      <c r="BH231" s="223">
        <f>IF(N231="sníž. přenesená",J231,0)</f>
        <v>0</v>
      </c>
      <c r="BI231" s="223">
        <f>IF(N231="nulová",J231,0)</f>
        <v>0</v>
      </c>
      <c r="BJ231" s="16" t="s">
        <v>83</v>
      </c>
      <c r="BK231" s="223">
        <f>ROUND(I231*H231,2)</f>
        <v>0</v>
      </c>
      <c r="BL231" s="16" t="s">
        <v>155</v>
      </c>
      <c r="BM231" s="222" t="s">
        <v>419</v>
      </c>
    </row>
    <row r="232" spans="1:63" s="12" customFormat="1" ht="25.9" customHeight="1">
      <c r="A232" s="12"/>
      <c r="B232" s="197"/>
      <c r="C232" s="198"/>
      <c r="D232" s="199" t="s">
        <v>74</v>
      </c>
      <c r="E232" s="200" t="s">
        <v>420</v>
      </c>
      <c r="F232" s="200" t="s">
        <v>421</v>
      </c>
      <c r="G232" s="198"/>
      <c r="H232" s="198"/>
      <c r="I232" s="201"/>
      <c r="J232" s="202">
        <f>BK232</f>
        <v>0</v>
      </c>
      <c r="K232" s="198"/>
      <c r="L232" s="203"/>
      <c r="M232" s="204"/>
      <c r="N232" s="205"/>
      <c r="O232" s="205"/>
      <c r="P232" s="206">
        <f>SUM(P233:P234)</f>
        <v>0</v>
      </c>
      <c r="Q232" s="205"/>
      <c r="R232" s="206">
        <f>SUM(R233:R234)</f>
        <v>0</v>
      </c>
      <c r="S232" s="205"/>
      <c r="T232" s="207">
        <f>SUM(T233:T234)</f>
        <v>0.0004</v>
      </c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R232" s="208" t="s">
        <v>85</v>
      </c>
      <c r="AT232" s="209" t="s">
        <v>74</v>
      </c>
      <c r="AU232" s="209" t="s">
        <v>75</v>
      </c>
      <c r="AY232" s="208" t="s">
        <v>130</v>
      </c>
      <c r="BK232" s="210">
        <f>SUM(BK233:BK234)</f>
        <v>0</v>
      </c>
    </row>
    <row r="233" spans="1:65" s="2" customFormat="1" ht="16.5" customHeight="1">
      <c r="A233" s="37"/>
      <c r="B233" s="38"/>
      <c r="C233" s="211" t="s">
        <v>422</v>
      </c>
      <c r="D233" s="211" t="s">
        <v>131</v>
      </c>
      <c r="E233" s="212" t="s">
        <v>423</v>
      </c>
      <c r="F233" s="213" t="s">
        <v>424</v>
      </c>
      <c r="G233" s="214" t="s">
        <v>190</v>
      </c>
      <c r="H233" s="215">
        <v>2</v>
      </c>
      <c r="I233" s="216"/>
      <c r="J233" s="217">
        <f>ROUND(I233*H233,2)</f>
        <v>0</v>
      </c>
      <c r="K233" s="213" t="s">
        <v>1</v>
      </c>
      <c r="L233" s="43"/>
      <c r="M233" s="218" t="s">
        <v>1</v>
      </c>
      <c r="N233" s="219" t="s">
        <v>40</v>
      </c>
      <c r="O233" s="90"/>
      <c r="P233" s="220">
        <f>O233*H233</f>
        <v>0</v>
      </c>
      <c r="Q233" s="220">
        <v>0</v>
      </c>
      <c r="R233" s="220">
        <f>Q233*H233</f>
        <v>0</v>
      </c>
      <c r="S233" s="220">
        <v>0.0002</v>
      </c>
      <c r="T233" s="221">
        <f>S233*H233</f>
        <v>0.0004</v>
      </c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R233" s="222" t="s">
        <v>155</v>
      </c>
      <c r="AT233" s="222" t="s">
        <v>131</v>
      </c>
      <c r="AU233" s="222" t="s">
        <v>83</v>
      </c>
      <c r="AY233" s="16" t="s">
        <v>130</v>
      </c>
      <c r="BE233" s="223">
        <f>IF(N233="základní",J233,0)</f>
        <v>0</v>
      </c>
      <c r="BF233" s="223">
        <f>IF(N233="snížená",J233,0)</f>
        <v>0</v>
      </c>
      <c r="BG233" s="223">
        <f>IF(N233="zákl. přenesená",J233,0)</f>
        <v>0</v>
      </c>
      <c r="BH233" s="223">
        <f>IF(N233="sníž. přenesená",J233,0)</f>
        <v>0</v>
      </c>
      <c r="BI233" s="223">
        <f>IF(N233="nulová",J233,0)</f>
        <v>0</v>
      </c>
      <c r="BJ233" s="16" t="s">
        <v>83</v>
      </c>
      <c r="BK233" s="223">
        <f>ROUND(I233*H233,2)</f>
        <v>0</v>
      </c>
      <c r="BL233" s="16" t="s">
        <v>155</v>
      </c>
      <c r="BM233" s="222" t="s">
        <v>425</v>
      </c>
    </row>
    <row r="234" spans="1:65" s="2" customFormat="1" ht="21.75" customHeight="1">
      <c r="A234" s="37"/>
      <c r="B234" s="38"/>
      <c r="C234" s="211" t="s">
        <v>426</v>
      </c>
      <c r="D234" s="211" t="s">
        <v>131</v>
      </c>
      <c r="E234" s="212" t="s">
        <v>427</v>
      </c>
      <c r="F234" s="213" t="s">
        <v>428</v>
      </c>
      <c r="G234" s="214" t="s">
        <v>190</v>
      </c>
      <c r="H234" s="215">
        <v>2</v>
      </c>
      <c r="I234" s="216"/>
      <c r="J234" s="217">
        <f>ROUND(I234*H234,2)</f>
        <v>0</v>
      </c>
      <c r="K234" s="213" t="s">
        <v>148</v>
      </c>
      <c r="L234" s="43"/>
      <c r="M234" s="218" t="s">
        <v>1</v>
      </c>
      <c r="N234" s="219" t="s">
        <v>40</v>
      </c>
      <c r="O234" s="90"/>
      <c r="P234" s="220">
        <f>O234*H234</f>
        <v>0</v>
      </c>
      <c r="Q234" s="220">
        <v>0</v>
      </c>
      <c r="R234" s="220">
        <f>Q234*H234</f>
        <v>0</v>
      </c>
      <c r="S234" s="220">
        <v>0</v>
      </c>
      <c r="T234" s="221">
        <f>S234*H234</f>
        <v>0</v>
      </c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R234" s="222" t="s">
        <v>155</v>
      </c>
      <c r="AT234" s="222" t="s">
        <v>131</v>
      </c>
      <c r="AU234" s="222" t="s">
        <v>83</v>
      </c>
      <c r="AY234" s="16" t="s">
        <v>130</v>
      </c>
      <c r="BE234" s="223">
        <f>IF(N234="základní",J234,0)</f>
        <v>0</v>
      </c>
      <c r="BF234" s="223">
        <f>IF(N234="snížená",J234,0)</f>
        <v>0</v>
      </c>
      <c r="BG234" s="223">
        <f>IF(N234="zákl. přenesená",J234,0)</f>
        <v>0</v>
      </c>
      <c r="BH234" s="223">
        <f>IF(N234="sníž. přenesená",J234,0)</f>
        <v>0</v>
      </c>
      <c r="BI234" s="223">
        <f>IF(N234="nulová",J234,0)</f>
        <v>0</v>
      </c>
      <c r="BJ234" s="16" t="s">
        <v>83</v>
      </c>
      <c r="BK234" s="223">
        <f>ROUND(I234*H234,2)</f>
        <v>0</v>
      </c>
      <c r="BL234" s="16" t="s">
        <v>155</v>
      </c>
      <c r="BM234" s="222" t="s">
        <v>429</v>
      </c>
    </row>
    <row r="235" spans="1:63" s="12" customFormat="1" ht="25.9" customHeight="1">
      <c r="A235" s="12"/>
      <c r="B235" s="197"/>
      <c r="C235" s="198"/>
      <c r="D235" s="199" t="s">
        <v>74</v>
      </c>
      <c r="E235" s="200" t="s">
        <v>430</v>
      </c>
      <c r="F235" s="200" t="s">
        <v>431</v>
      </c>
      <c r="G235" s="198"/>
      <c r="H235" s="198"/>
      <c r="I235" s="201"/>
      <c r="J235" s="202">
        <f>BK235</f>
        <v>0</v>
      </c>
      <c r="K235" s="198"/>
      <c r="L235" s="203"/>
      <c r="M235" s="204"/>
      <c r="N235" s="205"/>
      <c r="O235" s="205"/>
      <c r="P235" s="206">
        <f>SUM(P236:P244)</f>
        <v>0</v>
      </c>
      <c r="Q235" s="205"/>
      <c r="R235" s="206">
        <f>SUM(R236:R244)</f>
        <v>0.26156</v>
      </c>
      <c r="S235" s="205"/>
      <c r="T235" s="207">
        <f>SUM(T236:T244)</f>
        <v>1.2901500000000001</v>
      </c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R235" s="208" t="s">
        <v>85</v>
      </c>
      <c r="AT235" s="209" t="s">
        <v>74</v>
      </c>
      <c r="AU235" s="209" t="s">
        <v>75</v>
      </c>
      <c r="AY235" s="208" t="s">
        <v>130</v>
      </c>
      <c r="BK235" s="210">
        <f>SUM(BK236:BK244)</f>
        <v>0</v>
      </c>
    </row>
    <row r="236" spans="1:65" s="2" customFormat="1" ht="24.15" customHeight="1">
      <c r="A236" s="37"/>
      <c r="B236" s="38"/>
      <c r="C236" s="211" t="s">
        <v>432</v>
      </c>
      <c r="D236" s="211" t="s">
        <v>131</v>
      </c>
      <c r="E236" s="212" t="s">
        <v>433</v>
      </c>
      <c r="F236" s="213" t="s">
        <v>434</v>
      </c>
      <c r="G236" s="214" t="s">
        <v>190</v>
      </c>
      <c r="H236" s="215">
        <v>1</v>
      </c>
      <c r="I236" s="216"/>
      <c r="J236" s="217">
        <f>ROUND(I236*H236,2)</f>
        <v>0</v>
      </c>
      <c r="K236" s="213" t="s">
        <v>1</v>
      </c>
      <c r="L236" s="43"/>
      <c r="M236" s="218" t="s">
        <v>1</v>
      </c>
      <c r="N236" s="219" t="s">
        <v>40</v>
      </c>
      <c r="O236" s="90"/>
      <c r="P236" s="220">
        <f>O236*H236</f>
        <v>0</v>
      </c>
      <c r="Q236" s="220">
        <v>0</v>
      </c>
      <c r="R236" s="220">
        <f>Q236*H236</f>
        <v>0</v>
      </c>
      <c r="S236" s="220">
        <v>0.0169</v>
      </c>
      <c r="T236" s="221">
        <f>S236*H236</f>
        <v>0.0169</v>
      </c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R236" s="222" t="s">
        <v>155</v>
      </c>
      <c r="AT236" s="222" t="s">
        <v>131</v>
      </c>
      <c r="AU236" s="222" t="s">
        <v>83</v>
      </c>
      <c r="AY236" s="16" t="s">
        <v>130</v>
      </c>
      <c r="BE236" s="223">
        <f>IF(N236="základní",J236,0)</f>
        <v>0</v>
      </c>
      <c r="BF236" s="223">
        <f>IF(N236="snížená",J236,0)</f>
        <v>0</v>
      </c>
      <c r="BG236" s="223">
        <f>IF(N236="zákl. přenesená",J236,0)</f>
        <v>0</v>
      </c>
      <c r="BH236" s="223">
        <f>IF(N236="sníž. přenesená",J236,0)</f>
        <v>0</v>
      </c>
      <c r="BI236" s="223">
        <f>IF(N236="nulová",J236,0)</f>
        <v>0</v>
      </c>
      <c r="BJ236" s="16" t="s">
        <v>83</v>
      </c>
      <c r="BK236" s="223">
        <f>ROUND(I236*H236,2)</f>
        <v>0</v>
      </c>
      <c r="BL236" s="16" t="s">
        <v>155</v>
      </c>
      <c r="BM236" s="222" t="s">
        <v>435</v>
      </c>
    </row>
    <row r="237" spans="1:65" s="2" customFormat="1" ht="24.15" customHeight="1">
      <c r="A237" s="37"/>
      <c r="B237" s="38"/>
      <c r="C237" s="211" t="s">
        <v>436</v>
      </c>
      <c r="D237" s="211" t="s">
        <v>131</v>
      </c>
      <c r="E237" s="212" t="s">
        <v>437</v>
      </c>
      <c r="F237" s="213" t="s">
        <v>438</v>
      </c>
      <c r="G237" s="214" t="s">
        <v>134</v>
      </c>
      <c r="H237" s="215">
        <v>13</v>
      </c>
      <c r="I237" s="216"/>
      <c r="J237" s="217">
        <f>ROUND(I237*H237,2)</f>
        <v>0</v>
      </c>
      <c r="K237" s="213" t="s">
        <v>1</v>
      </c>
      <c r="L237" s="43"/>
      <c r="M237" s="218" t="s">
        <v>1</v>
      </c>
      <c r="N237" s="219" t="s">
        <v>40</v>
      </c>
      <c r="O237" s="90"/>
      <c r="P237" s="220">
        <f>O237*H237</f>
        <v>0</v>
      </c>
      <c r="Q237" s="220">
        <v>0.02012</v>
      </c>
      <c r="R237" s="220">
        <f>Q237*H237</f>
        <v>0.26156</v>
      </c>
      <c r="S237" s="220">
        <v>0</v>
      </c>
      <c r="T237" s="221">
        <f>S237*H237</f>
        <v>0</v>
      </c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R237" s="222" t="s">
        <v>155</v>
      </c>
      <c r="AT237" s="222" t="s">
        <v>131</v>
      </c>
      <c r="AU237" s="222" t="s">
        <v>83</v>
      </c>
      <c r="AY237" s="16" t="s">
        <v>130</v>
      </c>
      <c r="BE237" s="223">
        <f>IF(N237="základní",J237,0)</f>
        <v>0</v>
      </c>
      <c r="BF237" s="223">
        <f>IF(N237="snížená",J237,0)</f>
        <v>0</v>
      </c>
      <c r="BG237" s="223">
        <f>IF(N237="zákl. přenesená",J237,0)</f>
        <v>0</v>
      </c>
      <c r="BH237" s="223">
        <f>IF(N237="sníž. přenesená",J237,0)</f>
        <v>0</v>
      </c>
      <c r="BI237" s="223">
        <f>IF(N237="nulová",J237,0)</f>
        <v>0</v>
      </c>
      <c r="BJ237" s="16" t="s">
        <v>83</v>
      </c>
      <c r="BK237" s="223">
        <f>ROUND(I237*H237,2)</f>
        <v>0</v>
      </c>
      <c r="BL237" s="16" t="s">
        <v>155</v>
      </c>
      <c r="BM237" s="222" t="s">
        <v>439</v>
      </c>
    </row>
    <row r="238" spans="1:51" s="13" customFormat="1" ht="12">
      <c r="A238" s="13"/>
      <c r="B238" s="224"/>
      <c r="C238" s="225"/>
      <c r="D238" s="226" t="s">
        <v>137</v>
      </c>
      <c r="E238" s="227" t="s">
        <v>1</v>
      </c>
      <c r="F238" s="228" t="s">
        <v>440</v>
      </c>
      <c r="G238" s="225"/>
      <c r="H238" s="229">
        <v>13</v>
      </c>
      <c r="I238" s="230"/>
      <c r="J238" s="225"/>
      <c r="K238" s="225"/>
      <c r="L238" s="231"/>
      <c r="M238" s="232"/>
      <c r="N238" s="233"/>
      <c r="O238" s="233"/>
      <c r="P238" s="233"/>
      <c r="Q238" s="233"/>
      <c r="R238" s="233"/>
      <c r="S238" s="233"/>
      <c r="T238" s="234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35" t="s">
        <v>137</v>
      </c>
      <c r="AU238" s="235" t="s">
        <v>83</v>
      </c>
      <c r="AV238" s="13" t="s">
        <v>85</v>
      </c>
      <c r="AW238" s="13" t="s">
        <v>32</v>
      </c>
      <c r="AX238" s="13" t="s">
        <v>83</v>
      </c>
      <c r="AY238" s="235" t="s">
        <v>130</v>
      </c>
    </row>
    <row r="239" spans="1:65" s="2" customFormat="1" ht="16.5" customHeight="1">
      <c r="A239" s="37"/>
      <c r="B239" s="38"/>
      <c r="C239" s="211" t="s">
        <v>441</v>
      </c>
      <c r="D239" s="211" t="s">
        <v>131</v>
      </c>
      <c r="E239" s="212" t="s">
        <v>442</v>
      </c>
      <c r="F239" s="213" t="s">
        <v>443</v>
      </c>
      <c r="G239" s="214" t="s">
        <v>134</v>
      </c>
      <c r="H239" s="215">
        <v>13.6</v>
      </c>
      <c r="I239" s="216"/>
      <c r="J239" s="217">
        <f>ROUND(I239*H239,2)</f>
        <v>0</v>
      </c>
      <c r="K239" s="213" t="s">
        <v>1</v>
      </c>
      <c r="L239" s="43"/>
      <c r="M239" s="218" t="s">
        <v>1</v>
      </c>
      <c r="N239" s="219" t="s">
        <v>40</v>
      </c>
      <c r="O239" s="90"/>
      <c r="P239" s="220">
        <f>O239*H239</f>
        <v>0</v>
      </c>
      <c r="Q239" s="220">
        <v>0</v>
      </c>
      <c r="R239" s="220">
        <f>Q239*H239</f>
        <v>0</v>
      </c>
      <c r="S239" s="220">
        <v>0.0275</v>
      </c>
      <c r="T239" s="221">
        <f>S239*H239</f>
        <v>0.374</v>
      </c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R239" s="222" t="s">
        <v>155</v>
      </c>
      <c r="AT239" s="222" t="s">
        <v>131</v>
      </c>
      <c r="AU239" s="222" t="s">
        <v>83</v>
      </c>
      <c r="AY239" s="16" t="s">
        <v>130</v>
      </c>
      <c r="BE239" s="223">
        <f>IF(N239="základní",J239,0)</f>
        <v>0</v>
      </c>
      <c r="BF239" s="223">
        <f>IF(N239="snížená",J239,0)</f>
        <v>0</v>
      </c>
      <c r="BG239" s="223">
        <f>IF(N239="zákl. přenesená",J239,0)</f>
        <v>0</v>
      </c>
      <c r="BH239" s="223">
        <f>IF(N239="sníž. přenesená",J239,0)</f>
        <v>0</v>
      </c>
      <c r="BI239" s="223">
        <f>IF(N239="nulová",J239,0)</f>
        <v>0</v>
      </c>
      <c r="BJ239" s="16" t="s">
        <v>83</v>
      </c>
      <c r="BK239" s="223">
        <f>ROUND(I239*H239,2)</f>
        <v>0</v>
      </c>
      <c r="BL239" s="16" t="s">
        <v>155</v>
      </c>
      <c r="BM239" s="222" t="s">
        <v>444</v>
      </c>
    </row>
    <row r="240" spans="1:51" s="13" customFormat="1" ht="12">
      <c r="A240" s="13"/>
      <c r="B240" s="224"/>
      <c r="C240" s="225"/>
      <c r="D240" s="226" t="s">
        <v>137</v>
      </c>
      <c r="E240" s="227" t="s">
        <v>1</v>
      </c>
      <c r="F240" s="228" t="s">
        <v>445</v>
      </c>
      <c r="G240" s="225"/>
      <c r="H240" s="229">
        <v>13.6</v>
      </c>
      <c r="I240" s="230"/>
      <c r="J240" s="225"/>
      <c r="K240" s="225"/>
      <c r="L240" s="231"/>
      <c r="M240" s="232"/>
      <c r="N240" s="233"/>
      <c r="O240" s="233"/>
      <c r="P240" s="233"/>
      <c r="Q240" s="233"/>
      <c r="R240" s="233"/>
      <c r="S240" s="233"/>
      <c r="T240" s="234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35" t="s">
        <v>137</v>
      </c>
      <c r="AU240" s="235" t="s">
        <v>83</v>
      </c>
      <c r="AV240" s="13" t="s">
        <v>85</v>
      </c>
      <c r="AW240" s="13" t="s">
        <v>32</v>
      </c>
      <c r="AX240" s="13" t="s">
        <v>83</v>
      </c>
      <c r="AY240" s="235" t="s">
        <v>130</v>
      </c>
    </row>
    <row r="241" spans="1:65" s="2" customFormat="1" ht="24.15" customHeight="1">
      <c r="A241" s="37"/>
      <c r="B241" s="38"/>
      <c r="C241" s="211" t="s">
        <v>446</v>
      </c>
      <c r="D241" s="211" t="s">
        <v>131</v>
      </c>
      <c r="E241" s="212" t="s">
        <v>447</v>
      </c>
      <c r="F241" s="213" t="s">
        <v>448</v>
      </c>
      <c r="G241" s="214" t="s">
        <v>134</v>
      </c>
      <c r="H241" s="215">
        <v>6.5</v>
      </c>
      <c r="I241" s="216"/>
      <c r="J241" s="217">
        <f>ROUND(I241*H241,2)</f>
        <v>0</v>
      </c>
      <c r="K241" s="213" t="s">
        <v>1</v>
      </c>
      <c r="L241" s="43"/>
      <c r="M241" s="218" t="s">
        <v>1</v>
      </c>
      <c r="N241" s="219" t="s">
        <v>40</v>
      </c>
      <c r="O241" s="90"/>
      <c r="P241" s="220">
        <f>O241*H241</f>
        <v>0</v>
      </c>
      <c r="Q241" s="220">
        <v>0</v>
      </c>
      <c r="R241" s="220">
        <f>Q241*H241</f>
        <v>0</v>
      </c>
      <c r="S241" s="220">
        <v>0.0285</v>
      </c>
      <c r="T241" s="221">
        <f>S241*H241</f>
        <v>0.18525</v>
      </c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R241" s="222" t="s">
        <v>155</v>
      </c>
      <c r="AT241" s="222" t="s">
        <v>131</v>
      </c>
      <c r="AU241" s="222" t="s">
        <v>83</v>
      </c>
      <c r="AY241" s="16" t="s">
        <v>130</v>
      </c>
      <c r="BE241" s="223">
        <f>IF(N241="základní",J241,0)</f>
        <v>0</v>
      </c>
      <c r="BF241" s="223">
        <f>IF(N241="snížená",J241,0)</f>
        <v>0</v>
      </c>
      <c r="BG241" s="223">
        <f>IF(N241="zákl. přenesená",J241,0)</f>
        <v>0</v>
      </c>
      <c r="BH241" s="223">
        <f>IF(N241="sníž. přenesená",J241,0)</f>
        <v>0</v>
      </c>
      <c r="BI241" s="223">
        <f>IF(N241="nulová",J241,0)</f>
        <v>0</v>
      </c>
      <c r="BJ241" s="16" t="s">
        <v>83</v>
      </c>
      <c r="BK241" s="223">
        <f>ROUND(I241*H241,2)</f>
        <v>0</v>
      </c>
      <c r="BL241" s="16" t="s">
        <v>155</v>
      </c>
      <c r="BM241" s="222" t="s">
        <v>449</v>
      </c>
    </row>
    <row r="242" spans="1:51" s="13" customFormat="1" ht="12">
      <c r="A242" s="13"/>
      <c r="B242" s="224"/>
      <c r="C242" s="225"/>
      <c r="D242" s="226" t="s">
        <v>137</v>
      </c>
      <c r="E242" s="227" t="s">
        <v>1</v>
      </c>
      <c r="F242" s="228" t="s">
        <v>450</v>
      </c>
      <c r="G242" s="225"/>
      <c r="H242" s="229">
        <v>6.5</v>
      </c>
      <c r="I242" s="230"/>
      <c r="J242" s="225"/>
      <c r="K242" s="225"/>
      <c r="L242" s="231"/>
      <c r="M242" s="232"/>
      <c r="N242" s="233"/>
      <c r="O242" s="233"/>
      <c r="P242" s="233"/>
      <c r="Q242" s="233"/>
      <c r="R242" s="233"/>
      <c r="S242" s="233"/>
      <c r="T242" s="234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35" t="s">
        <v>137</v>
      </c>
      <c r="AU242" s="235" t="s">
        <v>83</v>
      </c>
      <c r="AV242" s="13" t="s">
        <v>85</v>
      </c>
      <c r="AW242" s="13" t="s">
        <v>32</v>
      </c>
      <c r="AX242" s="13" t="s">
        <v>83</v>
      </c>
      <c r="AY242" s="235" t="s">
        <v>130</v>
      </c>
    </row>
    <row r="243" spans="1:65" s="2" customFormat="1" ht="24.15" customHeight="1">
      <c r="A243" s="37"/>
      <c r="B243" s="38"/>
      <c r="C243" s="211" t="s">
        <v>451</v>
      </c>
      <c r="D243" s="211" t="s">
        <v>131</v>
      </c>
      <c r="E243" s="212" t="s">
        <v>452</v>
      </c>
      <c r="F243" s="213" t="s">
        <v>453</v>
      </c>
      <c r="G243" s="214" t="s">
        <v>134</v>
      </c>
      <c r="H243" s="215">
        <v>16.8</v>
      </c>
      <c r="I243" s="216"/>
      <c r="J243" s="217">
        <f>ROUND(I243*H243,2)</f>
        <v>0</v>
      </c>
      <c r="K243" s="213" t="s">
        <v>1</v>
      </c>
      <c r="L243" s="43"/>
      <c r="M243" s="218" t="s">
        <v>1</v>
      </c>
      <c r="N243" s="219" t="s">
        <v>40</v>
      </c>
      <c r="O243" s="90"/>
      <c r="P243" s="220">
        <f>O243*H243</f>
        <v>0</v>
      </c>
      <c r="Q243" s="220">
        <v>0</v>
      </c>
      <c r="R243" s="220">
        <f>Q243*H243</f>
        <v>0</v>
      </c>
      <c r="S243" s="220">
        <v>0.0425</v>
      </c>
      <c r="T243" s="221">
        <f>S243*H243</f>
        <v>0.7140000000000001</v>
      </c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R243" s="222" t="s">
        <v>155</v>
      </c>
      <c r="AT243" s="222" t="s">
        <v>131</v>
      </c>
      <c r="AU243" s="222" t="s">
        <v>83</v>
      </c>
      <c r="AY243" s="16" t="s">
        <v>130</v>
      </c>
      <c r="BE243" s="223">
        <f>IF(N243="základní",J243,0)</f>
        <v>0</v>
      </c>
      <c r="BF243" s="223">
        <f>IF(N243="snížená",J243,0)</f>
        <v>0</v>
      </c>
      <c r="BG243" s="223">
        <f>IF(N243="zákl. přenesená",J243,0)</f>
        <v>0</v>
      </c>
      <c r="BH243" s="223">
        <f>IF(N243="sníž. přenesená",J243,0)</f>
        <v>0</v>
      </c>
      <c r="BI243" s="223">
        <f>IF(N243="nulová",J243,0)</f>
        <v>0</v>
      </c>
      <c r="BJ243" s="16" t="s">
        <v>83</v>
      </c>
      <c r="BK243" s="223">
        <f>ROUND(I243*H243,2)</f>
        <v>0</v>
      </c>
      <c r="BL243" s="16" t="s">
        <v>155</v>
      </c>
      <c r="BM243" s="222" t="s">
        <v>454</v>
      </c>
    </row>
    <row r="244" spans="1:51" s="13" customFormat="1" ht="12">
      <c r="A244" s="13"/>
      <c r="B244" s="224"/>
      <c r="C244" s="225"/>
      <c r="D244" s="226" t="s">
        <v>137</v>
      </c>
      <c r="E244" s="227" t="s">
        <v>1</v>
      </c>
      <c r="F244" s="228" t="s">
        <v>455</v>
      </c>
      <c r="G244" s="225"/>
      <c r="H244" s="229">
        <v>16.8</v>
      </c>
      <c r="I244" s="230"/>
      <c r="J244" s="225"/>
      <c r="K244" s="225"/>
      <c r="L244" s="231"/>
      <c r="M244" s="232"/>
      <c r="N244" s="233"/>
      <c r="O244" s="233"/>
      <c r="P244" s="233"/>
      <c r="Q244" s="233"/>
      <c r="R244" s="233"/>
      <c r="S244" s="233"/>
      <c r="T244" s="234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35" t="s">
        <v>137</v>
      </c>
      <c r="AU244" s="235" t="s">
        <v>83</v>
      </c>
      <c r="AV244" s="13" t="s">
        <v>85</v>
      </c>
      <c r="AW244" s="13" t="s">
        <v>32</v>
      </c>
      <c r="AX244" s="13" t="s">
        <v>83</v>
      </c>
      <c r="AY244" s="235" t="s">
        <v>130</v>
      </c>
    </row>
    <row r="245" spans="1:63" s="12" customFormat="1" ht="25.9" customHeight="1">
      <c r="A245" s="12"/>
      <c r="B245" s="197"/>
      <c r="C245" s="198"/>
      <c r="D245" s="199" t="s">
        <v>74</v>
      </c>
      <c r="E245" s="200" t="s">
        <v>456</v>
      </c>
      <c r="F245" s="200" t="s">
        <v>457</v>
      </c>
      <c r="G245" s="198"/>
      <c r="H245" s="198"/>
      <c r="I245" s="201"/>
      <c r="J245" s="202">
        <f>BK245</f>
        <v>0</v>
      </c>
      <c r="K245" s="198"/>
      <c r="L245" s="203"/>
      <c r="M245" s="204"/>
      <c r="N245" s="205"/>
      <c r="O245" s="205"/>
      <c r="P245" s="206">
        <f>SUM(P246:P249)</f>
        <v>0</v>
      </c>
      <c r="Q245" s="205"/>
      <c r="R245" s="206">
        <f>SUM(R246:R249)</f>
        <v>0.017</v>
      </c>
      <c r="S245" s="205"/>
      <c r="T245" s="207">
        <f>SUM(T246:T249)</f>
        <v>0.025</v>
      </c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R245" s="208" t="s">
        <v>85</v>
      </c>
      <c r="AT245" s="209" t="s">
        <v>74</v>
      </c>
      <c r="AU245" s="209" t="s">
        <v>75</v>
      </c>
      <c r="AY245" s="208" t="s">
        <v>130</v>
      </c>
      <c r="BK245" s="210">
        <f>SUM(BK246:BK249)</f>
        <v>0</v>
      </c>
    </row>
    <row r="246" spans="1:65" s="2" customFormat="1" ht="16.5" customHeight="1">
      <c r="A246" s="37"/>
      <c r="B246" s="38"/>
      <c r="C246" s="211" t="s">
        <v>458</v>
      </c>
      <c r="D246" s="211" t="s">
        <v>131</v>
      </c>
      <c r="E246" s="212" t="s">
        <v>459</v>
      </c>
      <c r="F246" s="213" t="s">
        <v>460</v>
      </c>
      <c r="G246" s="214" t="s">
        <v>190</v>
      </c>
      <c r="H246" s="215">
        <v>1</v>
      </c>
      <c r="I246" s="216"/>
      <c r="J246" s="217">
        <f>ROUND(I246*H246,2)</f>
        <v>0</v>
      </c>
      <c r="K246" s="213" t="s">
        <v>1</v>
      </c>
      <c r="L246" s="43"/>
      <c r="M246" s="218" t="s">
        <v>1</v>
      </c>
      <c r="N246" s="219" t="s">
        <v>40</v>
      </c>
      <c r="O246" s="90"/>
      <c r="P246" s="220">
        <f>O246*H246</f>
        <v>0</v>
      </c>
      <c r="Q246" s="220">
        <v>0</v>
      </c>
      <c r="R246" s="220">
        <f>Q246*H246</f>
        <v>0</v>
      </c>
      <c r="S246" s="220">
        <v>0.001</v>
      </c>
      <c r="T246" s="221">
        <f>S246*H246</f>
        <v>0.001</v>
      </c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  <c r="AE246" s="37"/>
      <c r="AR246" s="222" t="s">
        <v>155</v>
      </c>
      <c r="AT246" s="222" t="s">
        <v>131</v>
      </c>
      <c r="AU246" s="222" t="s">
        <v>83</v>
      </c>
      <c r="AY246" s="16" t="s">
        <v>130</v>
      </c>
      <c r="BE246" s="223">
        <f>IF(N246="základní",J246,0)</f>
        <v>0</v>
      </c>
      <c r="BF246" s="223">
        <f>IF(N246="snížená",J246,0)</f>
        <v>0</v>
      </c>
      <c r="BG246" s="223">
        <f>IF(N246="zákl. přenesená",J246,0)</f>
        <v>0</v>
      </c>
      <c r="BH246" s="223">
        <f>IF(N246="sníž. přenesená",J246,0)</f>
        <v>0</v>
      </c>
      <c r="BI246" s="223">
        <f>IF(N246="nulová",J246,0)</f>
        <v>0</v>
      </c>
      <c r="BJ246" s="16" t="s">
        <v>83</v>
      </c>
      <c r="BK246" s="223">
        <f>ROUND(I246*H246,2)</f>
        <v>0</v>
      </c>
      <c r="BL246" s="16" t="s">
        <v>155</v>
      </c>
      <c r="BM246" s="222" t="s">
        <v>461</v>
      </c>
    </row>
    <row r="247" spans="1:65" s="2" customFormat="1" ht="24.15" customHeight="1">
      <c r="A247" s="37"/>
      <c r="B247" s="38"/>
      <c r="C247" s="211" t="s">
        <v>462</v>
      </c>
      <c r="D247" s="211" t="s">
        <v>131</v>
      </c>
      <c r="E247" s="212" t="s">
        <v>463</v>
      </c>
      <c r="F247" s="213" t="s">
        <v>464</v>
      </c>
      <c r="G247" s="214" t="s">
        <v>190</v>
      </c>
      <c r="H247" s="215">
        <v>1</v>
      </c>
      <c r="I247" s="216"/>
      <c r="J247" s="217">
        <f>ROUND(I247*H247,2)</f>
        <v>0</v>
      </c>
      <c r="K247" s="213" t="s">
        <v>1</v>
      </c>
      <c r="L247" s="43"/>
      <c r="M247" s="218" t="s">
        <v>1</v>
      </c>
      <c r="N247" s="219" t="s">
        <v>40</v>
      </c>
      <c r="O247" s="90"/>
      <c r="P247" s="220">
        <f>O247*H247</f>
        <v>0</v>
      </c>
      <c r="Q247" s="220">
        <v>0</v>
      </c>
      <c r="R247" s="220">
        <f>Q247*H247</f>
        <v>0</v>
      </c>
      <c r="S247" s="220">
        <v>0</v>
      </c>
      <c r="T247" s="221">
        <f>S247*H247</f>
        <v>0</v>
      </c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R247" s="222" t="s">
        <v>155</v>
      </c>
      <c r="AT247" s="222" t="s">
        <v>131</v>
      </c>
      <c r="AU247" s="222" t="s">
        <v>83</v>
      </c>
      <c r="AY247" s="16" t="s">
        <v>130</v>
      </c>
      <c r="BE247" s="223">
        <f>IF(N247="základní",J247,0)</f>
        <v>0</v>
      </c>
      <c r="BF247" s="223">
        <f>IF(N247="snížená",J247,0)</f>
        <v>0</v>
      </c>
      <c r="BG247" s="223">
        <f>IF(N247="zákl. přenesená",J247,0)</f>
        <v>0</v>
      </c>
      <c r="BH247" s="223">
        <f>IF(N247="sníž. přenesená",J247,0)</f>
        <v>0</v>
      </c>
      <c r="BI247" s="223">
        <f>IF(N247="nulová",J247,0)</f>
        <v>0</v>
      </c>
      <c r="BJ247" s="16" t="s">
        <v>83</v>
      </c>
      <c r="BK247" s="223">
        <f>ROUND(I247*H247,2)</f>
        <v>0</v>
      </c>
      <c r="BL247" s="16" t="s">
        <v>155</v>
      </c>
      <c r="BM247" s="222" t="s">
        <v>465</v>
      </c>
    </row>
    <row r="248" spans="1:65" s="2" customFormat="1" ht="24.15" customHeight="1">
      <c r="A248" s="37"/>
      <c r="B248" s="38"/>
      <c r="C248" s="247" t="s">
        <v>466</v>
      </c>
      <c r="D248" s="247" t="s">
        <v>193</v>
      </c>
      <c r="E248" s="248" t="s">
        <v>467</v>
      </c>
      <c r="F248" s="249" t="s">
        <v>468</v>
      </c>
      <c r="G248" s="250" t="s">
        <v>190</v>
      </c>
      <c r="H248" s="251">
        <v>1</v>
      </c>
      <c r="I248" s="252"/>
      <c r="J248" s="253">
        <f>ROUND(I248*H248,2)</f>
        <v>0</v>
      </c>
      <c r="K248" s="249" t="s">
        <v>1</v>
      </c>
      <c r="L248" s="254"/>
      <c r="M248" s="255" t="s">
        <v>1</v>
      </c>
      <c r="N248" s="256" t="s">
        <v>40</v>
      </c>
      <c r="O248" s="90"/>
      <c r="P248" s="220">
        <f>O248*H248</f>
        <v>0</v>
      </c>
      <c r="Q248" s="220">
        <v>0.017</v>
      </c>
      <c r="R248" s="220">
        <f>Q248*H248</f>
        <v>0.017</v>
      </c>
      <c r="S248" s="220">
        <v>0</v>
      </c>
      <c r="T248" s="221">
        <f>S248*H248</f>
        <v>0</v>
      </c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7"/>
      <c r="AR248" s="222" t="s">
        <v>231</v>
      </c>
      <c r="AT248" s="222" t="s">
        <v>193</v>
      </c>
      <c r="AU248" s="222" t="s">
        <v>83</v>
      </c>
      <c r="AY248" s="16" t="s">
        <v>130</v>
      </c>
      <c r="BE248" s="223">
        <f>IF(N248="základní",J248,0)</f>
        <v>0</v>
      </c>
      <c r="BF248" s="223">
        <f>IF(N248="snížená",J248,0)</f>
        <v>0</v>
      </c>
      <c r="BG248" s="223">
        <f>IF(N248="zákl. přenesená",J248,0)</f>
        <v>0</v>
      </c>
      <c r="BH248" s="223">
        <f>IF(N248="sníž. přenesená",J248,0)</f>
        <v>0</v>
      </c>
      <c r="BI248" s="223">
        <f>IF(N248="nulová",J248,0)</f>
        <v>0</v>
      </c>
      <c r="BJ248" s="16" t="s">
        <v>83</v>
      </c>
      <c r="BK248" s="223">
        <f>ROUND(I248*H248,2)</f>
        <v>0</v>
      </c>
      <c r="BL248" s="16" t="s">
        <v>155</v>
      </c>
      <c r="BM248" s="222" t="s">
        <v>469</v>
      </c>
    </row>
    <row r="249" spans="1:65" s="2" customFormat="1" ht="24.15" customHeight="1">
      <c r="A249" s="37"/>
      <c r="B249" s="38"/>
      <c r="C249" s="211" t="s">
        <v>470</v>
      </c>
      <c r="D249" s="211" t="s">
        <v>131</v>
      </c>
      <c r="E249" s="212" t="s">
        <v>471</v>
      </c>
      <c r="F249" s="213" t="s">
        <v>472</v>
      </c>
      <c r="G249" s="214" t="s">
        <v>190</v>
      </c>
      <c r="H249" s="215">
        <v>1</v>
      </c>
      <c r="I249" s="216"/>
      <c r="J249" s="217">
        <f>ROUND(I249*H249,2)</f>
        <v>0</v>
      </c>
      <c r="K249" s="213" t="s">
        <v>1</v>
      </c>
      <c r="L249" s="43"/>
      <c r="M249" s="218" t="s">
        <v>1</v>
      </c>
      <c r="N249" s="219" t="s">
        <v>40</v>
      </c>
      <c r="O249" s="90"/>
      <c r="P249" s="220">
        <f>O249*H249</f>
        <v>0</v>
      </c>
      <c r="Q249" s="220">
        <v>0</v>
      </c>
      <c r="R249" s="220">
        <f>Q249*H249</f>
        <v>0</v>
      </c>
      <c r="S249" s="220">
        <v>0.024</v>
      </c>
      <c r="T249" s="221">
        <f>S249*H249</f>
        <v>0.024</v>
      </c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R249" s="222" t="s">
        <v>155</v>
      </c>
      <c r="AT249" s="222" t="s">
        <v>131</v>
      </c>
      <c r="AU249" s="222" t="s">
        <v>83</v>
      </c>
      <c r="AY249" s="16" t="s">
        <v>130</v>
      </c>
      <c r="BE249" s="223">
        <f>IF(N249="základní",J249,0)</f>
        <v>0</v>
      </c>
      <c r="BF249" s="223">
        <f>IF(N249="snížená",J249,0)</f>
        <v>0</v>
      </c>
      <c r="BG249" s="223">
        <f>IF(N249="zákl. přenesená",J249,0)</f>
        <v>0</v>
      </c>
      <c r="BH249" s="223">
        <f>IF(N249="sníž. přenesená",J249,0)</f>
        <v>0</v>
      </c>
      <c r="BI249" s="223">
        <f>IF(N249="nulová",J249,0)</f>
        <v>0</v>
      </c>
      <c r="BJ249" s="16" t="s">
        <v>83</v>
      </c>
      <c r="BK249" s="223">
        <f>ROUND(I249*H249,2)</f>
        <v>0</v>
      </c>
      <c r="BL249" s="16" t="s">
        <v>155</v>
      </c>
      <c r="BM249" s="222" t="s">
        <v>473</v>
      </c>
    </row>
    <row r="250" spans="1:63" s="12" customFormat="1" ht="25.9" customHeight="1">
      <c r="A250" s="12"/>
      <c r="B250" s="197"/>
      <c r="C250" s="198"/>
      <c r="D250" s="199" t="s">
        <v>74</v>
      </c>
      <c r="E250" s="200" t="s">
        <v>474</v>
      </c>
      <c r="F250" s="200" t="s">
        <v>475</v>
      </c>
      <c r="G250" s="198"/>
      <c r="H250" s="198"/>
      <c r="I250" s="201"/>
      <c r="J250" s="202">
        <f>BK250</f>
        <v>0</v>
      </c>
      <c r="K250" s="198"/>
      <c r="L250" s="203"/>
      <c r="M250" s="204"/>
      <c r="N250" s="205"/>
      <c r="O250" s="205"/>
      <c r="P250" s="206">
        <f>SUM(P251:P267)</f>
        <v>0</v>
      </c>
      <c r="Q250" s="205"/>
      <c r="R250" s="206">
        <f>SUM(R251:R267)</f>
        <v>0.7067636999999999</v>
      </c>
      <c r="S250" s="205"/>
      <c r="T250" s="207">
        <f>SUM(T251:T267)</f>
        <v>0.55421</v>
      </c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R250" s="208" t="s">
        <v>85</v>
      </c>
      <c r="AT250" s="209" t="s">
        <v>74</v>
      </c>
      <c r="AU250" s="209" t="s">
        <v>75</v>
      </c>
      <c r="AY250" s="208" t="s">
        <v>130</v>
      </c>
      <c r="BK250" s="210">
        <f>SUM(BK251:BK267)</f>
        <v>0</v>
      </c>
    </row>
    <row r="251" spans="1:65" s="2" customFormat="1" ht="16.5" customHeight="1">
      <c r="A251" s="37"/>
      <c r="B251" s="38"/>
      <c r="C251" s="211" t="s">
        <v>476</v>
      </c>
      <c r="D251" s="211" t="s">
        <v>131</v>
      </c>
      <c r="E251" s="212" t="s">
        <v>477</v>
      </c>
      <c r="F251" s="213" t="s">
        <v>478</v>
      </c>
      <c r="G251" s="214" t="s">
        <v>134</v>
      </c>
      <c r="H251" s="215">
        <v>17</v>
      </c>
      <c r="I251" s="216"/>
      <c r="J251" s="217">
        <f>ROUND(I251*H251,2)</f>
        <v>0</v>
      </c>
      <c r="K251" s="213" t="s">
        <v>1</v>
      </c>
      <c r="L251" s="43"/>
      <c r="M251" s="218" t="s">
        <v>1</v>
      </c>
      <c r="N251" s="219" t="s">
        <v>40</v>
      </c>
      <c r="O251" s="90"/>
      <c r="P251" s="220">
        <f>O251*H251</f>
        <v>0</v>
      </c>
      <c r="Q251" s="220">
        <v>0</v>
      </c>
      <c r="R251" s="220">
        <f>Q251*H251</f>
        <v>0</v>
      </c>
      <c r="S251" s="220">
        <v>0</v>
      </c>
      <c r="T251" s="221">
        <f>S251*H251</f>
        <v>0</v>
      </c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R251" s="222" t="s">
        <v>155</v>
      </c>
      <c r="AT251" s="222" t="s">
        <v>131</v>
      </c>
      <c r="AU251" s="222" t="s">
        <v>83</v>
      </c>
      <c r="AY251" s="16" t="s">
        <v>130</v>
      </c>
      <c r="BE251" s="223">
        <f>IF(N251="základní",J251,0)</f>
        <v>0</v>
      </c>
      <c r="BF251" s="223">
        <f>IF(N251="snížená",J251,0)</f>
        <v>0</v>
      </c>
      <c r="BG251" s="223">
        <f>IF(N251="zákl. přenesená",J251,0)</f>
        <v>0</v>
      </c>
      <c r="BH251" s="223">
        <f>IF(N251="sníž. přenesená",J251,0)</f>
        <v>0</v>
      </c>
      <c r="BI251" s="223">
        <f>IF(N251="nulová",J251,0)</f>
        <v>0</v>
      </c>
      <c r="BJ251" s="16" t="s">
        <v>83</v>
      </c>
      <c r="BK251" s="223">
        <f>ROUND(I251*H251,2)</f>
        <v>0</v>
      </c>
      <c r="BL251" s="16" t="s">
        <v>155</v>
      </c>
      <c r="BM251" s="222" t="s">
        <v>479</v>
      </c>
    </row>
    <row r="252" spans="1:65" s="2" customFormat="1" ht="24.15" customHeight="1">
      <c r="A252" s="37"/>
      <c r="B252" s="38"/>
      <c r="C252" s="211" t="s">
        <v>480</v>
      </c>
      <c r="D252" s="211" t="s">
        <v>131</v>
      </c>
      <c r="E252" s="212" t="s">
        <v>481</v>
      </c>
      <c r="F252" s="213" t="s">
        <v>482</v>
      </c>
      <c r="G252" s="214" t="s">
        <v>134</v>
      </c>
      <c r="H252" s="215">
        <v>11</v>
      </c>
      <c r="I252" s="216"/>
      <c r="J252" s="217">
        <f>ROUND(I252*H252,2)</f>
        <v>0</v>
      </c>
      <c r="K252" s="213" t="s">
        <v>1</v>
      </c>
      <c r="L252" s="43"/>
      <c r="M252" s="218" t="s">
        <v>1</v>
      </c>
      <c r="N252" s="219" t="s">
        <v>40</v>
      </c>
      <c r="O252" s="90"/>
      <c r="P252" s="220">
        <f>O252*H252</f>
        <v>0</v>
      </c>
      <c r="Q252" s="220">
        <v>0.015</v>
      </c>
      <c r="R252" s="220">
        <f>Q252*H252</f>
        <v>0.16499999999999998</v>
      </c>
      <c r="S252" s="220">
        <v>0</v>
      </c>
      <c r="T252" s="221">
        <f>S252*H252</f>
        <v>0</v>
      </c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  <c r="AE252" s="37"/>
      <c r="AR252" s="222" t="s">
        <v>155</v>
      </c>
      <c r="AT252" s="222" t="s">
        <v>131</v>
      </c>
      <c r="AU252" s="222" t="s">
        <v>83</v>
      </c>
      <c r="AY252" s="16" t="s">
        <v>130</v>
      </c>
      <c r="BE252" s="223">
        <f>IF(N252="základní",J252,0)</f>
        <v>0</v>
      </c>
      <c r="BF252" s="223">
        <f>IF(N252="snížená",J252,0)</f>
        <v>0</v>
      </c>
      <c r="BG252" s="223">
        <f>IF(N252="zákl. přenesená",J252,0)</f>
        <v>0</v>
      </c>
      <c r="BH252" s="223">
        <f>IF(N252="sníž. přenesená",J252,0)</f>
        <v>0</v>
      </c>
      <c r="BI252" s="223">
        <f>IF(N252="nulová",J252,0)</f>
        <v>0</v>
      </c>
      <c r="BJ252" s="16" t="s">
        <v>83</v>
      </c>
      <c r="BK252" s="223">
        <f>ROUND(I252*H252,2)</f>
        <v>0</v>
      </c>
      <c r="BL252" s="16" t="s">
        <v>155</v>
      </c>
      <c r="BM252" s="222" t="s">
        <v>483</v>
      </c>
    </row>
    <row r="253" spans="1:65" s="2" customFormat="1" ht="24.15" customHeight="1">
      <c r="A253" s="37"/>
      <c r="B253" s="38"/>
      <c r="C253" s="211" t="s">
        <v>484</v>
      </c>
      <c r="D253" s="211" t="s">
        <v>131</v>
      </c>
      <c r="E253" s="212" t="s">
        <v>485</v>
      </c>
      <c r="F253" s="213" t="s">
        <v>486</v>
      </c>
      <c r="G253" s="214" t="s">
        <v>250</v>
      </c>
      <c r="H253" s="215">
        <v>7.5</v>
      </c>
      <c r="I253" s="216"/>
      <c r="J253" s="217">
        <f>ROUND(I253*H253,2)</f>
        <v>0</v>
      </c>
      <c r="K253" s="213" t="s">
        <v>148</v>
      </c>
      <c r="L253" s="43"/>
      <c r="M253" s="218" t="s">
        <v>1</v>
      </c>
      <c r="N253" s="219" t="s">
        <v>40</v>
      </c>
      <c r="O253" s="90"/>
      <c r="P253" s="220">
        <f>O253*H253</f>
        <v>0</v>
      </c>
      <c r="Q253" s="220">
        <v>0.00043</v>
      </c>
      <c r="R253" s="220">
        <f>Q253*H253</f>
        <v>0.003225</v>
      </c>
      <c r="S253" s="220">
        <v>0</v>
      </c>
      <c r="T253" s="221">
        <f>S253*H253</f>
        <v>0</v>
      </c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R253" s="222" t="s">
        <v>135</v>
      </c>
      <c r="AT253" s="222" t="s">
        <v>131</v>
      </c>
      <c r="AU253" s="222" t="s">
        <v>83</v>
      </c>
      <c r="AY253" s="16" t="s">
        <v>130</v>
      </c>
      <c r="BE253" s="223">
        <f>IF(N253="základní",J253,0)</f>
        <v>0</v>
      </c>
      <c r="BF253" s="223">
        <f>IF(N253="snížená",J253,0)</f>
        <v>0</v>
      </c>
      <c r="BG253" s="223">
        <f>IF(N253="zákl. přenesená",J253,0)</f>
        <v>0</v>
      </c>
      <c r="BH253" s="223">
        <f>IF(N253="sníž. přenesená",J253,0)</f>
        <v>0</v>
      </c>
      <c r="BI253" s="223">
        <f>IF(N253="nulová",J253,0)</f>
        <v>0</v>
      </c>
      <c r="BJ253" s="16" t="s">
        <v>83</v>
      </c>
      <c r="BK253" s="223">
        <f>ROUND(I253*H253,2)</f>
        <v>0</v>
      </c>
      <c r="BL253" s="16" t="s">
        <v>135</v>
      </c>
      <c r="BM253" s="222" t="s">
        <v>487</v>
      </c>
    </row>
    <row r="254" spans="1:51" s="13" customFormat="1" ht="12">
      <c r="A254" s="13"/>
      <c r="B254" s="224"/>
      <c r="C254" s="225"/>
      <c r="D254" s="226" t="s">
        <v>137</v>
      </c>
      <c r="E254" s="227" t="s">
        <v>1</v>
      </c>
      <c r="F254" s="228" t="s">
        <v>488</v>
      </c>
      <c r="G254" s="225"/>
      <c r="H254" s="229">
        <v>8.3</v>
      </c>
      <c r="I254" s="230"/>
      <c r="J254" s="225"/>
      <c r="K254" s="225"/>
      <c r="L254" s="231"/>
      <c r="M254" s="232"/>
      <c r="N254" s="233"/>
      <c r="O254" s="233"/>
      <c r="P254" s="233"/>
      <c r="Q254" s="233"/>
      <c r="R254" s="233"/>
      <c r="S254" s="233"/>
      <c r="T254" s="234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35" t="s">
        <v>137</v>
      </c>
      <c r="AU254" s="235" t="s">
        <v>83</v>
      </c>
      <c r="AV254" s="13" t="s">
        <v>85</v>
      </c>
      <c r="AW254" s="13" t="s">
        <v>32</v>
      </c>
      <c r="AX254" s="13" t="s">
        <v>75</v>
      </c>
      <c r="AY254" s="235" t="s">
        <v>130</v>
      </c>
    </row>
    <row r="255" spans="1:51" s="13" customFormat="1" ht="12">
      <c r="A255" s="13"/>
      <c r="B255" s="224"/>
      <c r="C255" s="225"/>
      <c r="D255" s="226" t="s">
        <v>137</v>
      </c>
      <c r="E255" s="227" t="s">
        <v>1</v>
      </c>
      <c r="F255" s="228" t="s">
        <v>489</v>
      </c>
      <c r="G255" s="225"/>
      <c r="H255" s="229">
        <v>-0.8</v>
      </c>
      <c r="I255" s="230"/>
      <c r="J255" s="225"/>
      <c r="K255" s="225"/>
      <c r="L255" s="231"/>
      <c r="M255" s="232"/>
      <c r="N255" s="233"/>
      <c r="O255" s="233"/>
      <c r="P255" s="233"/>
      <c r="Q255" s="233"/>
      <c r="R255" s="233"/>
      <c r="S255" s="233"/>
      <c r="T255" s="234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35" t="s">
        <v>137</v>
      </c>
      <c r="AU255" s="235" t="s">
        <v>83</v>
      </c>
      <c r="AV255" s="13" t="s">
        <v>85</v>
      </c>
      <c r="AW255" s="13" t="s">
        <v>32</v>
      </c>
      <c r="AX255" s="13" t="s">
        <v>75</v>
      </c>
      <c r="AY255" s="235" t="s">
        <v>130</v>
      </c>
    </row>
    <row r="256" spans="1:51" s="14" customFormat="1" ht="12">
      <c r="A256" s="14"/>
      <c r="B256" s="236"/>
      <c r="C256" s="237"/>
      <c r="D256" s="226" t="s">
        <v>137</v>
      </c>
      <c r="E256" s="238" t="s">
        <v>1</v>
      </c>
      <c r="F256" s="239" t="s">
        <v>142</v>
      </c>
      <c r="G256" s="237"/>
      <c r="H256" s="240">
        <v>7.5</v>
      </c>
      <c r="I256" s="241"/>
      <c r="J256" s="237"/>
      <c r="K256" s="237"/>
      <c r="L256" s="242"/>
      <c r="M256" s="243"/>
      <c r="N256" s="244"/>
      <c r="O256" s="244"/>
      <c r="P256" s="244"/>
      <c r="Q256" s="244"/>
      <c r="R256" s="244"/>
      <c r="S256" s="244"/>
      <c r="T256" s="245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46" t="s">
        <v>137</v>
      </c>
      <c r="AU256" s="246" t="s">
        <v>83</v>
      </c>
      <c r="AV256" s="14" t="s">
        <v>135</v>
      </c>
      <c r="AW256" s="14" t="s">
        <v>32</v>
      </c>
      <c r="AX256" s="14" t="s">
        <v>83</v>
      </c>
      <c r="AY256" s="246" t="s">
        <v>130</v>
      </c>
    </row>
    <row r="257" spans="1:65" s="2" customFormat="1" ht="24.15" customHeight="1">
      <c r="A257" s="37"/>
      <c r="B257" s="38"/>
      <c r="C257" s="247" t="s">
        <v>490</v>
      </c>
      <c r="D257" s="247" t="s">
        <v>193</v>
      </c>
      <c r="E257" s="248" t="s">
        <v>491</v>
      </c>
      <c r="F257" s="249" t="s">
        <v>492</v>
      </c>
      <c r="G257" s="250" t="s">
        <v>190</v>
      </c>
      <c r="H257" s="251">
        <v>18.563</v>
      </c>
      <c r="I257" s="252"/>
      <c r="J257" s="253">
        <f>ROUND(I257*H257,2)</f>
        <v>0</v>
      </c>
      <c r="K257" s="249" t="s">
        <v>148</v>
      </c>
      <c r="L257" s="254"/>
      <c r="M257" s="255" t="s">
        <v>1</v>
      </c>
      <c r="N257" s="256" t="s">
        <v>40</v>
      </c>
      <c r="O257" s="90"/>
      <c r="P257" s="220">
        <f>O257*H257</f>
        <v>0</v>
      </c>
      <c r="Q257" s="220">
        <v>0.0009</v>
      </c>
      <c r="R257" s="220">
        <f>Q257*H257</f>
        <v>0.016706699999999998</v>
      </c>
      <c r="S257" s="220">
        <v>0</v>
      </c>
      <c r="T257" s="221">
        <f>S257*H257</f>
        <v>0</v>
      </c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R257" s="222" t="s">
        <v>181</v>
      </c>
      <c r="AT257" s="222" t="s">
        <v>193</v>
      </c>
      <c r="AU257" s="222" t="s">
        <v>83</v>
      </c>
      <c r="AY257" s="16" t="s">
        <v>130</v>
      </c>
      <c r="BE257" s="223">
        <f>IF(N257="základní",J257,0)</f>
        <v>0</v>
      </c>
      <c r="BF257" s="223">
        <f>IF(N257="snížená",J257,0)</f>
        <v>0</v>
      </c>
      <c r="BG257" s="223">
        <f>IF(N257="zákl. přenesená",J257,0)</f>
        <v>0</v>
      </c>
      <c r="BH257" s="223">
        <f>IF(N257="sníž. přenesená",J257,0)</f>
        <v>0</v>
      </c>
      <c r="BI257" s="223">
        <f>IF(N257="nulová",J257,0)</f>
        <v>0</v>
      </c>
      <c r="BJ257" s="16" t="s">
        <v>83</v>
      </c>
      <c r="BK257" s="223">
        <f>ROUND(I257*H257,2)</f>
        <v>0</v>
      </c>
      <c r="BL257" s="16" t="s">
        <v>135</v>
      </c>
      <c r="BM257" s="222" t="s">
        <v>493</v>
      </c>
    </row>
    <row r="258" spans="1:51" s="13" customFormat="1" ht="12">
      <c r="A258" s="13"/>
      <c r="B258" s="224"/>
      <c r="C258" s="225"/>
      <c r="D258" s="226" t="s">
        <v>137</v>
      </c>
      <c r="E258" s="227" t="s">
        <v>1</v>
      </c>
      <c r="F258" s="228" t="s">
        <v>494</v>
      </c>
      <c r="G258" s="225"/>
      <c r="H258" s="229">
        <v>18.563</v>
      </c>
      <c r="I258" s="230"/>
      <c r="J258" s="225"/>
      <c r="K258" s="225"/>
      <c r="L258" s="231"/>
      <c r="M258" s="232"/>
      <c r="N258" s="233"/>
      <c r="O258" s="233"/>
      <c r="P258" s="233"/>
      <c r="Q258" s="233"/>
      <c r="R258" s="233"/>
      <c r="S258" s="233"/>
      <c r="T258" s="234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35" t="s">
        <v>137</v>
      </c>
      <c r="AU258" s="235" t="s">
        <v>83</v>
      </c>
      <c r="AV258" s="13" t="s">
        <v>85</v>
      </c>
      <c r="AW258" s="13" t="s">
        <v>32</v>
      </c>
      <c r="AX258" s="13" t="s">
        <v>83</v>
      </c>
      <c r="AY258" s="235" t="s">
        <v>130</v>
      </c>
    </row>
    <row r="259" spans="1:65" s="2" customFormat="1" ht="16.5" customHeight="1">
      <c r="A259" s="37"/>
      <c r="B259" s="38"/>
      <c r="C259" s="211" t="s">
        <v>495</v>
      </c>
      <c r="D259" s="211" t="s">
        <v>131</v>
      </c>
      <c r="E259" s="212" t="s">
        <v>496</v>
      </c>
      <c r="F259" s="213" t="s">
        <v>497</v>
      </c>
      <c r="G259" s="214" t="s">
        <v>134</v>
      </c>
      <c r="H259" s="215">
        <v>15.7</v>
      </c>
      <c r="I259" s="216"/>
      <c r="J259" s="217">
        <f>ROUND(I259*H259,2)</f>
        <v>0</v>
      </c>
      <c r="K259" s="213" t="s">
        <v>1</v>
      </c>
      <c r="L259" s="43"/>
      <c r="M259" s="218" t="s">
        <v>1</v>
      </c>
      <c r="N259" s="219" t="s">
        <v>40</v>
      </c>
      <c r="O259" s="90"/>
      <c r="P259" s="220">
        <f>O259*H259</f>
        <v>0</v>
      </c>
      <c r="Q259" s="220">
        <v>0</v>
      </c>
      <c r="R259" s="220">
        <f>Q259*H259</f>
        <v>0</v>
      </c>
      <c r="S259" s="220">
        <v>0.0353</v>
      </c>
      <c r="T259" s="221">
        <f>S259*H259</f>
        <v>0.55421</v>
      </c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R259" s="222" t="s">
        <v>155</v>
      </c>
      <c r="AT259" s="222" t="s">
        <v>131</v>
      </c>
      <c r="AU259" s="222" t="s">
        <v>83</v>
      </c>
      <c r="AY259" s="16" t="s">
        <v>130</v>
      </c>
      <c r="BE259" s="223">
        <f>IF(N259="základní",J259,0)</f>
        <v>0</v>
      </c>
      <c r="BF259" s="223">
        <f>IF(N259="snížená",J259,0)</f>
        <v>0</v>
      </c>
      <c r="BG259" s="223">
        <f>IF(N259="zákl. přenesená",J259,0)</f>
        <v>0</v>
      </c>
      <c r="BH259" s="223">
        <f>IF(N259="sníž. přenesená",J259,0)</f>
        <v>0</v>
      </c>
      <c r="BI259" s="223">
        <f>IF(N259="nulová",J259,0)</f>
        <v>0</v>
      </c>
      <c r="BJ259" s="16" t="s">
        <v>83</v>
      </c>
      <c r="BK259" s="223">
        <f>ROUND(I259*H259,2)</f>
        <v>0</v>
      </c>
      <c r="BL259" s="16" t="s">
        <v>155</v>
      </c>
      <c r="BM259" s="222" t="s">
        <v>498</v>
      </c>
    </row>
    <row r="260" spans="1:51" s="13" customFormat="1" ht="12">
      <c r="A260" s="13"/>
      <c r="B260" s="224"/>
      <c r="C260" s="225"/>
      <c r="D260" s="226" t="s">
        <v>137</v>
      </c>
      <c r="E260" s="227" t="s">
        <v>1</v>
      </c>
      <c r="F260" s="228" t="s">
        <v>499</v>
      </c>
      <c r="G260" s="225"/>
      <c r="H260" s="229">
        <v>15.7</v>
      </c>
      <c r="I260" s="230"/>
      <c r="J260" s="225"/>
      <c r="K260" s="225"/>
      <c r="L260" s="231"/>
      <c r="M260" s="232"/>
      <c r="N260" s="233"/>
      <c r="O260" s="233"/>
      <c r="P260" s="233"/>
      <c r="Q260" s="233"/>
      <c r="R260" s="233"/>
      <c r="S260" s="233"/>
      <c r="T260" s="234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35" t="s">
        <v>137</v>
      </c>
      <c r="AU260" s="235" t="s">
        <v>83</v>
      </c>
      <c r="AV260" s="13" t="s">
        <v>85</v>
      </c>
      <c r="AW260" s="13" t="s">
        <v>32</v>
      </c>
      <c r="AX260" s="13" t="s">
        <v>83</v>
      </c>
      <c r="AY260" s="235" t="s">
        <v>130</v>
      </c>
    </row>
    <row r="261" spans="1:65" s="2" customFormat="1" ht="37.8" customHeight="1">
      <c r="A261" s="37"/>
      <c r="B261" s="38"/>
      <c r="C261" s="211" t="s">
        <v>500</v>
      </c>
      <c r="D261" s="211" t="s">
        <v>131</v>
      </c>
      <c r="E261" s="212" t="s">
        <v>501</v>
      </c>
      <c r="F261" s="213" t="s">
        <v>502</v>
      </c>
      <c r="G261" s="214" t="s">
        <v>134</v>
      </c>
      <c r="H261" s="215">
        <v>17.2</v>
      </c>
      <c r="I261" s="216"/>
      <c r="J261" s="217">
        <f>ROUND(I261*H261,2)</f>
        <v>0</v>
      </c>
      <c r="K261" s="213" t="s">
        <v>1</v>
      </c>
      <c r="L261" s="43"/>
      <c r="M261" s="218" t="s">
        <v>1</v>
      </c>
      <c r="N261" s="219" t="s">
        <v>40</v>
      </c>
      <c r="O261" s="90"/>
      <c r="P261" s="220">
        <f>O261*H261</f>
        <v>0</v>
      </c>
      <c r="Q261" s="220">
        <v>0.00689</v>
      </c>
      <c r="R261" s="220">
        <f>Q261*H261</f>
        <v>0.118508</v>
      </c>
      <c r="S261" s="220">
        <v>0</v>
      </c>
      <c r="T261" s="221">
        <f>S261*H261</f>
        <v>0</v>
      </c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R261" s="222" t="s">
        <v>155</v>
      </c>
      <c r="AT261" s="222" t="s">
        <v>131</v>
      </c>
      <c r="AU261" s="222" t="s">
        <v>83</v>
      </c>
      <c r="AY261" s="16" t="s">
        <v>130</v>
      </c>
      <c r="BE261" s="223">
        <f>IF(N261="základní",J261,0)</f>
        <v>0</v>
      </c>
      <c r="BF261" s="223">
        <f>IF(N261="snížená",J261,0)</f>
        <v>0</v>
      </c>
      <c r="BG261" s="223">
        <f>IF(N261="zákl. přenesená",J261,0)</f>
        <v>0</v>
      </c>
      <c r="BH261" s="223">
        <f>IF(N261="sníž. přenesená",J261,0)</f>
        <v>0</v>
      </c>
      <c r="BI261" s="223">
        <f>IF(N261="nulová",J261,0)</f>
        <v>0</v>
      </c>
      <c r="BJ261" s="16" t="s">
        <v>83</v>
      </c>
      <c r="BK261" s="223">
        <f>ROUND(I261*H261,2)</f>
        <v>0</v>
      </c>
      <c r="BL261" s="16" t="s">
        <v>155</v>
      </c>
      <c r="BM261" s="222" t="s">
        <v>503</v>
      </c>
    </row>
    <row r="262" spans="1:65" s="2" customFormat="1" ht="44.25" customHeight="1">
      <c r="A262" s="37"/>
      <c r="B262" s="38"/>
      <c r="C262" s="247" t="s">
        <v>504</v>
      </c>
      <c r="D262" s="247" t="s">
        <v>193</v>
      </c>
      <c r="E262" s="248" t="s">
        <v>505</v>
      </c>
      <c r="F262" s="249" t="s">
        <v>506</v>
      </c>
      <c r="G262" s="250" t="s">
        <v>134</v>
      </c>
      <c r="H262" s="251">
        <v>18.92</v>
      </c>
      <c r="I262" s="252"/>
      <c r="J262" s="253">
        <f>ROUND(I262*H262,2)</f>
        <v>0</v>
      </c>
      <c r="K262" s="249" t="s">
        <v>1</v>
      </c>
      <c r="L262" s="254"/>
      <c r="M262" s="255" t="s">
        <v>1</v>
      </c>
      <c r="N262" s="256" t="s">
        <v>40</v>
      </c>
      <c r="O262" s="90"/>
      <c r="P262" s="220">
        <f>O262*H262</f>
        <v>0</v>
      </c>
      <c r="Q262" s="220">
        <v>0.0192</v>
      </c>
      <c r="R262" s="220">
        <f>Q262*H262</f>
        <v>0.363264</v>
      </c>
      <c r="S262" s="220">
        <v>0</v>
      </c>
      <c r="T262" s="221">
        <f>S262*H262</f>
        <v>0</v>
      </c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  <c r="AE262" s="37"/>
      <c r="AR262" s="222" t="s">
        <v>231</v>
      </c>
      <c r="AT262" s="222" t="s">
        <v>193</v>
      </c>
      <c r="AU262" s="222" t="s">
        <v>83</v>
      </c>
      <c r="AY262" s="16" t="s">
        <v>130</v>
      </c>
      <c r="BE262" s="223">
        <f>IF(N262="základní",J262,0)</f>
        <v>0</v>
      </c>
      <c r="BF262" s="223">
        <f>IF(N262="snížená",J262,0)</f>
        <v>0</v>
      </c>
      <c r="BG262" s="223">
        <f>IF(N262="zákl. přenesená",J262,0)</f>
        <v>0</v>
      </c>
      <c r="BH262" s="223">
        <f>IF(N262="sníž. přenesená",J262,0)</f>
        <v>0</v>
      </c>
      <c r="BI262" s="223">
        <f>IF(N262="nulová",J262,0)</f>
        <v>0</v>
      </c>
      <c r="BJ262" s="16" t="s">
        <v>83</v>
      </c>
      <c r="BK262" s="223">
        <f>ROUND(I262*H262,2)</f>
        <v>0</v>
      </c>
      <c r="BL262" s="16" t="s">
        <v>155</v>
      </c>
      <c r="BM262" s="222" t="s">
        <v>507</v>
      </c>
    </row>
    <row r="263" spans="1:51" s="13" customFormat="1" ht="12">
      <c r="A263" s="13"/>
      <c r="B263" s="224"/>
      <c r="C263" s="225"/>
      <c r="D263" s="226" t="s">
        <v>137</v>
      </c>
      <c r="E263" s="227" t="s">
        <v>1</v>
      </c>
      <c r="F263" s="228" t="s">
        <v>508</v>
      </c>
      <c r="G263" s="225"/>
      <c r="H263" s="229">
        <v>18.92</v>
      </c>
      <c r="I263" s="230"/>
      <c r="J263" s="225"/>
      <c r="K263" s="225"/>
      <c r="L263" s="231"/>
      <c r="M263" s="232"/>
      <c r="N263" s="233"/>
      <c r="O263" s="233"/>
      <c r="P263" s="233"/>
      <c r="Q263" s="233"/>
      <c r="R263" s="233"/>
      <c r="S263" s="233"/>
      <c r="T263" s="234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35" t="s">
        <v>137</v>
      </c>
      <c r="AU263" s="235" t="s">
        <v>83</v>
      </c>
      <c r="AV263" s="13" t="s">
        <v>85</v>
      </c>
      <c r="AW263" s="13" t="s">
        <v>32</v>
      </c>
      <c r="AX263" s="13" t="s">
        <v>83</v>
      </c>
      <c r="AY263" s="235" t="s">
        <v>130</v>
      </c>
    </row>
    <row r="264" spans="1:65" s="2" customFormat="1" ht="24.15" customHeight="1">
      <c r="A264" s="37"/>
      <c r="B264" s="38"/>
      <c r="C264" s="211" t="s">
        <v>509</v>
      </c>
      <c r="D264" s="211" t="s">
        <v>131</v>
      </c>
      <c r="E264" s="212" t="s">
        <v>510</v>
      </c>
      <c r="F264" s="213" t="s">
        <v>511</v>
      </c>
      <c r="G264" s="214" t="s">
        <v>134</v>
      </c>
      <c r="H264" s="215">
        <v>17</v>
      </c>
      <c r="I264" s="216"/>
      <c r="J264" s="217">
        <f>ROUND(I264*H264,2)</f>
        <v>0</v>
      </c>
      <c r="K264" s="213" t="s">
        <v>1</v>
      </c>
      <c r="L264" s="43"/>
      <c r="M264" s="218" t="s">
        <v>1</v>
      </c>
      <c r="N264" s="219" t="s">
        <v>40</v>
      </c>
      <c r="O264" s="90"/>
      <c r="P264" s="220">
        <f>O264*H264</f>
        <v>0</v>
      </c>
      <c r="Q264" s="220">
        <v>0.0015</v>
      </c>
      <c r="R264" s="220">
        <f>Q264*H264</f>
        <v>0.025500000000000002</v>
      </c>
      <c r="S264" s="220">
        <v>0</v>
      </c>
      <c r="T264" s="221">
        <f>S264*H264</f>
        <v>0</v>
      </c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  <c r="AE264" s="37"/>
      <c r="AR264" s="222" t="s">
        <v>155</v>
      </c>
      <c r="AT264" s="222" t="s">
        <v>131</v>
      </c>
      <c r="AU264" s="222" t="s">
        <v>83</v>
      </c>
      <c r="AY264" s="16" t="s">
        <v>130</v>
      </c>
      <c r="BE264" s="223">
        <f>IF(N264="základní",J264,0)</f>
        <v>0</v>
      </c>
      <c r="BF264" s="223">
        <f>IF(N264="snížená",J264,0)</f>
        <v>0</v>
      </c>
      <c r="BG264" s="223">
        <f>IF(N264="zákl. přenesená",J264,0)</f>
        <v>0</v>
      </c>
      <c r="BH264" s="223">
        <f>IF(N264="sníž. přenesená",J264,0)</f>
        <v>0</v>
      </c>
      <c r="BI264" s="223">
        <f>IF(N264="nulová",J264,0)</f>
        <v>0</v>
      </c>
      <c r="BJ264" s="16" t="s">
        <v>83</v>
      </c>
      <c r="BK264" s="223">
        <f>ROUND(I264*H264,2)</f>
        <v>0</v>
      </c>
      <c r="BL264" s="16" t="s">
        <v>155</v>
      </c>
      <c r="BM264" s="222" t="s">
        <v>512</v>
      </c>
    </row>
    <row r="265" spans="1:65" s="2" customFormat="1" ht="21.75" customHeight="1">
      <c r="A265" s="37"/>
      <c r="B265" s="38"/>
      <c r="C265" s="211" t="s">
        <v>513</v>
      </c>
      <c r="D265" s="211" t="s">
        <v>131</v>
      </c>
      <c r="E265" s="212" t="s">
        <v>514</v>
      </c>
      <c r="F265" s="213" t="s">
        <v>515</v>
      </c>
      <c r="G265" s="214" t="s">
        <v>250</v>
      </c>
      <c r="H265" s="215">
        <v>51.5</v>
      </c>
      <c r="I265" s="216"/>
      <c r="J265" s="217">
        <f>ROUND(I265*H265,2)</f>
        <v>0</v>
      </c>
      <c r="K265" s="213" t="s">
        <v>1</v>
      </c>
      <c r="L265" s="43"/>
      <c r="M265" s="218" t="s">
        <v>1</v>
      </c>
      <c r="N265" s="219" t="s">
        <v>40</v>
      </c>
      <c r="O265" s="90"/>
      <c r="P265" s="220">
        <f>O265*H265</f>
        <v>0</v>
      </c>
      <c r="Q265" s="220">
        <v>0.00028</v>
      </c>
      <c r="R265" s="220">
        <f>Q265*H265</f>
        <v>0.014419999999999999</v>
      </c>
      <c r="S265" s="220">
        <v>0</v>
      </c>
      <c r="T265" s="221">
        <f>S265*H265</f>
        <v>0</v>
      </c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R265" s="222" t="s">
        <v>155</v>
      </c>
      <c r="AT265" s="222" t="s">
        <v>131</v>
      </c>
      <c r="AU265" s="222" t="s">
        <v>83</v>
      </c>
      <c r="AY265" s="16" t="s">
        <v>130</v>
      </c>
      <c r="BE265" s="223">
        <f>IF(N265="základní",J265,0)</f>
        <v>0</v>
      </c>
      <c r="BF265" s="223">
        <f>IF(N265="snížená",J265,0)</f>
        <v>0</v>
      </c>
      <c r="BG265" s="223">
        <f>IF(N265="zákl. přenesená",J265,0)</f>
        <v>0</v>
      </c>
      <c r="BH265" s="223">
        <f>IF(N265="sníž. přenesená",J265,0)</f>
        <v>0</v>
      </c>
      <c r="BI265" s="223">
        <f>IF(N265="nulová",J265,0)</f>
        <v>0</v>
      </c>
      <c r="BJ265" s="16" t="s">
        <v>83</v>
      </c>
      <c r="BK265" s="223">
        <f>ROUND(I265*H265,2)</f>
        <v>0</v>
      </c>
      <c r="BL265" s="16" t="s">
        <v>155</v>
      </c>
      <c r="BM265" s="222" t="s">
        <v>516</v>
      </c>
    </row>
    <row r="266" spans="1:65" s="2" customFormat="1" ht="16.5" customHeight="1">
      <c r="A266" s="37"/>
      <c r="B266" s="38"/>
      <c r="C266" s="211" t="s">
        <v>517</v>
      </c>
      <c r="D266" s="211" t="s">
        <v>131</v>
      </c>
      <c r="E266" s="212" t="s">
        <v>518</v>
      </c>
      <c r="F266" s="213" t="s">
        <v>519</v>
      </c>
      <c r="G266" s="214" t="s">
        <v>134</v>
      </c>
      <c r="H266" s="215">
        <v>2.8</v>
      </c>
      <c r="I266" s="216"/>
      <c r="J266" s="217">
        <f>ROUND(I266*H266,2)</f>
        <v>0</v>
      </c>
      <c r="K266" s="213" t="s">
        <v>148</v>
      </c>
      <c r="L266" s="43"/>
      <c r="M266" s="218" t="s">
        <v>1</v>
      </c>
      <c r="N266" s="219" t="s">
        <v>40</v>
      </c>
      <c r="O266" s="90"/>
      <c r="P266" s="220">
        <f>O266*H266</f>
        <v>0</v>
      </c>
      <c r="Q266" s="220">
        <v>5E-05</v>
      </c>
      <c r="R266" s="220">
        <f>Q266*H266</f>
        <v>0.00014</v>
      </c>
      <c r="S266" s="220">
        <v>0</v>
      </c>
      <c r="T266" s="221">
        <f>S266*H266</f>
        <v>0</v>
      </c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  <c r="AE266" s="37"/>
      <c r="AR266" s="222" t="s">
        <v>155</v>
      </c>
      <c r="AT266" s="222" t="s">
        <v>131</v>
      </c>
      <c r="AU266" s="222" t="s">
        <v>83</v>
      </c>
      <c r="AY266" s="16" t="s">
        <v>130</v>
      </c>
      <c r="BE266" s="223">
        <f>IF(N266="základní",J266,0)</f>
        <v>0</v>
      </c>
      <c r="BF266" s="223">
        <f>IF(N266="snížená",J266,0)</f>
        <v>0</v>
      </c>
      <c r="BG266" s="223">
        <f>IF(N266="zákl. přenesená",J266,0)</f>
        <v>0</v>
      </c>
      <c r="BH266" s="223">
        <f>IF(N266="sníž. přenesená",J266,0)</f>
        <v>0</v>
      </c>
      <c r="BI266" s="223">
        <f>IF(N266="nulová",J266,0)</f>
        <v>0</v>
      </c>
      <c r="BJ266" s="16" t="s">
        <v>83</v>
      </c>
      <c r="BK266" s="223">
        <f>ROUND(I266*H266,2)</f>
        <v>0</v>
      </c>
      <c r="BL266" s="16" t="s">
        <v>155</v>
      </c>
      <c r="BM266" s="222" t="s">
        <v>520</v>
      </c>
    </row>
    <row r="267" spans="1:51" s="13" customFormat="1" ht="12">
      <c r="A267" s="13"/>
      <c r="B267" s="224"/>
      <c r="C267" s="225"/>
      <c r="D267" s="226" t="s">
        <v>137</v>
      </c>
      <c r="E267" s="227" t="s">
        <v>1</v>
      </c>
      <c r="F267" s="228" t="s">
        <v>521</v>
      </c>
      <c r="G267" s="225"/>
      <c r="H267" s="229">
        <v>2.8</v>
      </c>
      <c r="I267" s="230"/>
      <c r="J267" s="225"/>
      <c r="K267" s="225"/>
      <c r="L267" s="231"/>
      <c r="M267" s="232"/>
      <c r="N267" s="233"/>
      <c r="O267" s="233"/>
      <c r="P267" s="233"/>
      <c r="Q267" s="233"/>
      <c r="R267" s="233"/>
      <c r="S267" s="233"/>
      <c r="T267" s="234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35" t="s">
        <v>137</v>
      </c>
      <c r="AU267" s="235" t="s">
        <v>83</v>
      </c>
      <c r="AV267" s="13" t="s">
        <v>85</v>
      </c>
      <c r="AW267" s="13" t="s">
        <v>32</v>
      </c>
      <c r="AX267" s="13" t="s">
        <v>83</v>
      </c>
      <c r="AY267" s="235" t="s">
        <v>130</v>
      </c>
    </row>
    <row r="268" spans="1:63" s="12" customFormat="1" ht="25.9" customHeight="1">
      <c r="A268" s="12"/>
      <c r="B268" s="197"/>
      <c r="C268" s="198"/>
      <c r="D268" s="199" t="s">
        <v>74</v>
      </c>
      <c r="E268" s="200" t="s">
        <v>522</v>
      </c>
      <c r="F268" s="200" t="s">
        <v>523</v>
      </c>
      <c r="G268" s="198"/>
      <c r="H268" s="198"/>
      <c r="I268" s="201"/>
      <c r="J268" s="202">
        <f>BK268</f>
        <v>0</v>
      </c>
      <c r="K268" s="198"/>
      <c r="L268" s="203"/>
      <c r="M268" s="204"/>
      <c r="N268" s="205"/>
      <c r="O268" s="205"/>
      <c r="P268" s="206">
        <f>SUM(P269:P277)</f>
        <v>0</v>
      </c>
      <c r="Q268" s="205"/>
      <c r="R268" s="206">
        <f>SUM(R269:R277)</f>
        <v>0.5903166</v>
      </c>
      <c r="S268" s="205"/>
      <c r="T268" s="207">
        <f>SUM(T269:T277)</f>
        <v>0.9792</v>
      </c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R268" s="208" t="s">
        <v>85</v>
      </c>
      <c r="AT268" s="209" t="s">
        <v>74</v>
      </c>
      <c r="AU268" s="209" t="s">
        <v>75</v>
      </c>
      <c r="AY268" s="208" t="s">
        <v>130</v>
      </c>
      <c r="BK268" s="210">
        <f>SUM(BK269:BK277)</f>
        <v>0</v>
      </c>
    </row>
    <row r="269" spans="1:65" s="2" customFormat="1" ht="24.15" customHeight="1">
      <c r="A269" s="37"/>
      <c r="B269" s="38"/>
      <c r="C269" s="211" t="s">
        <v>524</v>
      </c>
      <c r="D269" s="211" t="s">
        <v>131</v>
      </c>
      <c r="E269" s="212" t="s">
        <v>525</v>
      </c>
      <c r="F269" s="213" t="s">
        <v>526</v>
      </c>
      <c r="G269" s="214" t="s">
        <v>134</v>
      </c>
      <c r="H269" s="215">
        <v>35.7</v>
      </c>
      <c r="I269" s="216"/>
      <c r="J269" s="217">
        <f>ROUND(I269*H269,2)</f>
        <v>0</v>
      </c>
      <c r="K269" s="213" t="s">
        <v>1</v>
      </c>
      <c r="L269" s="43"/>
      <c r="M269" s="218" t="s">
        <v>1</v>
      </c>
      <c r="N269" s="219" t="s">
        <v>40</v>
      </c>
      <c r="O269" s="90"/>
      <c r="P269" s="220">
        <f>O269*H269</f>
        <v>0</v>
      </c>
      <c r="Q269" s="220">
        <v>0.0015</v>
      </c>
      <c r="R269" s="220">
        <f>Q269*H269</f>
        <v>0.05355000000000001</v>
      </c>
      <c r="S269" s="220">
        <v>0</v>
      </c>
      <c r="T269" s="221">
        <f>S269*H269</f>
        <v>0</v>
      </c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  <c r="AE269" s="37"/>
      <c r="AR269" s="222" t="s">
        <v>155</v>
      </c>
      <c r="AT269" s="222" t="s">
        <v>131</v>
      </c>
      <c r="AU269" s="222" t="s">
        <v>83</v>
      </c>
      <c r="AY269" s="16" t="s">
        <v>130</v>
      </c>
      <c r="BE269" s="223">
        <f>IF(N269="základní",J269,0)</f>
        <v>0</v>
      </c>
      <c r="BF269" s="223">
        <f>IF(N269="snížená",J269,0)</f>
        <v>0</v>
      </c>
      <c r="BG269" s="223">
        <f>IF(N269="zákl. přenesená",J269,0)</f>
        <v>0</v>
      </c>
      <c r="BH269" s="223">
        <f>IF(N269="sníž. přenesená",J269,0)</f>
        <v>0</v>
      </c>
      <c r="BI269" s="223">
        <f>IF(N269="nulová",J269,0)</f>
        <v>0</v>
      </c>
      <c r="BJ269" s="16" t="s">
        <v>83</v>
      </c>
      <c r="BK269" s="223">
        <f>ROUND(I269*H269,2)</f>
        <v>0</v>
      </c>
      <c r="BL269" s="16" t="s">
        <v>155</v>
      </c>
      <c r="BM269" s="222" t="s">
        <v>527</v>
      </c>
    </row>
    <row r="270" spans="1:51" s="13" customFormat="1" ht="12">
      <c r="A270" s="13"/>
      <c r="B270" s="224"/>
      <c r="C270" s="225"/>
      <c r="D270" s="226" t="s">
        <v>137</v>
      </c>
      <c r="E270" s="227" t="s">
        <v>1</v>
      </c>
      <c r="F270" s="228" t="s">
        <v>528</v>
      </c>
      <c r="G270" s="225"/>
      <c r="H270" s="229">
        <v>35.7</v>
      </c>
      <c r="I270" s="230"/>
      <c r="J270" s="225"/>
      <c r="K270" s="225"/>
      <c r="L270" s="231"/>
      <c r="M270" s="232"/>
      <c r="N270" s="233"/>
      <c r="O270" s="233"/>
      <c r="P270" s="233"/>
      <c r="Q270" s="233"/>
      <c r="R270" s="233"/>
      <c r="S270" s="233"/>
      <c r="T270" s="234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35" t="s">
        <v>137</v>
      </c>
      <c r="AU270" s="235" t="s">
        <v>83</v>
      </c>
      <c r="AV270" s="13" t="s">
        <v>85</v>
      </c>
      <c r="AW270" s="13" t="s">
        <v>32</v>
      </c>
      <c r="AX270" s="13" t="s">
        <v>83</v>
      </c>
      <c r="AY270" s="235" t="s">
        <v>130</v>
      </c>
    </row>
    <row r="271" spans="1:65" s="2" customFormat="1" ht="24.15" customHeight="1">
      <c r="A271" s="37"/>
      <c r="B271" s="38"/>
      <c r="C271" s="211" t="s">
        <v>529</v>
      </c>
      <c r="D271" s="211" t="s">
        <v>131</v>
      </c>
      <c r="E271" s="212" t="s">
        <v>530</v>
      </c>
      <c r="F271" s="213" t="s">
        <v>531</v>
      </c>
      <c r="G271" s="214" t="s">
        <v>134</v>
      </c>
      <c r="H271" s="215">
        <v>36</v>
      </c>
      <c r="I271" s="216"/>
      <c r="J271" s="217">
        <f>ROUND(I271*H271,2)</f>
        <v>0</v>
      </c>
      <c r="K271" s="213" t="s">
        <v>1</v>
      </c>
      <c r="L271" s="43"/>
      <c r="M271" s="218" t="s">
        <v>1</v>
      </c>
      <c r="N271" s="219" t="s">
        <v>40</v>
      </c>
      <c r="O271" s="90"/>
      <c r="P271" s="220">
        <f>O271*H271</f>
        <v>0</v>
      </c>
      <c r="Q271" s="220">
        <v>0</v>
      </c>
      <c r="R271" s="220">
        <f>Q271*H271</f>
        <v>0</v>
      </c>
      <c r="S271" s="220">
        <v>0.0272</v>
      </c>
      <c r="T271" s="221">
        <f>S271*H271</f>
        <v>0.9792</v>
      </c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  <c r="AE271" s="37"/>
      <c r="AR271" s="222" t="s">
        <v>155</v>
      </c>
      <c r="AT271" s="222" t="s">
        <v>131</v>
      </c>
      <c r="AU271" s="222" t="s">
        <v>83</v>
      </c>
      <c r="AY271" s="16" t="s">
        <v>130</v>
      </c>
      <c r="BE271" s="223">
        <f>IF(N271="základní",J271,0)</f>
        <v>0</v>
      </c>
      <c r="BF271" s="223">
        <f>IF(N271="snížená",J271,0)</f>
        <v>0</v>
      </c>
      <c r="BG271" s="223">
        <f>IF(N271="zákl. přenesená",J271,0)</f>
        <v>0</v>
      </c>
      <c r="BH271" s="223">
        <f>IF(N271="sníž. přenesená",J271,0)</f>
        <v>0</v>
      </c>
      <c r="BI271" s="223">
        <f>IF(N271="nulová",J271,0)</f>
        <v>0</v>
      </c>
      <c r="BJ271" s="16" t="s">
        <v>83</v>
      </c>
      <c r="BK271" s="223">
        <f>ROUND(I271*H271,2)</f>
        <v>0</v>
      </c>
      <c r="BL271" s="16" t="s">
        <v>155</v>
      </c>
      <c r="BM271" s="222" t="s">
        <v>532</v>
      </c>
    </row>
    <row r="272" spans="1:51" s="13" customFormat="1" ht="12">
      <c r="A272" s="13"/>
      <c r="B272" s="224"/>
      <c r="C272" s="225"/>
      <c r="D272" s="226" t="s">
        <v>137</v>
      </c>
      <c r="E272" s="227" t="s">
        <v>1</v>
      </c>
      <c r="F272" s="228" t="s">
        <v>533</v>
      </c>
      <c r="G272" s="225"/>
      <c r="H272" s="229">
        <v>36</v>
      </c>
      <c r="I272" s="230"/>
      <c r="J272" s="225"/>
      <c r="K272" s="225"/>
      <c r="L272" s="231"/>
      <c r="M272" s="232"/>
      <c r="N272" s="233"/>
      <c r="O272" s="233"/>
      <c r="P272" s="233"/>
      <c r="Q272" s="233"/>
      <c r="R272" s="233"/>
      <c r="S272" s="233"/>
      <c r="T272" s="234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35" t="s">
        <v>137</v>
      </c>
      <c r="AU272" s="235" t="s">
        <v>83</v>
      </c>
      <c r="AV272" s="13" t="s">
        <v>85</v>
      </c>
      <c r="AW272" s="13" t="s">
        <v>32</v>
      </c>
      <c r="AX272" s="13" t="s">
        <v>83</v>
      </c>
      <c r="AY272" s="235" t="s">
        <v>130</v>
      </c>
    </row>
    <row r="273" spans="1:65" s="2" customFormat="1" ht="33" customHeight="1">
      <c r="A273" s="37"/>
      <c r="B273" s="38"/>
      <c r="C273" s="211" t="s">
        <v>534</v>
      </c>
      <c r="D273" s="211" t="s">
        <v>131</v>
      </c>
      <c r="E273" s="212" t="s">
        <v>535</v>
      </c>
      <c r="F273" s="213" t="s">
        <v>536</v>
      </c>
      <c r="G273" s="214" t="s">
        <v>134</v>
      </c>
      <c r="H273" s="215">
        <v>34.124</v>
      </c>
      <c r="I273" s="216"/>
      <c r="J273" s="217">
        <f>ROUND(I273*H273,2)</f>
        <v>0</v>
      </c>
      <c r="K273" s="213" t="s">
        <v>1</v>
      </c>
      <c r="L273" s="43"/>
      <c r="M273" s="218" t="s">
        <v>1</v>
      </c>
      <c r="N273" s="219" t="s">
        <v>40</v>
      </c>
      <c r="O273" s="90"/>
      <c r="P273" s="220">
        <f>O273*H273</f>
        <v>0</v>
      </c>
      <c r="Q273" s="220">
        <v>0.00495</v>
      </c>
      <c r="R273" s="220">
        <f>Q273*H273</f>
        <v>0.16891380000000003</v>
      </c>
      <c r="S273" s="220">
        <v>0</v>
      </c>
      <c r="T273" s="221">
        <f>S273*H273</f>
        <v>0</v>
      </c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  <c r="AE273" s="37"/>
      <c r="AR273" s="222" t="s">
        <v>155</v>
      </c>
      <c r="AT273" s="222" t="s">
        <v>131</v>
      </c>
      <c r="AU273" s="222" t="s">
        <v>83</v>
      </c>
      <c r="AY273" s="16" t="s">
        <v>130</v>
      </c>
      <c r="BE273" s="223">
        <f>IF(N273="základní",J273,0)</f>
        <v>0</v>
      </c>
      <c r="BF273" s="223">
        <f>IF(N273="snížená",J273,0)</f>
        <v>0</v>
      </c>
      <c r="BG273" s="223">
        <f>IF(N273="zákl. přenesená",J273,0)</f>
        <v>0</v>
      </c>
      <c r="BH273" s="223">
        <f>IF(N273="sníž. přenesená",J273,0)</f>
        <v>0</v>
      </c>
      <c r="BI273" s="223">
        <f>IF(N273="nulová",J273,0)</f>
        <v>0</v>
      </c>
      <c r="BJ273" s="16" t="s">
        <v>83</v>
      </c>
      <c r="BK273" s="223">
        <f>ROUND(I273*H273,2)</f>
        <v>0</v>
      </c>
      <c r="BL273" s="16" t="s">
        <v>155</v>
      </c>
      <c r="BM273" s="222" t="s">
        <v>537</v>
      </c>
    </row>
    <row r="274" spans="1:51" s="13" customFormat="1" ht="12">
      <c r="A274" s="13"/>
      <c r="B274" s="224"/>
      <c r="C274" s="225"/>
      <c r="D274" s="226" t="s">
        <v>137</v>
      </c>
      <c r="E274" s="227" t="s">
        <v>1</v>
      </c>
      <c r="F274" s="228" t="s">
        <v>538</v>
      </c>
      <c r="G274" s="225"/>
      <c r="H274" s="229">
        <v>34.124</v>
      </c>
      <c r="I274" s="230"/>
      <c r="J274" s="225"/>
      <c r="K274" s="225"/>
      <c r="L274" s="231"/>
      <c r="M274" s="232"/>
      <c r="N274" s="233"/>
      <c r="O274" s="233"/>
      <c r="P274" s="233"/>
      <c r="Q274" s="233"/>
      <c r="R274" s="233"/>
      <c r="S274" s="233"/>
      <c r="T274" s="234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35" t="s">
        <v>137</v>
      </c>
      <c r="AU274" s="235" t="s">
        <v>83</v>
      </c>
      <c r="AV274" s="13" t="s">
        <v>85</v>
      </c>
      <c r="AW274" s="13" t="s">
        <v>32</v>
      </c>
      <c r="AX274" s="13" t="s">
        <v>83</v>
      </c>
      <c r="AY274" s="235" t="s">
        <v>130</v>
      </c>
    </row>
    <row r="275" spans="1:65" s="2" customFormat="1" ht="24.15" customHeight="1">
      <c r="A275" s="37"/>
      <c r="B275" s="38"/>
      <c r="C275" s="247" t="s">
        <v>539</v>
      </c>
      <c r="D275" s="247" t="s">
        <v>193</v>
      </c>
      <c r="E275" s="248" t="s">
        <v>540</v>
      </c>
      <c r="F275" s="249" t="s">
        <v>541</v>
      </c>
      <c r="G275" s="250" t="s">
        <v>134</v>
      </c>
      <c r="H275" s="251">
        <v>37.536</v>
      </c>
      <c r="I275" s="252"/>
      <c r="J275" s="253">
        <f>ROUND(I275*H275,2)</f>
        <v>0</v>
      </c>
      <c r="K275" s="249" t="s">
        <v>1</v>
      </c>
      <c r="L275" s="254"/>
      <c r="M275" s="255" t="s">
        <v>1</v>
      </c>
      <c r="N275" s="256" t="s">
        <v>40</v>
      </c>
      <c r="O275" s="90"/>
      <c r="P275" s="220">
        <f>O275*H275</f>
        <v>0</v>
      </c>
      <c r="Q275" s="220">
        <v>0.0098</v>
      </c>
      <c r="R275" s="220">
        <f>Q275*H275</f>
        <v>0.3678528</v>
      </c>
      <c r="S275" s="220">
        <v>0</v>
      </c>
      <c r="T275" s="221">
        <f>S275*H275</f>
        <v>0</v>
      </c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  <c r="AE275" s="37"/>
      <c r="AR275" s="222" t="s">
        <v>231</v>
      </c>
      <c r="AT275" s="222" t="s">
        <v>193</v>
      </c>
      <c r="AU275" s="222" t="s">
        <v>83</v>
      </c>
      <c r="AY275" s="16" t="s">
        <v>130</v>
      </c>
      <c r="BE275" s="223">
        <f>IF(N275="základní",J275,0)</f>
        <v>0</v>
      </c>
      <c r="BF275" s="223">
        <f>IF(N275="snížená",J275,0)</f>
        <v>0</v>
      </c>
      <c r="BG275" s="223">
        <f>IF(N275="zákl. přenesená",J275,0)</f>
        <v>0</v>
      </c>
      <c r="BH275" s="223">
        <f>IF(N275="sníž. přenesená",J275,0)</f>
        <v>0</v>
      </c>
      <c r="BI275" s="223">
        <f>IF(N275="nulová",J275,0)</f>
        <v>0</v>
      </c>
      <c r="BJ275" s="16" t="s">
        <v>83</v>
      </c>
      <c r="BK275" s="223">
        <f>ROUND(I275*H275,2)</f>
        <v>0</v>
      </c>
      <c r="BL275" s="16" t="s">
        <v>155</v>
      </c>
      <c r="BM275" s="222" t="s">
        <v>542</v>
      </c>
    </row>
    <row r="276" spans="1:51" s="13" customFormat="1" ht="12">
      <c r="A276" s="13"/>
      <c r="B276" s="224"/>
      <c r="C276" s="225"/>
      <c r="D276" s="226" t="s">
        <v>137</v>
      </c>
      <c r="E276" s="227" t="s">
        <v>1</v>
      </c>
      <c r="F276" s="228" t="s">
        <v>543</v>
      </c>
      <c r="G276" s="225"/>
      <c r="H276" s="229">
        <v>37.536</v>
      </c>
      <c r="I276" s="230"/>
      <c r="J276" s="225"/>
      <c r="K276" s="225"/>
      <c r="L276" s="231"/>
      <c r="M276" s="232"/>
      <c r="N276" s="233"/>
      <c r="O276" s="233"/>
      <c r="P276" s="233"/>
      <c r="Q276" s="233"/>
      <c r="R276" s="233"/>
      <c r="S276" s="233"/>
      <c r="T276" s="234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35" t="s">
        <v>137</v>
      </c>
      <c r="AU276" s="235" t="s">
        <v>83</v>
      </c>
      <c r="AV276" s="13" t="s">
        <v>85</v>
      </c>
      <c r="AW276" s="13" t="s">
        <v>32</v>
      </c>
      <c r="AX276" s="13" t="s">
        <v>83</v>
      </c>
      <c r="AY276" s="235" t="s">
        <v>130</v>
      </c>
    </row>
    <row r="277" spans="1:65" s="2" customFormat="1" ht="24.15" customHeight="1">
      <c r="A277" s="37"/>
      <c r="B277" s="38"/>
      <c r="C277" s="211" t="s">
        <v>544</v>
      </c>
      <c r="D277" s="211" t="s">
        <v>131</v>
      </c>
      <c r="E277" s="212" t="s">
        <v>545</v>
      </c>
      <c r="F277" s="213" t="s">
        <v>546</v>
      </c>
      <c r="G277" s="214" t="s">
        <v>211</v>
      </c>
      <c r="H277" s="215">
        <v>0.59</v>
      </c>
      <c r="I277" s="216"/>
      <c r="J277" s="217">
        <f>ROUND(I277*H277,2)</f>
        <v>0</v>
      </c>
      <c r="K277" s="213" t="s">
        <v>148</v>
      </c>
      <c r="L277" s="43"/>
      <c r="M277" s="218" t="s">
        <v>1</v>
      </c>
      <c r="N277" s="219" t="s">
        <v>40</v>
      </c>
      <c r="O277" s="90"/>
      <c r="P277" s="220">
        <f>O277*H277</f>
        <v>0</v>
      </c>
      <c r="Q277" s="220">
        <v>0</v>
      </c>
      <c r="R277" s="220">
        <f>Q277*H277</f>
        <v>0</v>
      </c>
      <c r="S277" s="220">
        <v>0</v>
      </c>
      <c r="T277" s="221">
        <f>S277*H277</f>
        <v>0</v>
      </c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  <c r="AE277" s="37"/>
      <c r="AR277" s="222" t="s">
        <v>155</v>
      </c>
      <c r="AT277" s="222" t="s">
        <v>131</v>
      </c>
      <c r="AU277" s="222" t="s">
        <v>83</v>
      </c>
      <c r="AY277" s="16" t="s">
        <v>130</v>
      </c>
      <c r="BE277" s="223">
        <f>IF(N277="základní",J277,0)</f>
        <v>0</v>
      </c>
      <c r="BF277" s="223">
        <f>IF(N277="snížená",J277,0)</f>
        <v>0</v>
      </c>
      <c r="BG277" s="223">
        <f>IF(N277="zákl. přenesená",J277,0)</f>
        <v>0</v>
      </c>
      <c r="BH277" s="223">
        <f>IF(N277="sníž. přenesená",J277,0)</f>
        <v>0</v>
      </c>
      <c r="BI277" s="223">
        <f>IF(N277="nulová",J277,0)</f>
        <v>0</v>
      </c>
      <c r="BJ277" s="16" t="s">
        <v>83</v>
      </c>
      <c r="BK277" s="223">
        <f>ROUND(I277*H277,2)</f>
        <v>0</v>
      </c>
      <c r="BL277" s="16" t="s">
        <v>155</v>
      </c>
      <c r="BM277" s="222" t="s">
        <v>547</v>
      </c>
    </row>
    <row r="278" spans="1:63" s="12" customFormat="1" ht="25.9" customHeight="1">
      <c r="A278" s="12"/>
      <c r="B278" s="197"/>
      <c r="C278" s="198"/>
      <c r="D278" s="199" t="s">
        <v>74</v>
      </c>
      <c r="E278" s="200" t="s">
        <v>548</v>
      </c>
      <c r="F278" s="200" t="s">
        <v>549</v>
      </c>
      <c r="G278" s="198"/>
      <c r="H278" s="198"/>
      <c r="I278" s="201"/>
      <c r="J278" s="202">
        <f>BK278</f>
        <v>0</v>
      </c>
      <c r="K278" s="198"/>
      <c r="L278" s="203"/>
      <c r="M278" s="204"/>
      <c r="N278" s="205"/>
      <c r="O278" s="205"/>
      <c r="P278" s="206">
        <f>P279+SUM(P280:P285)</f>
        <v>0</v>
      </c>
      <c r="Q278" s="205"/>
      <c r="R278" s="206">
        <f>R279+SUM(R280:R285)</f>
        <v>0.052981</v>
      </c>
      <c r="S278" s="205"/>
      <c r="T278" s="207">
        <f>T279+SUM(T280:T285)</f>
        <v>0.0088195</v>
      </c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R278" s="208" t="s">
        <v>85</v>
      </c>
      <c r="AT278" s="209" t="s">
        <v>74</v>
      </c>
      <c r="AU278" s="209" t="s">
        <v>75</v>
      </c>
      <c r="AY278" s="208" t="s">
        <v>130</v>
      </c>
      <c r="BK278" s="210">
        <f>BK279+SUM(BK280:BK285)</f>
        <v>0</v>
      </c>
    </row>
    <row r="279" spans="1:65" s="2" customFormat="1" ht="24.15" customHeight="1">
      <c r="A279" s="37"/>
      <c r="B279" s="38"/>
      <c r="C279" s="211" t="s">
        <v>550</v>
      </c>
      <c r="D279" s="211" t="s">
        <v>131</v>
      </c>
      <c r="E279" s="212" t="s">
        <v>551</v>
      </c>
      <c r="F279" s="213" t="s">
        <v>552</v>
      </c>
      <c r="G279" s="214" t="s">
        <v>134</v>
      </c>
      <c r="H279" s="215">
        <v>94.35</v>
      </c>
      <c r="I279" s="216"/>
      <c r="J279" s="217">
        <f>ROUND(I279*H279,2)</f>
        <v>0</v>
      </c>
      <c r="K279" s="213" t="s">
        <v>148</v>
      </c>
      <c r="L279" s="43"/>
      <c r="M279" s="218" t="s">
        <v>1</v>
      </c>
      <c r="N279" s="219" t="s">
        <v>40</v>
      </c>
      <c r="O279" s="90"/>
      <c r="P279" s="220">
        <f>O279*H279</f>
        <v>0</v>
      </c>
      <c r="Q279" s="220">
        <v>0</v>
      </c>
      <c r="R279" s="220">
        <f>Q279*H279</f>
        <v>0</v>
      </c>
      <c r="S279" s="220">
        <v>0</v>
      </c>
      <c r="T279" s="221">
        <f>S279*H279</f>
        <v>0</v>
      </c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  <c r="AE279" s="37"/>
      <c r="AR279" s="222" t="s">
        <v>155</v>
      </c>
      <c r="AT279" s="222" t="s">
        <v>131</v>
      </c>
      <c r="AU279" s="222" t="s">
        <v>83</v>
      </c>
      <c r="AY279" s="16" t="s">
        <v>130</v>
      </c>
      <c r="BE279" s="223">
        <f>IF(N279="základní",J279,0)</f>
        <v>0</v>
      </c>
      <c r="BF279" s="223">
        <f>IF(N279="snížená",J279,0)</f>
        <v>0</v>
      </c>
      <c r="BG279" s="223">
        <f>IF(N279="zákl. přenesená",J279,0)</f>
        <v>0</v>
      </c>
      <c r="BH279" s="223">
        <f>IF(N279="sníž. přenesená",J279,0)</f>
        <v>0</v>
      </c>
      <c r="BI279" s="223">
        <f>IF(N279="nulová",J279,0)</f>
        <v>0</v>
      </c>
      <c r="BJ279" s="16" t="s">
        <v>83</v>
      </c>
      <c r="BK279" s="223">
        <f>ROUND(I279*H279,2)</f>
        <v>0</v>
      </c>
      <c r="BL279" s="16" t="s">
        <v>155</v>
      </c>
      <c r="BM279" s="222" t="s">
        <v>553</v>
      </c>
    </row>
    <row r="280" spans="1:65" s="2" customFormat="1" ht="16.5" customHeight="1">
      <c r="A280" s="37"/>
      <c r="B280" s="38"/>
      <c r="C280" s="211" t="s">
        <v>554</v>
      </c>
      <c r="D280" s="211" t="s">
        <v>131</v>
      </c>
      <c r="E280" s="212" t="s">
        <v>555</v>
      </c>
      <c r="F280" s="213" t="s">
        <v>556</v>
      </c>
      <c r="G280" s="214" t="s">
        <v>134</v>
      </c>
      <c r="H280" s="215">
        <v>28.45</v>
      </c>
      <c r="I280" s="216"/>
      <c r="J280" s="217">
        <f>ROUND(I280*H280,2)</f>
        <v>0</v>
      </c>
      <c r="K280" s="213" t="s">
        <v>1</v>
      </c>
      <c r="L280" s="43"/>
      <c r="M280" s="218" t="s">
        <v>1</v>
      </c>
      <c r="N280" s="219" t="s">
        <v>40</v>
      </c>
      <c r="O280" s="90"/>
      <c r="P280" s="220">
        <f>O280*H280</f>
        <v>0</v>
      </c>
      <c r="Q280" s="220">
        <v>0.001</v>
      </c>
      <c r="R280" s="220">
        <f>Q280*H280</f>
        <v>0.02845</v>
      </c>
      <c r="S280" s="220">
        <v>0.00031</v>
      </c>
      <c r="T280" s="221">
        <f>S280*H280</f>
        <v>0.0088195</v>
      </c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  <c r="AE280" s="37"/>
      <c r="AR280" s="222" t="s">
        <v>155</v>
      </c>
      <c r="AT280" s="222" t="s">
        <v>131</v>
      </c>
      <c r="AU280" s="222" t="s">
        <v>83</v>
      </c>
      <c r="AY280" s="16" t="s">
        <v>130</v>
      </c>
      <c r="BE280" s="223">
        <f>IF(N280="základní",J280,0)</f>
        <v>0</v>
      </c>
      <c r="BF280" s="223">
        <f>IF(N280="snížená",J280,0)</f>
        <v>0</v>
      </c>
      <c r="BG280" s="223">
        <f>IF(N280="zákl. přenesená",J280,0)</f>
        <v>0</v>
      </c>
      <c r="BH280" s="223">
        <f>IF(N280="sníž. přenesená",J280,0)</f>
        <v>0</v>
      </c>
      <c r="BI280" s="223">
        <f>IF(N280="nulová",J280,0)</f>
        <v>0</v>
      </c>
      <c r="BJ280" s="16" t="s">
        <v>83</v>
      </c>
      <c r="BK280" s="223">
        <f>ROUND(I280*H280,2)</f>
        <v>0</v>
      </c>
      <c r="BL280" s="16" t="s">
        <v>155</v>
      </c>
      <c r="BM280" s="222" t="s">
        <v>557</v>
      </c>
    </row>
    <row r="281" spans="1:51" s="13" customFormat="1" ht="12">
      <c r="A281" s="13"/>
      <c r="B281" s="224"/>
      <c r="C281" s="225"/>
      <c r="D281" s="226" t="s">
        <v>137</v>
      </c>
      <c r="E281" s="227" t="s">
        <v>1</v>
      </c>
      <c r="F281" s="228" t="s">
        <v>558</v>
      </c>
      <c r="G281" s="225"/>
      <c r="H281" s="229">
        <v>15.7</v>
      </c>
      <c r="I281" s="230"/>
      <c r="J281" s="225"/>
      <c r="K281" s="225"/>
      <c r="L281" s="231"/>
      <c r="M281" s="232"/>
      <c r="N281" s="233"/>
      <c r="O281" s="233"/>
      <c r="P281" s="233"/>
      <c r="Q281" s="233"/>
      <c r="R281" s="233"/>
      <c r="S281" s="233"/>
      <c r="T281" s="234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35" t="s">
        <v>137</v>
      </c>
      <c r="AU281" s="235" t="s">
        <v>83</v>
      </c>
      <c r="AV281" s="13" t="s">
        <v>85</v>
      </c>
      <c r="AW281" s="13" t="s">
        <v>32</v>
      </c>
      <c r="AX281" s="13" t="s">
        <v>75</v>
      </c>
      <c r="AY281" s="235" t="s">
        <v>130</v>
      </c>
    </row>
    <row r="282" spans="1:51" s="13" customFormat="1" ht="12">
      <c r="A282" s="13"/>
      <c r="B282" s="224"/>
      <c r="C282" s="225"/>
      <c r="D282" s="226" t="s">
        <v>137</v>
      </c>
      <c r="E282" s="227" t="s">
        <v>1</v>
      </c>
      <c r="F282" s="228" t="s">
        <v>559</v>
      </c>
      <c r="G282" s="225"/>
      <c r="H282" s="229">
        <v>12.75</v>
      </c>
      <c r="I282" s="230"/>
      <c r="J282" s="225"/>
      <c r="K282" s="225"/>
      <c r="L282" s="231"/>
      <c r="M282" s="232"/>
      <c r="N282" s="233"/>
      <c r="O282" s="233"/>
      <c r="P282" s="233"/>
      <c r="Q282" s="233"/>
      <c r="R282" s="233"/>
      <c r="S282" s="233"/>
      <c r="T282" s="234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35" t="s">
        <v>137</v>
      </c>
      <c r="AU282" s="235" t="s">
        <v>83</v>
      </c>
      <c r="AV282" s="13" t="s">
        <v>85</v>
      </c>
      <c r="AW282" s="13" t="s">
        <v>32</v>
      </c>
      <c r="AX282" s="13" t="s">
        <v>75</v>
      </c>
      <c r="AY282" s="235" t="s">
        <v>130</v>
      </c>
    </row>
    <row r="283" spans="1:51" s="14" customFormat="1" ht="12">
      <c r="A283" s="14"/>
      <c r="B283" s="236"/>
      <c r="C283" s="237"/>
      <c r="D283" s="226" t="s">
        <v>137</v>
      </c>
      <c r="E283" s="238" t="s">
        <v>1</v>
      </c>
      <c r="F283" s="239" t="s">
        <v>142</v>
      </c>
      <c r="G283" s="237"/>
      <c r="H283" s="240">
        <v>28.45</v>
      </c>
      <c r="I283" s="241"/>
      <c r="J283" s="237"/>
      <c r="K283" s="237"/>
      <c r="L283" s="242"/>
      <c r="M283" s="243"/>
      <c r="N283" s="244"/>
      <c r="O283" s="244"/>
      <c r="P283" s="244"/>
      <c r="Q283" s="244"/>
      <c r="R283" s="244"/>
      <c r="S283" s="244"/>
      <c r="T283" s="245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T283" s="246" t="s">
        <v>137</v>
      </c>
      <c r="AU283" s="246" t="s">
        <v>83</v>
      </c>
      <c r="AV283" s="14" t="s">
        <v>135</v>
      </c>
      <c r="AW283" s="14" t="s">
        <v>32</v>
      </c>
      <c r="AX283" s="14" t="s">
        <v>83</v>
      </c>
      <c r="AY283" s="246" t="s">
        <v>130</v>
      </c>
    </row>
    <row r="284" spans="1:65" s="2" customFormat="1" ht="33" customHeight="1">
      <c r="A284" s="37"/>
      <c r="B284" s="38"/>
      <c r="C284" s="211" t="s">
        <v>560</v>
      </c>
      <c r="D284" s="211" t="s">
        <v>131</v>
      </c>
      <c r="E284" s="212" t="s">
        <v>561</v>
      </c>
      <c r="F284" s="213" t="s">
        <v>562</v>
      </c>
      <c r="G284" s="214" t="s">
        <v>134</v>
      </c>
      <c r="H284" s="215">
        <v>94.35</v>
      </c>
      <c r="I284" s="216"/>
      <c r="J284" s="217">
        <f>ROUND(I284*H284,2)</f>
        <v>0</v>
      </c>
      <c r="K284" s="213" t="s">
        <v>148</v>
      </c>
      <c r="L284" s="43"/>
      <c r="M284" s="218" t="s">
        <v>1</v>
      </c>
      <c r="N284" s="219" t="s">
        <v>40</v>
      </c>
      <c r="O284" s="90"/>
      <c r="P284" s="220">
        <f>O284*H284</f>
        <v>0</v>
      </c>
      <c r="Q284" s="220">
        <v>0.00026</v>
      </c>
      <c r="R284" s="220">
        <f>Q284*H284</f>
        <v>0.024530999999999997</v>
      </c>
      <c r="S284" s="220">
        <v>0</v>
      </c>
      <c r="T284" s="221">
        <f>S284*H284</f>
        <v>0</v>
      </c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  <c r="AE284" s="37"/>
      <c r="AR284" s="222" t="s">
        <v>155</v>
      </c>
      <c r="AT284" s="222" t="s">
        <v>131</v>
      </c>
      <c r="AU284" s="222" t="s">
        <v>83</v>
      </c>
      <c r="AY284" s="16" t="s">
        <v>130</v>
      </c>
      <c r="BE284" s="223">
        <f>IF(N284="základní",J284,0)</f>
        <v>0</v>
      </c>
      <c r="BF284" s="223">
        <f>IF(N284="snížená",J284,0)</f>
        <v>0</v>
      </c>
      <c r="BG284" s="223">
        <f>IF(N284="zákl. přenesená",J284,0)</f>
        <v>0</v>
      </c>
      <c r="BH284" s="223">
        <f>IF(N284="sníž. přenesená",J284,0)</f>
        <v>0</v>
      </c>
      <c r="BI284" s="223">
        <f>IF(N284="nulová",J284,0)</f>
        <v>0</v>
      </c>
      <c r="BJ284" s="16" t="s">
        <v>83</v>
      </c>
      <c r="BK284" s="223">
        <f>ROUND(I284*H284,2)</f>
        <v>0</v>
      </c>
      <c r="BL284" s="16" t="s">
        <v>155</v>
      </c>
      <c r="BM284" s="222" t="s">
        <v>563</v>
      </c>
    </row>
    <row r="285" spans="1:63" s="12" customFormat="1" ht="22.8" customHeight="1">
      <c r="A285" s="12"/>
      <c r="B285" s="197"/>
      <c r="C285" s="198"/>
      <c r="D285" s="199" t="s">
        <v>74</v>
      </c>
      <c r="E285" s="257" t="s">
        <v>564</v>
      </c>
      <c r="F285" s="257" t="s">
        <v>565</v>
      </c>
      <c r="G285" s="198"/>
      <c r="H285" s="198"/>
      <c r="I285" s="201"/>
      <c r="J285" s="258">
        <f>BK285</f>
        <v>0</v>
      </c>
      <c r="K285" s="198"/>
      <c r="L285" s="203"/>
      <c r="M285" s="204"/>
      <c r="N285" s="205"/>
      <c r="O285" s="205"/>
      <c r="P285" s="206">
        <f>P286</f>
        <v>0</v>
      </c>
      <c r="Q285" s="205"/>
      <c r="R285" s="206">
        <f>R286</f>
        <v>0</v>
      </c>
      <c r="S285" s="205"/>
      <c r="T285" s="207">
        <f>T286</f>
        <v>0</v>
      </c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R285" s="208" t="s">
        <v>83</v>
      </c>
      <c r="AT285" s="209" t="s">
        <v>74</v>
      </c>
      <c r="AU285" s="209" t="s">
        <v>83</v>
      </c>
      <c r="AY285" s="208" t="s">
        <v>130</v>
      </c>
      <c r="BK285" s="210">
        <f>BK286</f>
        <v>0</v>
      </c>
    </row>
    <row r="286" spans="1:65" s="2" customFormat="1" ht="21.75" customHeight="1">
      <c r="A286" s="37"/>
      <c r="B286" s="38"/>
      <c r="C286" s="211" t="s">
        <v>8</v>
      </c>
      <c r="D286" s="211" t="s">
        <v>131</v>
      </c>
      <c r="E286" s="212" t="s">
        <v>566</v>
      </c>
      <c r="F286" s="213" t="s">
        <v>567</v>
      </c>
      <c r="G286" s="214" t="s">
        <v>211</v>
      </c>
      <c r="H286" s="215">
        <v>6.476</v>
      </c>
      <c r="I286" s="216"/>
      <c r="J286" s="217">
        <f>ROUND(I286*H286,2)</f>
        <v>0</v>
      </c>
      <c r="K286" s="213" t="s">
        <v>148</v>
      </c>
      <c r="L286" s="43"/>
      <c r="M286" s="218" t="s">
        <v>1</v>
      </c>
      <c r="N286" s="219" t="s">
        <v>40</v>
      </c>
      <c r="O286" s="90"/>
      <c r="P286" s="220">
        <f>O286*H286</f>
        <v>0</v>
      </c>
      <c r="Q286" s="220">
        <v>0</v>
      </c>
      <c r="R286" s="220">
        <f>Q286*H286</f>
        <v>0</v>
      </c>
      <c r="S286" s="220">
        <v>0</v>
      </c>
      <c r="T286" s="221">
        <f>S286*H286</f>
        <v>0</v>
      </c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  <c r="AE286" s="37"/>
      <c r="AR286" s="222" t="s">
        <v>135</v>
      </c>
      <c r="AT286" s="222" t="s">
        <v>131</v>
      </c>
      <c r="AU286" s="222" t="s">
        <v>85</v>
      </c>
      <c r="AY286" s="16" t="s">
        <v>130</v>
      </c>
      <c r="BE286" s="223">
        <f>IF(N286="základní",J286,0)</f>
        <v>0</v>
      </c>
      <c r="BF286" s="223">
        <f>IF(N286="snížená",J286,0)</f>
        <v>0</v>
      </c>
      <c r="BG286" s="223">
        <f>IF(N286="zákl. přenesená",J286,0)</f>
        <v>0</v>
      </c>
      <c r="BH286" s="223">
        <f>IF(N286="sníž. přenesená",J286,0)</f>
        <v>0</v>
      </c>
      <c r="BI286" s="223">
        <f>IF(N286="nulová",J286,0)</f>
        <v>0</v>
      </c>
      <c r="BJ286" s="16" t="s">
        <v>83</v>
      </c>
      <c r="BK286" s="223">
        <f>ROUND(I286*H286,2)</f>
        <v>0</v>
      </c>
      <c r="BL286" s="16" t="s">
        <v>135</v>
      </c>
      <c r="BM286" s="222" t="s">
        <v>568</v>
      </c>
    </row>
    <row r="287" spans="1:63" s="12" customFormat="1" ht="25.9" customHeight="1">
      <c r="A287" s="12"/>
      <c r="B287" s="197"/>
      <c r="C287" s="198"/>
      <c r="D287" s="199" t="s">
        <v>74</v>
      </c>
      <c r="E287" s="200" t="s">
        <v>569</v>
      </c>
      <c r="F287" s="200" t="s">
        <v>570</v>
      </c>
      <c r="G287" s="198"/>
      <c r="H287" s="198"/>
      <c r="I287" s="201"/>
      <c r="J287" s="202">
        <f>BK287</f>
        <v>0</v>
      </c>
      <c r="K287" s="198"/>
      <c r="L287" s="203"/>
      <c r="M287" s="204"/>
      <c r="N287" s="205"/>
      <c r="O287" s="205"/>
      <c r="P287" s="206">
        <v>0</v>
      </c>
      <c r="Q287" s="205"/>
      <c r="R287" s="206">
        <v>0</v>
      </c>
      <c r="S287" s="205"/>
      <c r="T287" s="207">
        <v>0</v>
      </c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R287" s="208" t="s">
        <v>85</v>
      </c>
      <c r="AT287" s="209" t="s">
        <v>74</v>
      </c>
      <c r="AU287" s="209" t="s">
        <v>75</v>
      </c>
      <c r="AY287" s="208" t="s">
        <v>130</v>
      </c>
      <c r="BK287" s="210">
        <v>0</v>
      </c>
    </row>
    <row r="288" spans="1:63" s="12" customFormat="1" ht="25.9" customHeight="1">
      <c r="A288" s="12"/>
      <c r="B288" s="197"/>
      <c r="C288" s="198"/>
      <c r="D288" s="199" t="s">
        <v>74</v>
      </c>
      <c r="E288" s="200" t="s">
        <v>571</v>
      </c>
      <c r="F288" s="200" t="s">
        <v>572</v>
      </c>
      <c r="G288" s="198"/>
      <c r="H288" s="198"/>
      <c r="I288" s="201"/>
      <c r="J288" s="202">
        <f>BK288</f>
        <v>0</v>
      </c>
      <c r="K288" s="198"/>
      <c r="L288" s="203"/>
      <c r="M288" s="204"/>
      <c r="N288" s="205"/>
      <c r="O288" s="205"/>
      <c r="P288" s="206">
        <f>SUM(P289:P291)</f>
        <v>0</v>
      </c>
      <c r="Q288" s="205"/>
      <c r="R288" s="206">
        <f>SUM(R289:R291)</f>
        <v>0</v>
      </c>
      <c r="S288" s="205"/>
      <c r="T288" s="207">
        <f>SUM(T289:T291)</f>
        <v>0</v>
      </c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R288" s="208" t="s">
        <v>135</v>
      </c>
      <c r="AT288" s="209" t="s">
        <v>74</v>
      </c>
      <c r="AU288" s="209" t="s">
        <v>75</v>
      </c>
      <c r="AY288" s="208" t="s">
        <v>130</v>
      </c>
      <c r="BK288" s="210">
        <f>SUM(BK289:BK291)</f>
        <v>0</v>
      </c>
    </row>
    <row r="289" spans="1:65" s="2" customFormat="1" ht="16.5" customHeight="1">
      <c r="A289" s="37"/>
      <c r="B289" s="38"/>
      <c r="C289" s="211" t="s">
        <v>573</v>
      </c>
      <c r="D289" s="211" t="s">
        <v>131</v>
      </c>
      <c r="E289" s="212" t="s">
        <v>574</v>
      </c>
      <c r="F289" s="213" t="s">
        <v>575</v>
      </c>
      <c r="G289" s="214" t="s">
        <v>576</v>
      </c>
      <c r="H289" s="215">
        <v>15</v>
      </c>
      <c r="I289" s="216"/>
      <c r="J289" s="217">
        <f>ROUND(I289*H289,2)</f>
        <v>0</v>
      </c>
      <c r="K289" s="213" t="s">
        <v>148</v>
      </c>
      <c r="L289" s="43"/>
      <c r="M289" s="218" t="s">
        <v>1</v>
      </c>
      <c r="N289" s="219" t="s">
        <v>40</v>
      </c>
      <c r="O289" s="90"/>
      <c r="P289" s="220">
        <f>O289*H289</f>
        <v>0</v>
      </c>
      <c r="Q289" s="220">
        <v>0</v>
      </c>
      <c r="R289" s="220">
        <f>Q289*H289</f>
        <v>0</v>
      </c>
      <c r="S289" s="220">
        <v>0</v>
      </c>
      <c r="T289" s="221">
        <f>S289*H289</f>
        <v>0</v>
      </c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  <c r="AE289" s="37"/>
      <c r="AR289" s="222" t="s">
        <v>577</v>
      </c>
      <c r="AT289" s="222" t="s">
        <v>131</v>
      </c>
      <c r="AU289" s="222" t="s">
        <v>83</v>
      </c>
      <c r="AY289" s="16" t="s">
        <v>130</v>
      </c>
      <c r="BE289" s="223">
        <f>IF(N289="základní",J289,0)</f>
        <v>0</v>
      </c>
      <c r="BF289" s="223">
        <f>IF(N289="snížená",J289,0)</f>
        <v>0</v>
      </c>
      <c r="BG289" s="223">
        <f>IF(N289="zákl. přenesená",J289,0)</f>
        <v>0</v>
      </c>
      <c r="BH289" s="223">
        <f>IF(N289="sníž. přenesená",J289,0)</f>
        <v>0</v>
      </c>
      <c r="BI289" s="223">
        <f>IF(N289="nulová",J289,0)</f>
        <v>0</v>
      </c>
      <c r="BJ289" s="16" t="s">
        <v>83</v>
      </c>
      <c r="BK289" s="223">
        <f>ROUND(I289*H289,2)</f>
        <v>0</v>
      </c>
      <c r="BL289" s="16" t="s">
        <v>577</v>
      </c>
      <c r="BM289" s="222" t="s">
        <v>578</v>
      </c>
    </row>
    <row r="290" spans="1:65" s="2" customFormat="1" ht="16.5" customHeight="1">
      <c r="A290" s="37"/>
      <c r="B290" s="38"/>
      <c r="C290" s="211" t="s">
        <v>579</v>
      </c>
      <c r="D290" s="211" t="s">
        <v>131</v>
      </c>
      <c r="E290" s="212" t="s">
        <v>580</v>
      </c>
      <c r="F290" s="213" t="s">
        <v>581</v>
      </c>
      <c r="G290" s="214" t="s">
        <v>576</v>
      </c>
      <c r="H290" s="215">
        <v>15</v>
      </c>
      <c r="I290" s="216"/>
      <c r="J290" s="217">
        <f>ROUND(I290*H290,2)</f>
        <v>0</v>
      </c>
      <c r="K290" s="213" t="s">
        <v>148</v>
      </c>
      <c r="L290" s="43"/>
      <c r="M290" s="218" t="s">
        <v>1</v>
      </c>
      <c r="N290" s="219" t="s">
        <v>40</v>
      </c>
      <c r="O290" s="90"/>
      <c r="P290" s="220">
        <f>O290*H290</f>
        <v>0</v>
      </c>
      <c r="Q290" s="220">
        <v>0</v>
      </c>
      <c r="R290" s="220">
        <f>Q290*H290</f>
        <v>0</v>
      </c>
      <c r="S290" s="220">
        <v>0</v>
      </c>
      <c r="T290" s="221">
        <f>S290*H290</f>
        <v>0</v>
      </c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  <c r="AE290" s="37"/>
      <c r="AR290" s="222" t="s">
        <v>577</v>
      </c>
      <c r="AT290" s="222" t="s">
        <v>131</v>
      </c>
      <c r="AU290" s="222" t="s">
        <v>83</v>
      </c>
      <c r="AY290" s="16" t="s">
        <v>130</v>
      </c>
      <c r="BE290" s="223">
        <f>IF(N290="základní",J290,0)</f>
        <v>0</v>
      </c>
      <c r="BF290" s="223">
        <f>IF(N290="snížená",J290,0)</f>
        <v>0</v>
      </c>
      <c r="BG290" s="223">
        <f>IF(N290="zákl. přenesená",J290,0)</f>
        <v>0</v>
      </c>
      <c r="BH290" s="223">
        <f>IF(N290="sníž. přenesená",J290,0)</f>
        <v>0</v>
      </c>
      <c r="BI290" s="223">
        <f>IF(N290="nulová",J290,0)</f>
        <v>0</v>
      </c>
      <c r="BJ290" s="16" t="s">
        <v>83</v>
      </c>
      <c r="BK290" s="223">
        <f>ROUND(I290*H290,2)</f>
        <v>0</v>
      </c>
      <c r="BL290" s="16" t="s">
        <v>577</v>
      </c>
      <c r="BM290" s="222" t="s">
        <v>582</v>
      </c>
    </row>
    <row r="291" spans="1:65" s="2" customFormat="1" ht="16.5" customHeight="1">
      <c r="A291" s="37"/>
      <c r="B291" s="38"/>
      <c r="C291" s="211" t="s">
        <v>583</v>
      </c>
      <c r="D291" s="211" t="s">
        <v>131</v>
      </c>
      <c r="E291" s="212" t="s">
        <v>584</v>
      </c>
      <c r="F291" s="213" t="s">
        <v>585</v>
      </c>
      <c r="G291" s="214" t="s">
        <v>576</v>
      </c>
      <c r="H291" s="215">
        <v>10</v>
      </c>
      <c r="I291" s="216"/>
      <c r="J291" s="217">
        <f>ROUND(I291*H291,2)</f>
        <v>0</v>
      </c>
      <c r="K291" s="213" t="s">
        <v>148</v>
      </c>
      <c r="L291" s="43"/>
      <c r="M291" s="259" t="s">
        <v>1</v>
      </c>
      <c r="N291" s="260" t="s">
        <v>40</v>
      </c>
      <c r="O291" s="261"/>
      <c r="P291" s="262">
        <f>O291*H291</f>
        <v>0</v>
      </c>
      <c r="Q291" s="262">
        <v>0</v>
      </c>
      <c r="R291" s="262">
        <f>Q291*H291</f>
        <v>0</v>
      </c>
      <c r="S291" s="262">
        <v>0</v>
      </c>
      <c r="T291" s="263">
        <f>S291*H291</f>
        <v>0</v>
      </c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  <c r="AE291" s="37"/>
      <c r="AR291" s="222" t="s">
        <v>577</v>
      </c>
      <c r="AT291" s="222" t="s">
        <v>131</v>
      </c>
      <c r="AU291" s="222" t="s">
        <v>83</v>
      </c>
      <c r="AY291" s="16" t="s">
        <v>130</v>
      </c>
      <c r="BE291" s="223">
        <f>IF(N291="základní",J291,0)</f>
        <v>0</v>
      </c>
      <c r="BF291" s="223">
        <f>IF(N291="snížená",J291,0)</f>
        <v>0</v>
      </c>
      <c r="BG291" s="223">
        <f>IF(N291="zákl. přenesená",J291,0)</f>
        <v>0</v>
      </c>
      <c r="BH291" s="223">
        <f>IF(N291="sníž. přenesená",J291,0)</f>
        <v>0</v>
      </c>
      <c r="BI291" s="223">
        <f>IF(N291="nulová",J291,0)</f>
        <v>0</v>
      </c>
      <c r="BJ291" s="16" t="s">
        <v>83</v>
      </c>
      <c r="BK291" s="223">
        <f>ROUND(I291*H291,2)</f>
        <v>0</v>
      </c>
      <c r="BL291" s="16" t="s">
        <v>577</v>
      </c>
      <c r="BM291" s="222" t="s">
        <v>586</v>
      </c>
    </row>
    <row r="292" spans="1:31" s="2" customFormat="1" ht="6.95" customHeight="1">
      <c r="A292" s="37"/>
      <c r="B292" s="65"/>
      <c r="C292" s="66"/>
      <c r="D292" s="66"/>
      <c r="E292" s="66"/>
      <c r="F292" s="66"/>
      <c r="G292" s="66"/>
      <c r="H292" s="66"/>
      <c r="I292" s="66"/>
      <c r="J292" s="66"/>
      <c r="K292" s="66"/>
      <c r="L292" s="43"/>
      <c r="M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  <c r="AE292" s="37"/>
    </row>
  </sheetData>
  <sheetProtection password="CC35" sheet="1" objects="1" scenarios="1" formatColumns="0" formatRows="0" autoFilter="0"/>
  <autoFilter ref="C136:K291"/>
  <mergeCells count="9">
    <mergeCell ref="E7:H7"/>
    <mergeCell ref="E9:H9"/>
    <mergeCell ref="E18:H18"/>
    <mergeCell ref="E27:H27"/>
    <mergeCell ref="E85:H85"/>
    <mergeCell ref="E87:H87"/>
    <mergeCell ref="E127:H127"/>
    <mergeCell ref="E129:H12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 Pokorný</dc:creator>
  <cp:keywords/>
  <dc:description/>
  <cp:lastModifiedBy>Michal Pokorný</cp:lastModifiedBy>
  <dcterms:created xsi:type="dcterms:W3CDTF">2024-03-07T11:10:43Z</dcterms:created>
  <dcterms:modified xsi:type="dcterms:W3CDTF">2024-03-07T11:10:47Z</dcterms:modified>
  <cp:category/>
  <cp:version/>
  <cp:contentType/>
  <cp:contentStatus/>
</cp:coreProperties>
</file>