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2024 Akce\2024 - č.p. 368-1a Obránců míru, KDK - Veřejné WC\01_PD\Rozpočty\slepý\"/>
    </mc:Choice>
  </mc:AlternateContent>
  <bookViews>
    <workbookView xWindow="-120" yWindow="-120" windowWidth="29040" windowHeight="15840" activeTab="2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Rozpočet!$A$1:$X$34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10" i="12"/>
  <c r="G12" i="12"/>
  <c r="G13" i="12"/>
  <c r="G14" i="12"/>
  <c r="G16" i="12"/>
  <c r="G17" i="12"/>
  <c r="G19" i="12"/>
  <c r="G20" i="12"/>
  <c r="G21" i="12"/>
  <c r="G22" i="12"/>
  <c r="M9" i="12" l="1"/>
  <c r="I9" i="12"/>
  <c r="I8" i="12" s="1"/>
  <c r="K9" i="12"/>
  <c r="K8" i="12" s="1"/>
  <c r="O9" i="12"/>
  <c r="O8" i="12" s="1"/>
  <c r="Q9" i="12"/>
  <c r="Q8" i="12" s="1"/>
  <c r="V9" i="12"/>
  <c r="V8" i="12" s="1"/>
  <c r="M10" i="12"/>
  <c r="I10" i="12"/>
  <c r="K10" i="12"/>
  <c r="O10" i="12"/>
  <c r="Q10" i="12"/>
  <c r="V10" i="12"/>
  <c r="G11" i="12"/>
  <c r="I47" i="1" s="1"/>
  <c r="I12" i="12"/>
  <c r="K12" i="12"/>
  <c r="O12" i="12"/>
  <c r="Q12" i="12"/>
  <c r="V12" i="12"/>
  <c r="M13" i="12"/>
  <c r="I13" i="12"/>
  <c r="K13" i="12"/>
  <c r="K11" i="12" s="1"/>
  <c r="O13" i="12"/>
  <c r="Q13" i="12"/>
  <c r="V13" i="12"/>
  <c r="M14" i="12"/>
  <c r="I14" i="12"/>
  <c r="K14" i="12"/>
  <c r="O14" i="12"/>
  <c r="Q14" i="12"/>
  <c r="V14" i="12"/>
  <c r="M16" i="12"/>
  <c r="I16" i="12"/>
  <c r="K16" i="12"/>
  <c r="O16" i="12"/>
  <c r="O15" i="12" s="1"/>
  <c r="Q16" i="12"/>
  <c r="Q15" i="12" s="1"/>
  <c r="V16" i="12"/>
  <c r="M17" i="12"/>
  <c r="I17" i="12"/>
  <c r="K17" i="12"/>
  <c r="O17" i="12"/>
  <c r="Q17" i="12"/>
  <c r="V17" i="12"/>
  <c r="M19" i="12"/>
  <c r="I19" i="12"/>
  <c r="K19" i="12"/>
  <c r="O19" i="12"/>
  <c r="O18" i="12" s="1"/>
  <c r="Q19" i="12"/>
  <c r="V19" i="12"/>
  <c r="M20" i="12"/>
  <c r="I20" i="12"/>
  <c r="K20" i="12"/>
  <c r="O20" i="12"/>
  <c r="Q20" i="12"/>
  <c r="V20" i="12"/>
  <c r="V18" i="12" s="1"/>
  <c r="I21" i="12"/>
  <c r="K21" i="12"/>
  <c r="M21" i="12"/>
  <c r="O21" i="12"/>
  <c r="Q21" i="12"/>
  <c r="V21" i="12"/>
  <c r="M22" i="12"/>
  <c r="I22" i="12"/>
  <c r="K22" i="12"/>
  <c r="O22" i="12"/>
  <c r="Q22" i="12"/>
  <c r="V22" i="12"/>
  <c r="AD24" i="12"/>
  <c r="F38" i="1" s="1"/>
  <c r="I17" i="1"/>
  <c r="I13" i="1"/>
  <c r="H39" i="1"/>
  <c r="J25" i="1"/>
  <c r="J23" i="1"/>
  <c r="G35" i="1"/>
  <c r="F35" i="1"/>
  <c r="J20" i="1"/>
  <c r="J21" i="1"/>
  <c r="J22" i="1"/>
  <c r="J24" i="1"/>
  <c r="E21" i="1"/>
  <c r="E23" i="1"/>
  <c r="F37" i="1" l="1"/>
  <c r="M15" i="12"/>
  <c r="I11" i="12"/>
  <c r="I18" i="12"/>
  <c r="K15" i="12"/>
  <c r="G15" i="12"/>
  <c r="I48" i="1" s="1"/>
  <c r="I15" i="1" s="1"/>
  <c r="V11" i="12"/>
  <c r="O11" i="12"/>
  <c r="M8" i="12"/>
  <c r="F36" i="1"/>
  <c r="F39" i="1" s="1"/>
  <c r="G20" i="1" s="1"/>
  <c r="G8" i="12"/>
  <c r="AE24" i="12"/>
  <c r="Q11" i="12"/>
  <c r="K18" i="12"/>
  <c r="Q18" i="12"/>
  <c r="M18" i="12"/>
  <c r="V15" i="12"/>
  <c r="I15" i="12"/>
  <c r="M12" i="12"/>
  <c r="M11" i="12" s="1"/>
  <c r="G18" i="12"/>
  <c r="I49" i="1" s="1"/>
  <c r="I16" i="1" s="1"/>
  <c r="G24" i="12" l="1"/>
  <c r="I46" i="1"/>
  <c r="G38" i="1"/>
  <c r="I38" i="1" s="1"/>
  <c r="G36" i="1"/>
  <c r="G39" i="1" s="1"/>
  <c r="G22" i="1" s="1"/>
  <c r="A24" i="1" s="1"/>
  <c r="A25" i="1" s="1"/>
  <c r="G25" i="1" s="1"/>
  <c r="G24" i="1" s="1"/>
  <c r="G26" i="1" s="1"/>
  <c r="G37" i="1"/>
  <c r="I37" i="1" s="1"/>
  <c r="I50" i="1" l="1"/>
  <c r="I14" i="1"/>
  <c r="I18" i="1" s="1"/>
  <c r="I36" i="1"/>
  <c r="I39" i="1" s="1"/>
  <c r="J36" i="1" l="1"/>
  <c r="J39" i="1" s="1"/>
  <c r="J38" i="1"/>
  <c r="J37" i="1"/>
  <c r="J48" i="1"/>
  <c r="J49" i="1"/>
  <c r="J46" i="1"/>
  <c r="J47" i="1"/>
  <c r="J5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8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Barbora Kohotová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<sst xmlns="http://schemas.openxmlformats.org/spreadsheetml/2006/main" count="215" uniqueCount="125">
  <si>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</si>
  <si>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</si>
  <si>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</si>
  <si>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</si>
  <si>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</si>
  <si>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</si>
  <si>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</si>
  <si>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</si>
  <si>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</si>
  <si>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</si>
  <si>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</si>
  <si>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</si>
  <si>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</si>
  <si>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</si>
  <si>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</si>
  <si>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</si>
  <si>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</si>
  <si>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</si>
  <si>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</si>
  <si>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</si>
  <si>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</si>
  <si>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</si>
  <si>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</si>
  <si>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</si>
  <si>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</si>
  <si>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</si>
  <si>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</si>
  <si>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</si>
  <si>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</si>
  <si>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</si>
  <si>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</si>
  <si>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</si>
  <si>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</si>
  <si>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</si>
  <si>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</si>
  <si>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</si>
  <si>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</si>
  <si>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</si>
  <si>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</si>
  <si>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VTP</t>
  </si>
  <si>
    <t>18</t>
  </si>
  <si>
    <t>Objekt:</t>
  </si>
  <si>
    <t>Rozpočet:</t>
  </si>
  <si>
    <t xml:space="preserve"> </t>
  </si>
  <si>
    <t>Stavba</t>
  </si>
  <si>
    <t>Celkem za stavbu</t>
  </si>
  <si>
    <t>CZK</t>
  </si>
  <si>
    <t>Rekapitulace dílů</t>
  </si>
  <si>
    <t>Typ dílu</t>
  </si>
  <si>
    <t>733</t>
  </si>
  <si>
    <t>Rozvod potrubí</t>
  </si>
  <si>
    <t>M23</t>
  </si>
  <si>
    <t>Montáže potrubí</t>
  </si>
  <si>
    <t>Z</t>
  </si>
  <si>
    <t>Jiné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</si>
  <si>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</si>
  <si>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</si>
  <si>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</si>
  <si>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</si>
  <si>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</si>
  <si>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</si>
  <si>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</si>
  <si>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</si>
  <si>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</si>
  <si>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</si>
  <si>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</si>
  <si>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</si>
  <si>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</si>
  <si>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</si>
  <si>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</si>
  <si>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</si>
  <si>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</si>
  <si>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</si>
  <si>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</si>
  <si>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</si>
  <si>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</si>
  <si>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</si>
  <si>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</si>
  <si>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</si>
  <si>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</si>
  <si>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</si>
  <si>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Stav položky</t>
  </si>
  <si>
    <t>Díl:</t>
  </si>
  <si>
    <t>DIL</t>
  </si>
  <si>
    <t>722200010</t>
  </si>
  <si>
    <t>Demontáž potrubí ocelového do DN 50</t>
  </si>
  <si>
    <t>m</t>
  </si>
  <si>
    <t>RTS 24/ I</t>
  </si>
  <si>
    <t>Běžná</t>
  </si>
  <si>
    <t>POL2_</t>
  </si>
  <si>
    <t>733200010</t>
  </si>
  <si>
    <t>Demontáž potrubí ocelového do DN 40</t>
  </si>
  <si>
    <t>230011039R00T1</t>
  </si>
  <si>
    <t>Montáž trubky ocelové 48,3 x 3,2</t>
  </si>
  <si>
    <t>Vlastní</t>
  </si>
  <si>
    <t>POL1_</t>
  </si>
  <si>
    <t>14324718RT1</t>
  </si>
  <si>
    <t>Trubka ocelová 1 1/2"</t>
  </si>
  <si>
    <t>POL3_</t>
  </si>
  <si>
    <t>230011045R00T1</t>
  </si>
  <si>
    <t>Montáž trubky ocelové 60,3 x 3,6 - bude použit původní materiál</t>
  </si>
  <si>
    <t>733190107</t>
  </si>
  <si>
    <t>Tlaková zkouška potrubí  DN 40</t>
  </si>
  <si>
    <t>733190108</t>
  </si>
  <si>
    <t>Tlaková zkouška potrubí  DN 50</t>
  </si>
  <si>
    <t>005124010R</t>
  </si>
  <si>
    <t>Koordinační činnost</t>
  </si>
  <si>
    <t>Soubor</t>
  </si>
  <si>
    <t>Indiv</t>
  </si>
  <si>
    <t>POL99_2</t>
  </si>
  <si>
    <t>005121 R</t>
  </si>
  <si>
    <t>Zařízení staveniště</t>
  </si>
  <si>
    <t>005121030R</t>
  </si>
  <si>
    <t>Odstranění zařízení staveniště</t>
  </si>
  <si>
    <t>005121020R</t>
  </si>
  <si>
    <t xml:space="preserve">Provoz zařízení staveniště </t>
  </si>
  <si>
    <t>SUM</t>
  </si>
  <si>
    <t>Poznámky uchazeče k zadání</t>
  </si>
  <si>
    <t>POPUZIV</t>
  </si>
  <si>
    <t>END</t>
  </si>
  <si>
    <t>Stavebník:</t>
  </si>
  <si>
    <t>Město Kopřivnice, Štefánikova 1163/12, 742 21</t>
  </si>
  <si>
    <t>Kopřivnice</t>
  </si>
  <si>
    <t>VESTAVBA VEŘEJNÉHO WC V KULTURNÍM DOMĚ, KOPŘIVNICE</t>
  </si>
  <si>
    <t>Ústřední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</si>
</sst>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6" fillId="2" borderId="19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view="pageBreakPreview" topLeftCell="B1" zoomScale="75" zoomScaleNormal="100" zoomScaleSheetLayoutView="75" workbookViewId="0">
      <selection activeCell="D4" sqref="D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3" t="s">
        <v>22</v>
      </c>
      <c r="C2" s="74"/>
      <c r="D2" s="181" t="s">
        <v>123</v>
      </c>
      <c r="E2" s="181"/>
      <c r="F2" s="181"/>
      <c r="G2" s="181"/>
      <c r="H2" s="181"/>
      <c r="I2" s="181"/>
      <c r="J2" s="182"/>
      <c r="O2" s="1"/>
    </row>
    <row r="3" spans="1:15" ht="27" customHeight="1" x14ac:dyDescent="0.2">
      <c r="A3" s="2"/>
      <c r="B3" s="75" t="s">
        <v>41</v>
      </c>
      <c r="C3" s="74"/>
      <c r="D3" s="76"/>
      <c r="E3" s="220"/>
      <c r="F3" s="221"/>
      <c r="G3" s="221"/>
      <c r="H3" s="221"/>
      <c r="I3" s="221"/>
      <c r="J3" s="222"/>
    </row>
    <row r="4" spans="1:15" ht="23.25" customHeight="1" x14ac:dyDescent="0.2">
      <c r="A4" s="72">
        <v>3460638</v>
      </c>
      <c r="B4" s="77" t="s">
        <v>42</v>
      </c>
      <c r="C4" s="78"/>
      <c r="D4" s="183" t="s">
        <v>124</v>
      </c>
      <c r="E4" s="183"/>
      <c r="F4" s="183"/>
      <c r="G4" s="183"/>
      <c r="H4" s="183"/>
      <c r="I4" s="183"/>
      <c r="J4" s="184"/>
    </row>
    <row r="5" spans="1:15" ht="24" customHeight="1" x14ac:dyDescent="0.2">
      <c r="A5" s="2"/>
      <c r="B5" s="30" t="s">
        <v>120</v>
      </c>
      <c r="D5" s="208" t="s">
        <v>121</v>
      </c>
      <c r="E5" s="209"/>
      <c r="F5" s="209"/>
      <c r="G5" s="209"/>
      <c r="H5" s="17"/>
      <c r="I5" s="21"/>
      <c r="J5" s="8"/>
    </row>
    <row r="6" spans="1:15" ht="15.75" customHeight="1" x14ac:dyDescent="0.2">
      <c r="A6" s="2"/>
      <c r="B6" s="27"/>
      <c r="C6" s="52"/>
      <c r="D6" s="210" t="s">
        <v>122</v>
      </c>
      <c r="E6" s="211"/>
      <c r="F6" s="211"/>
      <c r="G6" s="211"/>
      <c r="H6" s="17"/>
      <c r="I6" s="21"/>
      <c r="J6" s="8"/>
    </row>
    <row r="7" spans="1:15" ht="17.25" customHeight="1" x14ac:dyDescent="0.2">
      <c r="A7" s="2"/>
      <c r="B7" s="28"/>
      <c r="C7" s="53"/>
      <c r="D7" s="50"/>
      <c r="E7" s="212"/>
      <c r="F7" s="213"/>
      <c r="G7" s="213"/>
      <c r="H7" s="23"/>
      <c r="I7" s="22"/>
      <c r="J7" s="33"/>
    </row>
    <row r="8" spans="1:15" ht="24" customHeight="1" x14ac:dyDescent="0.2">
      <c r="A8" s="2"/>
      <c r="B8" s="30" t="s">
        <v>20</v>
      </c>
      <c r="D8" s="224"/>
      <c r="E8" s="224"/>
      <c r="F8" s="224"/>
      <c r="G8" s="224"/>
      <c r="H8" s="17" t="s">
        <v>38</v>
      </c>
      <c r="I8" s="80"/>
      <c r="J8" s="8"/>
    </row>
    <row r="9" spans="1:15" ht="15.75" customHeight="1" x14ac:dyDescent="0.2">
      <c r="A9" s="2"/>
      <c r="B9" s="27"/>
      <c r="C9" s="52"/>
      <c r="D9" s="205"/>
      <c r="E9" s="205"/>
      <c r="F9" s="205"/>
      <c r="G9" s="205"/>
      <c r="H9" s="17" t="s">
        <v>34</v>
      </c>
      <c r="I9" s="80"/>
      <c r="J9" s="8"/>
    </row>
    <row r="10" spans="1:15" ht="15.75" customHeight="1" x14ac:dyDescent="0.2">
      <c r="A10" s="2"/>
      <c r="B10" s="28"/>
      <c r="C10" s="53"/>
      <c r="D10" s="79"/>
      <c r="E10" s="206"/>
      <c r="F10" s="207"/>
      <c r="G10" s="207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55"/>
      <c r="E11" s="56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32</v>
      </c>
      <c r="C12" s="57"/>
      <c r="D12" s="51"/>
      <c r="E12" s="223"/>
      <c r="F12" s="223"/>
      <c r="G12" s="225"/>
      <c r="H12" s="225"/>
      <c r="I12" s="225" t="s">
        <v>29</v>
      </c>
      <c r="J12" s="226"/>
    </row>
    <row r="13" spans="1:15" ht="23.25" customHeight="1" x14ac:dyDescent="0.2">
      <c r="A13" s="137" t="s">
        <v>24</v>
      </c>
      <c r="B13" s="36" t="s">
        <v>24</v>
      </c>
      <c r="C13" s="58"/>
      <c r="D13" s="59"/>
      <c r="E13" s="194"/>
      <c r="F13" s="195"/>
      <c r="G13" s="194"/>
      <c r="H13" s="195"/>
      <c r="I13" s="194">
        <f>SUMIF(F46:F49,A13,I46:I49)+SUMIF(F46:F49,"PSU",I46:I49)</f>
        <v>0</v>
      </c>
      <c r="J13" s="196"/>
    </row>
    <row r="14" spans="1:15" ht="23.25" customHeight="1" x14ac:dyDescent="0.2">
      <c r="A14" s="137" t="s">
        <v>25</v>
      </c>
      <c r="B14" s="36" t="s">
        <v>25</v>
      </c>
      <c r="C14" s="58"/>
      <c r="D14" s="59"/>
      <c r="E14" s="194"/>
      <c r="F14" s="195"/>
      <c r="G14" s="194"/>
      <c r="H14" s="195"/>
      <c r="I14" s="194">
        <f>SUMIF(F46:F49,A14,I46:I49)</f>
        <v>0</v>
      </c>
      <c r="J14" s="196"/>
    </row>
    <row r="15" spans="1:15" ht="23.25" customHeight="1" x14ac:dyDescent="0.2">
      <c r="A15" s="137" t="s">
        <v>26</v>
      </c>
      <c r="B15" s="36" t="s">
        <v>26</v>
      </c>
      <c r="C15" s="58"/>
      <c r="D15" s="59"/>
      <c r="E15" s="194"/>
      <c r="F15" s="195"/>
      <c r="G15" s="194"/>
      <c r="H15" s="195"/>
      <c r="I15" s="194">
        <f>SUMIF(F46:F49,A15,I46:I49)</f>
        <v>0</v>
      </c>
      <c r="J15" s="196"/>
    </row>
    <row r="16" spans="1:15" ht="23.25" customHeight="1" x14ac:dyDescent="0.2">
      <c r="A16" s="137" t="s">
        <v>55</v>
      </c>
      <c r="B16" s="36" t="s">
        <v>27</v>
      </c>
      <c r="C16" s="58"/>
      <c r="D16" s="59"/>
      <c r="E16" s="194"/>
      <c r="F16" s="195"/>
      <c r="G16" s="194"/>
      <c r="H16" s="195"/>
      <c r="I16" s="194">
        <f>SUMIF(F46:F49,A16,I46:I49)</f>
        <v>0</v>
      </c>
      <c r="J16" s="196"/>
    </row>
    <row r="17" spans="1:10" ht="23.25" customHeight="1" x14ac:dyDescent="0.2">
      <c r="A17" s="137" t="s">
        <v>56</v>
      </c>
      <c r="B17" s="36" t="s">
        <v>28</v>
      </c>
      <c r="C17" s="58"/>
      <c r="D17" s="59"/>
      <c r="E17" s="194"/>
      <c r="F17" s="195"/>
      <c r="G17" s="194"/>
      <c r="H17" s="195"/>
      <c r="I17" s="194">
        <f>SUMIF(F46:F49,A17,I46:I49)</f>
        <v>0</v>
      </c>
      <c r="J17" s="196"/>
    </row>
    <row r="18" spans="1:10" ht="23.25" customHeight="1" x14ac:dyDescent="0.2">
      <c r="A18" s="2"/>
      <c r="B18" s="46" t="s">
        <v>29</v>
      </c>
      <c r="C18" s="60"/>
      <c r="D18" s="61"/>
      <c r="E18" s="197"/>
      <c r="F18" s="227"/>
      <c r="G18" s="197"/>
      <c r="H18" s="227"/>
      <c r="I18" s="197">
        <f>SUM(I13:J17)</f>
        <v>0</v>
      </c>
      <c r="J18" s="198"/>
    </row>
    <row r="19" spans="1:10" ht="33" customHeight="1" x14ac:dyDescent="0.2">
      <c r="A19" s="2"/>
      <c r="B19" s="40" t="s">
        <v>33</v>
      </c>
      <c r="C19" s="58"/>
      <c r="D19" s="59"/>
      <c r="E19" s="62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8"/>
      <c r="D20" s="59"/>
      <c r="E20" s="63">
        <v>12</v>
      </c>
      <c r="F20" s="37" t="s">
        <v>0</v>
      </c>
      <c r="G20" s="192">
        <f>ZakladDPHSniVypocet</f>
        <v>0</v>
      </c>
      <c r="H20" s="193"/>
      <c r="I20" s="193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8"/>
      <c r="D21" s="59"/>
      <c r="E21" s="63">
        <f>SazbaDPH1</f>
        <v>12</v>
      </c>
      <c r="F21" s="37" t="s">
        <v>0</v>
      </c>
      <c r="G21" s="190">
        <v>0</v>
      </c>
      <c r="H21" s="191"/>
      <c r="I21" s="191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8"/>
      <c r="D22" s="59"/>
      <c r="E22" s="63">
        <v>21</v>
      </c>
      <c r="F22" s="37" t="s">
        <v>0</v>
      </c>
      <c r="G22" s="192">
        <f>ZakladDPHZaklVypocet</f>
        <v>0</v>
      </c>
      <c r="H22" s="193"/>
      <c r="I22" s="193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4"/>
      <c r="D23" s="51"/>
      <c r="E23" s="65">
        <f>SazbaDPH2</f>
        <v>21</v>
      </c>
      <c r="F23" s="29" t="s">
        <v>0</v>
      </c>
      <c r="G23" s="217">
        <v>3273</v>
      </c>
      <c r="H23" s="218"/>
      <c r="I23" s="218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6"/>
      <c r="D24" s="67"/>
      <c r="E24" s="66"/>
      <c r="F24" s="15"/>
      <c r="G24" s="219">
        <f>CenaCelkemBezDPH-(ZakladDPHSni+ZakladDPHZakl)</f>
        <v>0</v>
      </c>
      <c r="H24" s="219"/>
      <c r="I24" s="219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10" t="s">
        <v>23</v>
      </c>
      <c r="C25" s="111"/>
      <c r="D25" s="111"/>
      <c r="E25" s="112"/>
      <c r="F25" s="113"/>
      <c r="G25" s="199">
        <f>IF(A25&gt;50, ROUNDUP(A24, 0), ROUNDDOWN(A24, 0))</f>
        <v>0</v>
      </c>
      <c r="H25" s="200"/>
      <c r="I25" s="200"/>
      <c r="J25" s="114" t="str">
        <f t="shared" si="0"/>
        <v>CZK</v>
      </c>
    </row>
    <row r="26" spans="1:10" ht="27.75" hidden="1" customHeight="1" thickBot="1" x14ac:dyDescent="0.25">
      <c r="A26" s="2"/>
      <c r="B26" s="110" t="s">
        <v>35</v>
      </c>
      <c r="C26" s="115"/>
      <c r="D26" s="115"/>
      <c r="E26" s="115"/>
      <c r="F26" s="116"/>
      <c r="G26" s="199">
        <f>ZakladDPHSni+DPHSni+ZakladDPHZakl+DPHZakl+Zaokrouhleni</f>
        <v>3273</v>
      </c>
      <c r="H26" s="199"/>
      <c r="I26" s="199"/>
      <c r="J26" s="117" t="s">
        <v>46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8" t="s">
        <v>12</v>
      </c>
      <c r="D29" s="69"/>
      <c r="E29" s="69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70"/>
      <c r="D31" s="201" t="s">
        <v>43</v>
      </c>
      <c r="E31" s="202"/>
      <c r="G31" s="203"/>
      <c r="H31" s="204"/>
      <c r="I31" s="204"/>
      <c r="J31" s="24"/>
    </row>
    <row r="32" spans="1:10" ht="12.75" customHeight="1" x14ac:dyDescent="0.2">
      <c r="A32" s="2"/>
      <c r="B32" s="2"/>
      <c r="D32" s="189" t="s">
        <v>2</v>
      </c>
      <c r="E32" s="189"/>
      <c r="H32" s="10" t="s">
        <v>3</v>
      </c>
      <c r="J32" s="9"/>
    </row>
    <row r="33" spans="1:10" ht="13.5" customHeight="1" thickBot="1" x14ac:dyDescent="0.25">
      <c r="A33" s="11"/>
      <c r="B33" s="11"/>
      <c r="C33" s="71"/>
      <c r="D33" s="71"/>
      <c r="E33" s="71"/>
      <c r="F33" s="12"/>
      <c r="G33" s="12"/>
      <c r="H33" s="12"/>
      <c r="I33" s="12"/>
      <c r="J33" s="13"/>
    </row>
    <row r="34" spans="1:10" ht="27" hidden="1" customHeight="1" x14ac:dyDescent="0.2">
      <c r="B34" s="83" t="s">
        <v>17</v>
      </c>
      <c r="C34" s="84"/>
      <c r="D34" s="84"/>
      <c r="E34" s="84"/>
      <c r="F34" s="85"/>
      <c r="G34" s="85"/>
      <c r="H34" s="85"/>
      <c r="I34" s="85"/>
      <c r="J34" s="86"/>
    </row>
    <row r="35" spans="1:10" ht="25.5" hidden="1" customHeight="1" x14ac:dyDescent="0.2">
      <c r="A35" s="82" t="s">
        <v>37</v>
      </c>
      <c r="B35" s="87" t="s">
        <v>18</v>
      </c>
      <c r="C35" s="88" t="s">
        <v>6</v>
      </c>
      <c r="D35" s="88"/>
      <c r="E35" s="88"/>
      <c r="F35" s="89" t="str">
        <f>B20</f>
        <v>Základ pro sníženou DPH</v>
      </c>
      <c r="G35" s="89" t="str">
        <f>B22</f>
        <v>Základ pro základní DPH</v>
      </c>
      <c r="H35" s="90" t="s">
        <v>19</v>
      </c>
      <c r="I35" s="91" t="s">
        <v>1</v>
      </c>
      <c r="J35" s="92" t="s">
        <v>0</v>
      </c>
    </row>
    <row r="36" spans="1:10" ht="25.5" hidden="1" customHeight="1" x14ac:dyDescent="0.2">
      <c r="A36" s="82">
        <v>1</v>
      </c>
      <c r="B36" s="93" t="s">
        <v>44</v>
      </c>
      <c r="C36" s="185"/>
      <c r="D36" s="185"/>
      <c r="E36" s="185"/>
      <c r="F36" s="94">
        <f>Rozpočet!AD24</f>
        <v>0</v>
      </c>
      <c r="G36" s="95">
        <f>Rozpočet!AE24</f>
        <v>0</v>
      </c>
      <c r="H36" s="96"/>
      <c r="I36" s="97">
        <f>F36+G36+H36</f>
        <v>0</v>
      </c>
      <c r="J36" s="98" t="str">
        <f>IF(CenaCelkemVypocet=0,"",I36/CenaCelkemVypocet*100)</f>
        <v/>
      </c>
    </row>
    <row r="37" spans="1:10" ht="25.5" hidden="1" customHeight="1" x14ac:dyDescent="0.2">
      <c r="A37" s="82">
        <v>2</v>
      </c>
      <c r="B37" s="99" t="s">
        <v>40</v>
      </c>
      <c r="C37" s="186" t="s">
        <v>40</v>
      </c>
      <c r="D37" s="186"/>
      <c r="E37" s="186"/>
      <c r="F37" s="100">
        <f>Rozpočet!AD24</f>
        <v>0</v>
      </c>
      <c r="G37" s="101">
        <f>Rozpočet!AE24</f>
        <v>0</v>
      </c>
      <c r="H37" s="101"/>
      <c r="I37" s="102">
        <f>F37+G37+H37</f>
        <v>0</v>
      </c>
      <c r="J37" s="103" t="str">
        <f>IF(CenaCelkemVypocet=0,"",I37/CenaCelkemVypocet*100)</f>
        <v/>
      </c>
    </row>
    <row r="38" spans="1:10" ht="25.5" hidden="1" customHeight="1" x14ac:dyDescent="0.2">
      <c r="A38" s="82">
        <v>3</v>
      </c>
      <c r="B38" s="104" t="s">
        <v>39</v>
      </c>
      <c r="C38" s="185" t="s">
        <v>39</v>
      </c>
      <c r="D38" s="185"/>
      <c r="E38" s="185"/>
      <c r="F38" s="105">
        <f>Rozpočet!AD24</f>
        <v>0</v>
      </c>
      <c r="G38" s="96">
        <f>Rozpočet!AE24</f>
        <v>0</v>
      </c>
      <c r="H38" s="96"/>
      <c r="I38" s="97">
        <f>F38+G38+H38</f>
        <v>0</v>
      </c>
      <c r="J38" s="98" t="str">
        <f>IF(CenaCelkemVypocet=0,"",I38/CenaCelkemVypocet*100)</f>
        <v/>
      </c>
    </row>
    <row r="39" spans="1:10" ht="25.5" hidden="1" customHeight="1" x14ac:dyDescent="0.2">
      <c r="A39" s="82"/>
      <c r="B39" s="187" t="s">
        <v>45</v>
      </c>
      <c r="C39" s="188"/>
      <c r="D39" s="188"/>
      <c r="E39" s="188"/>
      <c r="F39" s="106">
        <f>SUMIF(A36:A38,"=1",F36:F38)</f>
        <v>0</v>
      </c>
      <c r="G39" s="107">
        <f>SUMIF(A36:A38,"=1",G36:G38)</f>
        <v>0</v>
      </c>
      <c r="H39" s="107">
        <f>SUMIF(A36:A38,"=1",H36:H38)</f>
        <v>0</v>
      </c>
      <c r="I39" s="108">
        <f>SUMIF(A36:A38,"=1",I36:I38)</f>
        <v>0</v>
      </c>
      <c r="J39" s="109">
        <f>SUMIF(A36:A38,"=1",J36:J38)</f>
        <v>0</v>
      </c>
    </row>
    <row r="43" spans="1:10" ht="15.75" x14ac:dyDescent="0.25">
      <c r="B43" s="118" t="s">
        <v>47</v>
      </c>
    </row>
    <row r="45" spans="1:10" ht="25.5" customHeight="1" x14ac:dyDescent="0.2">
      <c r="A45" s="120"/>
      <c r="B45" s="123" t="s">
        <v>18</v>
      </c>
      <c r="C45" s="123" t="s">
        <v>6</v>
      </c>
      <c r="D45" s="124"/>
      <c r="E45" s="124"/>
      <c r="F45" s="125" t="s">
        <v>48</v>
      </c>
      <c r="G45" s="125"/>
      <c r="H45" s="125"/>
      <c r="I45" s="125" t="s">
        <v>29</v>
      </c>
      <c r="J45" s="125" t="s">
        <v>0</v>
      </c>
    </row>
    <row r="46" spans="1:10" ht="36.75" customHeight="1" x14ac:dyDescent="0.2">
      <c r="A46" s="121"/>
      <c r="B46" s="126" t="s">
        <v>49</v>
      </c>
      <c r="C46" s="179" t="s">
        <v>50</v>
      </c>
      <c r="D46" s="180"/>
      <c r="E46" s="180"/>
      <c r="F46" s="135" t="s">
        <v>25</v>
      </c>
      <c r="G46" s="127"/>
      <c r="H46" s="127"/>
      <c r="I46" s="127">
        <f>Rozpočet!G8</f>
        <v>0</v>
      </c>
      <c r="J46" s="132" t="str">
        <f>IF(I50=0,"",I46/I50*100)</f>
        <v/>
      </c>
    </row>
    <row r="47" spans="1:10" ht="36.75" customHeight="1" x14ac:dyDescent="0.2">
      <c r="A47" s="121"/>
      <c r="B47" s="126" t="s">
        <v>51</v>
      </c>
      <c r="C47" s="179" t="s">
        <v>52</v>
      </c>
      <c r="D47" s="180"/>
      <c r="E47" s="180"/>
      <c r="F47" s="135" t="s">
        <v>26</v>
      </c>
      <c r="G47" s="127"/>
      <c r="H47" s="127"/>
      <c r="I47" s="127">
        <f>Rozpočet!G11</f>
        <v>0</v>
      </c>
      <c r="J47" s="132" t="str">
        <f>IF(I50=0,"",I47/I50*100)</f>
        <v/>
      </c>
    </row>
    <row r="48" spans="1:10" ht="36.75" customHeight="1" x14ac:dyDescent="0.2">
      <c r="A48" s="121"/>
      <c r="B48" s="126" t="s">
        <v>53</v>
      </c>
      <c r="C48" s="179" t="s">
        <v>54</v>
      </c>
      <c r="D48" s="180"/>
      <c r="E48" s="180"/>
      <c r="F48" s="135" t="s">
        <v>26</v>
      </c>
      <c r="G48" s="127"/>
      <c r="H48" s="127"/>
      <c r="I48" s="127">
        <f>Rozpočet!G15</f>
        <v>0</v>
      </c>
      <c r="J48" s="132" t="str">
        <f>IF(I50=0,"",I48/I50*100)</f>
        <v/>
      </c>
    </row>
    <row r="49" spans="1:10" ht="36.75" customHeight="1" x14ac:dyDescent="0.2">
      <c r="A49" s="121"/>
      <c r="B49" s="126" t="s">
        <v>55</v>
      </c>
      <c r="C49" s="179" t="s">
        <v>27</v>
      </c>
      <c r="D49" s="180"/>
      <c r="E49" s="180"/>
      <c r="F49" s="135" t="s">
        <v>55</v>
      </c>
      <c r="G49" s="127"/>
      <c r="H49" s="127"/>
      <c r="I49" s="127">
        <f>Rozpočet!G18</f>
        <v>0</v>
      </c>
      <c r="J49" s="132" t="str">
        <f>IF(I50=0,"",I49/I50*100)</f>
        <v/>
      </c>
    </row>
    <row r="50" spans="1:10" ht="25.5" customHeight="1" x14ac:dyDescent="0.2">
      <c r="A50" s="122"/>
      <c r="B50" s="128" t="s">
        <v>1</v>
      </c>
      <c r="C50" s="129"/>
      <c r="D50" s="130"/>
      <c r="E50" s="130"/>
      <c r="F50" s="136"/>
      <c r="G50" s="131"/>
      <c r="H50" s="131"/>
      <c r="I50" s="131">
        <f>SUM(I46:I49)</f>
        <v>0</v>
      </c>
      <c r="J50" s="133">
        <f>SUM(J46:J49)</f>
        <v>0</v>
      </c>
    </row>
    <row r="51" spans="1:10" x14ac:dyDescent="0.2">
      <c r="F51" s="81"/>
      <c r="G51" s="81"/>
      <c r="H51" s="81"/>
      <c r="I51" s="81"/>
      <c r="J51" s="134"/>
    </row>
    <row r="52" spans="1:10" x14ac:dyDescent="0.2">
      <c r="F52" s="81"/>
      <c r="G52" s="81"/>
      <c r="H52" s="81"/>
      <c r="I52" s="81"/>
      <c r="J52" s="134"/>
    </row>
    <row r="53" spans="1:10" x14ac:dyDescent="0.2">
      <c r="F53" s="81"/>
      <c r="G53" s="81"/>
      <c r="H53" s="81"/>
      <c r="I53" s="81"/>
      <c r="J5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5:G5"/>
    <mergeCell ref="D6:G6"/>
    <mergeCell ref="E7:G7"/>
    <mergeCell ref="B1:J1"/>
    <mergeCell ref="G23:I23"/>
    <mergeCell ref="G15:H15"/>
    <mergeCell ref="I14:J14"/>
    <mergeCell ref="I15:J15"/>
    <mergeCell ref="E15:F15"/>
    <mergeCell ref="E3:J3"/>
    <mergeCell ref="E12:F12"/>
    <mergeCell ref="D8:G8"/>
    <mergeCell ref="G12:H12"/>
    <mergeCell ref="I12:J12"/>
    <mergeCell ref="I13:J13"/>
    <mergeCell ref="E18:F18"/>
    <mergeCell ref="D31:E31"/>
    <mergeCell ref="G31:I31"/>
    <mergeCell ref="E14:F14"/>
    <mergeCell ref="D9:G9"/>
    <mergeCell ref="G13:H13"/>
    <mergeCell ref="G14:H14"/>
    <mergeCell ref="E13:F13"/>
    <mergeCell ref="E10:G10"/>
    <mergeCell ref="G24:I24"/>
    <mergeCell ref="G18:H18"/>
    <mergeCell ref="I18:J18"/>
    <mergeCell ref="G16:H16"/>
    <mergeCell ref="G17:H17"/>
    <mergeCell ref="G26:I26"/>
    <mergeCell ref="G22:I22"/>
    <mergeCell ref="I16:J16"/>
    <mergeCell ref="G25:I25"/>
    <mergeCell ref="C47:E47"/>
    <mergeCell ref="C48:E48"/>
    <mergeCell ref="C49:E49"/>
    <mergeCell ref="D2:J2"/>
    <mergeCell ref="D4:J4"/>
    <mergeCell ref="C36:E36"/>
    <mergeCell ref="C37:E37"/>
    <mergeCell ref="C38:E38"/>
    <mergeCell ref="B39:E39"/>
    <mergeCell ref="C46:E46"/>
    <mergeCell ref="D32:E32"/>
    <mergeCell ref="G21:I21"/>
    <mergeCell ref="G20:I20"/>
    <mergeCell ref="E16:F16"/>
    <mergeCell ref="E17:F17"/>
    <mergeCell ref="I17:J17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48" t="s">
        <v>8</v>
      </c>
      <c r="B2" s="47"/>
      <c r="C2" s="230"/>
      <c r="D2" s="230"/>
      <c r="E2" s="230"/>
      <c r="F2" s="230"/>
      <c r="G2" s="231"/>
    </row>
    <row r="3" spans="1:7" ht="24.95" customHeight="1" x14ac:dyDescent="0.2">
      <c r="A3" s="48" t="s">
        <v>9</v>
      </c>
      <c r="B3" s="47"/>
      <c r="C3" s="230"/>
      <c r="D3" s="230"/>
      <c r="E3" s="230"/>
      <c r="F3" s="230"/>
      <c r="G3" s="231"/>
    </row>
    <row r="4" spans="1:7" ht="24.95" customHeight="1" x14ac:dyDescent="0.2">
      <c r="A4" s="48" t="s">
        <v>10</v>
      </c>
      <c r="B4" s="47"/>
      <c r="C4" s="230"/>
      <c r="D4" s="230"/>
      <c r="E4" s="230"/>
      <c r="F4" s="230"/>
      <c r="G4" s="23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tabSelected="1" view="pageBreakPreview" zoomScaleNormal="100" zoomScaleSheetLayoutView="100" workbookViewId="0">
      <pane ySplit="7" topLeftCell="A8" activePane="bottomLeft" state="frozen"/>
      <selection pane="bottomLeft" activeCell="AA18" sqref="AA18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F1" t="s">
        <v>57</v>
      </c>
    </row>
    <row r="2" spans="1:59" ht="24.95" customHeight="1" x14ac:dyDescent="0.2">
      <c r="A2" s="138" t="s">
        <v>8</v>
      </c>
      <c r="B2" s="47"/>
      <c r="C2" s="233" t="s">
        <v>123</v>
      </c>
      <c r="D2" s="234"/>
      <c r="E2" s="234"/>
      <c r="F2" s="234"/>
      <c r="G2" s="235"/>
      <c r="AF2" t="s">
        <v>58</v>
      </c>
    </row>
    <row r="3" spans="1:59" ht="24.95" customHeight="1" x14ac:dyDescent="0.2">
      <c r="A3" s="138" t="s">
        <v>9</v>
      </c>
      <c r="B3" s="47"/>
      <c r="C3" s="233"/>
      <c r="D3" s="234"/>
      <c r="E3" s="234"/>
      <c r="F3" s="234"/>
      <c r="G3" s="235"/>
      <c r="AB3" s="119" t="s">
        <v>58</v>
      </c>
      <c r="AF3" t="s">
        <v>59</v>
      </c>
    </row>
    <row r="4" spans="1:59" ht="24.95" customHeight="1" x14ac:dyDescent="0.2">
      <c r="A4" s="139" t="s">
        <v>10</v>
      </c>
      <c r="B4" s="140"/>
      <c r="C4" s="236" t="s">
        <v>124</v>
      </c>
      <c r="D4" s="237"/>
      <c r="E4" s="237"/>
      <c r="F4" s="237"/>
      <c r="G4" s="238"/>
      <c r="AF4" t="s">
        <v>60</v>
      </c>
    </row>
    <row r="5" spans="1:59" x14ac:dyDescent="0.2">
      <c r="D5" s="10"/>
    </row>
    <row r="6" spans="1:59" ht="38.25" x14ac:dyDescent="0.2">
      <c r="A6" s="142" t="s">
        <v>61</v>
      </c>
      <c r="B6" s="144" t="s">
        <v>62</v>
      </c>
      <c r="C6" s="144" t="s">
        <v>63</v>
      </c>
      <c r="D6" s="143" t="s">
        <v>64</v>
      </c>
      <c r="E6" s="142" t="s">
        <v>65</v>
      </c>
      <c r="F6" s="141" t="s">
        <v>66</v>
      </c>
      <c r="G6" s="142" t="s">
        <v>29</v>
      </c>
      <c r="H6" s="145" t="s">
        <v>30</v>
      </c>
      <c r="I6" s="145" t="s">
        <v>67</v>
      </c>
      <c r="J6" s="145" t="s">
        <v>31</v>
      </c>
      <c r="K6" s="145" t="s">
        <v>68</v>
      </c>
      <c r="L6" s="145" t="s">
        <v>69</v>
      </c>
      <c r="M6" s="145" t="s">
        <v>70</v>
      </c>
      <c r="N6" s="145" t="s">
        <v>71</v>
      </c>
      <c r="O6" s="145" t="s">
        <v>72</v>
      </c>
      <c r="P6" s="145" t="s">
        <v>73</v>
      </c>
      <c r="Q6" s="145" t="s">
        <v>74</v>
      </c>
      <c r="R6" s="145" t="s">
        <v>75</v>
      </c>
      <c r="S6" s="145" t="s">
        <v>76</v>
      </c>
      <c r="T6" s="145" t="s">
        <v>77</v>
      </c>
      <c r="U6" s="145" t="s">
        <v>78</v>
      </c>
      <c r="V6" s="145" t="s">
        <v>79</v>
      </c>
      <c r="W6" s="145" t="s">
        <v>80</v>
      </c>
      <c r="X6" s="145" t="s">
        <v>81</v>
      </c>
    </row>
    <row r="7" spans="1:59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</row>
    <row r="8" spans="1:59" x14ac:dyDescent="0.2">
      <c r="A8" s="155" t="s">
        <v>82</v>
      </c>
      <c r="B8" s="156" t="s">
        <v>49</v>
      </c>
      <c r="C8" s="173" t="s">
        <v>50</v>
      </c>
      <c r="D8" s="157"/>
      <c r="E8" s="158"/>
      <c r="F8" s="159"/>
      <c r="G8" s="159">
        <f>SUMIF(AF9:AF10,"&lt;&gt;NOR",G9:G10)</f>
        <v>0</v>
      </c>
      <c r="H8" s="159"/>
      <c r="I8" s="159">
        <f>SUM(I9:I10)</f>
        <v>428.15</v>
      </c>
      <c r="J8" s="159"/>
      <c r="K8" s="159">
        <f>SUM(K9:K10)</f>
        <v>5856.25</v>
      </c>
      <c r="L8" s="159"/>
      <c r="M8" s="159">
        <f>SUM(M9:M10)</f>
        <v>0</v>
      </c>
      <c r="N8" s="158"/>
      <c r="O8" s="158">
        <f>SUM(O9:O10)</f>
        <v>0.01</v>
      </c>
      <c r="P8" s="158"/>
      <c r="Q8" s="158">
        <f>SUM(Q9:Q10)</f>
        <v>0.6100000000000001</v>
      </c>
      <c r="R8" s="159"/>
      <c r="S8" s="159"/>
      <c r="T8" s="159"/>
      <c r="U8" s="159"/>
      <c r="V8" s="159">
        <f>SUM(V9:V10)</f>
        <v>12.75</v>
      </c>
      <c r="W8" s="159"/>
      <c r="X8" s="154"/>
      <c r="AF8" t="s">
        <v>83</v>
      </c>
    </row>
    <row r="9" spans="1:59" outlineLevel="1" x14ac:dyDescent="0.2">
      <c r="A9" s="167">
        <v>1</v>
      </c>
      <c r="B9" s="168" t="s">
        <v>84</v>
      </c>
      <c r="C9" s="174" t="s">
        <v>85</v>
      </c>
      <c r="D9" s="169" t="s">
        <v>86</v>
      </c>
      <c r="E9" s="170">
        <v>13</v>
      </c>
      <c r="F9" s="171">
        <v>0</v>
      </c>
      <c r="G9" s="172">
        <f>ROUND(E9*F9,2)</f>
        <v>0</v>
      </c>
      <c r="H9" s="171">
        <v>14.35</v>
      </c>
      <c r="I9" s="172">
        <f>ROUND(E9*H9,2)</f>
        <v>186.55</v>
      </c>
      <c r="J9" s="171">
        <v>383.65</v>
      </c>
      <c r="K9" s="172">
        <f>ROUND(E9*J9,2)</f>
        <v>4987.45</v>
      </c>
      <c r="L9" s="172">
        <v>21</v>
      </c>
      <c r="M9" s="172">
        <f>G9*(1+L9/100)</f>
        <v>0</v>
      </c>
      <c r="N9" s="170">
        <v>4.8999999999999998E-4</v>
      </c>
      <c r="O9" s="170">
        <f>ROUND(E9*N9,2)</f>
        <v>0.01</v>
      </c>
      <c r="P9" s="170">
        <v>4.308E-2</v>
      </c>
      <c r="Q9" s="170">
        <f>ROUND(E9*P9,2)</f>
        <v>0.56000000000000005</v>
      </c>
      <c r="R9" s="172"/>
      <c r="S9" s="172" t="s">
        <v>87</v>
      </c>
      <c r="T9" s="172" t="s">
        <v>87</v>
      </c>
      <c r="U9" s="172">
        <v>0.85326999999999997</v>
      </c>
      <c r="V9" s="172">
        <f>ROUND(E9*U9,2)</f>
        <v>11.09</v>
      </c>
      <c r="W9" s="172"/>
      <c r="X9" s="153" t="s">
        <v>88</v>
      </c>
      <c r="Y9" s="146"/>
      <c r="Z9" s="146"/>
      <c r="AA9" s="146"/>
      <c r="AB9" s="146"/>
      <c r="AC9" s="146"/>
      <c r="AD9" s="146"/>
      <c r="AE9" s="146"/>
      <c r="AF9" s="146" t="s">
        <v>89</v>
      </c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</row>
    <row r="10" spans="1:59" outlineLevel="1" x14ac:dyDescent="0.2">
      <c r="A10" s="167">
        <v>2</v>
      </c>
      <c r="B10" s="168" t="s">
        <v>90</v>
      </c>
      <c r="C10" s="174" t="s">
        <v>91</v>
      </c>
      <c r="D10" s="169" t="s">
        <v>86</v>
      </c>
      <c r="E10" s="170">
        <v>16</v>
      </c>
      <c r="F10" s="171">
        <v>0</v>
      </c>
      <c r="G10" s="172">
        <f>ROUND(E10*F10,2)</f>
        <v>0</v>
      </c>
      <c r="H10" s="171">
        <v>15.1</v>
      </c>
      <c r="I10" s="172">
        <f>ROUND(E10*H10,2)</f>
        <v>241.6</v>
      </c>
      <c r="J10" s="171">
        <v>54.3</v>
      </c>
      <c r="K10" s="172">
        <f>ROUND(E10*J10,2)</f>
        <v>868.8</v>
      </c>
      <c r="L10" s="172">
        <v>21</v>
      </c>
      <c r="M10" s="172">
        <f>G10*(1+L10/100)</f>
        <v>0</v>
      </c>
      <c r="N10" s="170">
        <v>4.0000000000000003E-5</v>
      </c>
      <c r="O10" s="170">
        <f>ROUND(E10*N10,2)</f>
        <v>0</v>
      </c>
      <c r="P10" s="170">
        <v>2.8999999999999998E-3</v>
      </c>
      <c r="Q10" s="170">
        <f>ROUND(E10*P10,2)</f>
        <v>0.05</v>
      </c>
      <c r="R10" s="172"/>
      <c r="S10" s="172" t="s">
        <v>87</v>
      </c>
      <c r="T10" s="172" t="s">
        <v>87</v>
      </c>
      <c r="U10" s="172">
        <v>0.10392</v>
      </c>
      <c r="V10" s="172">
        <f>ROUND(E10*U10,2)</f>
        <v>1.66</v>
      </c>
      <c r="W10" s="172"/>
      <c r="X10" s="153" t="s">
        <v>88</v>
      </c>
      <c r="Y10" s="146"/>
      <c r="Z10" s="146"/>
      <c r="AA10" s="146"/>
      <c r="AB10" s="146"/>
      <c r="AC10" s="146"/>
      <c r="AD10" s="146"/>
      <c r="AE10" s="146"/>
      <c r="AF10" s="146" t="s">
        <v>89</v>
      </c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</row>
    <row r="11" spans="1:59" x14ac:dyDescent="0.2">
      <c r="A11" s="155" t="s">
        <v>82</v>
      </c>
      <c r="B11" s="156" t="s">
        <v>51</v>
      </c>
      <c r="C11" s="173" t="s">
        <v>52</v>
      </c>
      <c r="D11" s="157"/>
      <c r="E11" s="158"/>
      <c r="F11" s="159">
        <v>0</v>
      </c>
      <c r="G11" s="159">
        <f>SUMIF(AF12:AF14,"&lt;&gt;NOR",G12:G14)</f>
        <v>0</v>
      </c>
      <c r="H11" s="159"/>
      <c r="I11" s="159">
        <f>SUM(I12:I14)</f>
        <v>4251</v>
      </c>
      <c r="J11" s="159"/>
      <c r="K11" s="159">
        <f>SUM(K12:K14)</f>
        <v>3679</v>
      </c>
      <c r="L11" s="159"/>
      <c r="M11" s="159">
        <f>SUM(M12:M14)</f>
        <v>0</v>
      </c>
      <c r="N11" s="158"/>
      <c r="O11" s="158">
        <f>SUM(O12:O14)</f>
        <v>0.06</v>
      </c>
      <c r="P11" s="158"/>
      <c r="Q11" s="158">
        <f>SUM(Q12:Q14)</f>
        <v>0</v>
      </c>
      <c r="R11" s="159"/>
      <c r="S11" s="159"/>
      <c r="T11" s="159"/>
      <c r="U11" s="159"/>
      <c r="V11" s="159">
        <f>SUM(V12:V14)</f>
        <v>5.96</v>
      </c>
      <c r="W11" s="159"/>
      <c r="X11" s="154"/>
      <c r="AF11" t="s">
        <v>83</v>
      </c>
    </row>
    <row r="12" spans="1:59" outlineLevel="1" x14ac:dyDescent="0.2">
      <c r="A12" s="167">
        <v>3</v>
      </c>
      <c r="B12" s="168" t="s">
        <v>92</v>
      </c>
      <c r="C12" s="174" t="s">
        <v>93</v>
      </c>
      <c r="D12" s="169" t="s">
        <v>86</v>
      </c>
      <c r="E12" s="170">
        <v>13</v>
      </c>
      <c r="F12" s="171">
        <v>0</v>
      </c>
      <c r="G12" s="172">
        <f>ROUND(E12*F12,2)</f>
        <v>0</v>
      </c>
      <c r="H12" s="171">
        <v>0</v>
      </c>
      <c r="I12" s="172">
        <f>ROUND(E12*H12,2)</f>
        <v>0</v>
      </c>
      <c r="J12" s="171">
        <v>143.5</v>
      </c>
      <c r="K12" s="172">
        <f>ROUND(E12*J12,2)</f>
        <v>1865.5</v>
      </c>
      <c r="L12" s="172">
        <v>21</v>
      </c>
      <c r="M12" s="172">
        <f>G12*(1+L12/100)</f>
        <v>0</v>
      </c>
      <c r="N12" s="170">
        <v>4.0000000000000003E-5</v>
      </c>
      <c r="O12" s="170">
        <f>ROUND(E12*N12,2)</f>
        <v>0</v>
      </c>
      <c r="P12" s="170">
        <v>0</v>
      </c>
      <c r="Q12" s="170">
        <f>ROUND(E12*P12,2)</f>
        <v>0</v>
      </c>
      <c r="R12" s="172"/>
      <c r="S12" s="172" t="s">
        <v>94</v>
      </c>
      <c r="T12" s="172" t="s">
        <v>87</v>
      </c>
      <c r="U12" s="172">
        <v>0.23200000000000001</v>
      </c>
      <c r="V12" s="172">
        <f>ROUND(E12*U12,2)</f>
        <v>3.02</v>
      </c>
      <c r="W12" s="172"/>
      <c r="X12" s="153" t="s">
        <v>88</v>
      </c>
      <c r="Y12" s="146"/>
      <c r="Z12" s="146"/>
      <c r="AA12" s="146"/>
      <c r="AB12" s="146"/>
      <c r="AC12" s="146"/>
      <c r="AD12" s="146"/>
      <c r="AE12" s="146"/>
      <c r="AF12" s="146" t="s">
        <v>95</v>
      </c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</row>
    <row r="13" spans="1:59" outlineLevel="1" x14ac:dyDescent="0.2">
      <c r="A13" s="167">
        <v>4</v>
      </c>
      <c r="B13" s="168" t="s">
        <v>96</v>
      </c>
      <c r="C13" s="174" t="s">
        <v>97</v>
      </c>
      <c r="D13" s="169" t="s">
        <v>86</v>
      </c>
      <c r="E13" s="170">
        <v>13</v>
      </c>
      <c r="F13" s="171">
        <v>0</v>
      </c>
      <c r="G13" s="172">
        <f>ROUND(E13*F13,2)</f>
        <v>0</v>
      </c>
      <c r="H13" s="171">
        <v>327</v>
      </c>
      <c r="I13" s="172">
        <f>ROUND(E13*H13,2)</f>
        <v>4251</v>
      </c>
      <c r="J13" s="171">
        <v>0</v>
      </c>
      <c r="K13" s="172">
        <f>ROUND(E13*J13,2)</f>
        <v>0</v>
      </c>
      <c r="L13" s="172">
        <v>21</v>
      </c>
      <c r="M13" s="172">
        <f>G13*(1+L13/100)</f>
        <v>0</v>
      </c>
      <c r="N13" s="170">
        <v>4.4299999999999999E-3</v>
      </c>
      <c r="O13" s="170">
        <f>ROUND(E13*N13,2)</f>
        <v>0.06</v>
      </c>
      <c r="P13" s="170">
        <v>0</v>
      </c>
      <c r="Q13" s="170">
        <f>ROUND(E13*P13,2)</f>
        <v>0</v>
      </c>
      <c r="R13" s="172"/>
      <c r="S13" s="172" t="s">
        <v>94</v>
      </c>
      <c r="T13" s="172" t="s">
        <v>87</v>
      </c>
      <c r="U13" s="172">
        <v>0</v>
      </c>
      <c r="V13" s="172">
        <f>ROUND(E13*U13,2)</f>
        <v>0</v>
      </c>
      <c r="W13" s="172"/>
      <c r="X13" s="153" t="s">
        <v>88</v>
      </c>
      <c r="Y13" s="146"/>
      <c r="Z13" s="146"/>
      <c r="AA13" s="146"/>
      <c r="AB13" s="146"/>
      <c r="AC13" s="146"/>
      <c r="AD13" s="146"/>
      <c r="AE13" s="146"/>
      <c r="AF13" s="146" t="s">
        <v>98</v>
      </c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</row>
    <row r="14" spans="1:59" ht="22.5" outlineLevel="1" x14ac:dyDescent="0.2">
      <c r="A14" s="167">
        <v>5</v>
      </c>
      <c r="B14" s="168" t="s">
        <v>99</v>
      </c>
      <c r="C14" s="174" t="s">
        <v>100</v>
      </c>
      <c r="D14" s="169" t="s">
        <v>86</v>
      </c>
      <c r="E14" s="170">
        <v>13</v>
      </c>
      <c r="F14" s="171">
        <v>0</v>
      </c>
      <c r="G14" s="172">
        <f>ROUND(E14*F14,2)</f>
        <v>0</v>
      </c>
      <c r="H14" s="171">
        <v>0</v>
      </c>
      <c r="I14" s="172">
        <f>ROUND(E14*H14,2)</f>
        <v>0</v>
      </c>
      <c r="J14" s="171">
        <v>139.5</v>
      </c>
      <c r="K14" s="172">
        <f>ROUND(E14*J14,2)</f>
        <v>1813.5</v>
      </c>
      <c r="L14" s="172">
        <v>21</v>
      </c>
      <c r="M14" s="172">
        <f>G14*(1+L14/100)</f>
        <v>0</v>
      </c>
      <c r="N14" s="170">
        <v>4.0000000000000003E-5</v>
      </c>
      <c r="O14" s="170">
        <f>ROUND(E14*N14,2)</f>
        <v>0</v>
      </c>
      <c r="P14" s="170">
        <v>0</v>
      </c>
      <c r="Q14" s="170">
        <f>ROUND(E14*P14,2)</f>
        <v>0</v>
      </c>
      <c r="R14" s="172"/>
      <c r="S14" s="172" t="s">
        <v>94</v>
      </c>
      <c r="T14" s="172" t="s">
        <v>87</v>
      </c>
      <c r="U14" s="172">
        <v>0.22600000000000001</v>
      </c>
      <c r="V14" s="172">
        <f>ROUND(E14*U14,2)</f>
        <v>2.94</v>
      </c>
      <c r="W14" s="172"/>
      <c r="X14" s="153" t="s">
        <v>88</v>
      </c>
      <c r="Y14" s="146"/>
      <c r="Z14" s="146"/>
      <c r="AA14" s="146"/>
      <c r="AB14" s="146"/>
      <c r="AC14" s="146"/>
      <c r="AD14" s="146"/>
      <c r="AE14" s="146"/>
      <c r="AF14" s="146" t="s">
        <v>95</v>
      </c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</row>
    <row r="15" spans="1:59" x14ac:dyDescent="0.2">
      <c r="A15" s="155" t="s">
        <v>82</v>
      </c>
      <c r="B15" s="156" t="s">
        <v>53</v>
      </c>
      <c r="C15" s="173" t="s">
        <v>54</v>
      </c>
      <c r="D15" s="157"/>
      <c r="E15" s="158"/>
      <c r="F15" s="159"/>
      <c r="G15" s="159">
        <f>SUMIF(AF16:AF17,"&lt;&gt;NOR",G16:G17)</f>
        <v>0</v>
      </c>
      <c r="H15" s="159"/>
      <c r="I15" s="159">
        <f>SUM(I16:I17)</f>
        <v>10.66</v>
      </c>
      <c r="J15" s="159"/>
      <c r="K15" s="159">
        <f>SUM(K16:K17)</f>
        <v>396.24</v>
      </c>
      <c r="L15" s="159"/>
      <c r="M15" s="159">
        <f>SUM(M16:M17)</f>
        <v>0</v>
      </c>
      <c r="N15" s="158"/>
      <c r="O15" s="158">
        <f>SUM(O16:O17)</f>
        <v>0</v>
      </c>
      <c r="P15" s="158"/>
      <c r="Q15" s="158">
        <f>SUM(Q16:Q17)</f>
        <v>0</v>
      </c>
      <c r="R15" s="159"/>
      <c r="S15" s="159"/>
      <c r="T15" s="159"/>
      <c r="U15" s="159"/>
      <c r="V15" s="159">
        <f>SUM(V16:V17)</f>
        <v>0.69</v>
      </c>
      <c r="W15" s="159"/>
      <c r="X15" s="154"/>
      <c r="AF15" t="s">
        <v>83</v>
      </c>
    </row>
    <row r="16" spans="1:59" outlineLevel="1" x14ac:dyDescent="0.2">
      <c r="A16" s="167">
        <v>6</v>
      </c>
      <c r="B16" s="168" t="s">
        <v>101</v>
      </c>
      <c r="C16" s="174" t="s">
        <v>102</v>
      </c>
      <c r="D16" s="169" t="s">
        <v>86</v>
      </c>
      <c r="E16" s="170">
        <v>13</v>
      </c>
      <c r="F16" s="171">
        <v>0</v>
      </c>
      <c r="G16" s="172">
        <f>ROUND(E16*F16,2)</f>
        <v>0</v>
      </c>
      <c r="H16" s="171">
        <v>0.32</v>
      </c>
      <c r="I16" s="172">
        <f>ROUND(E16*H16,2)</f>
        <v>4.16</v>
      </c>
      <c r="J16" s="171">
        <v>12.08</v>
      </c>
      <c r="K16" s="172">
        <f>ROUND(E16*J16,2)</f>
        <v>157.04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87</v>
      </c>
      <c r="T16" s="172" t="s">
        <v>87</v>
      </c>
      <c r="U16" s="172">
        <v>2.1000000000000001E-2</v>
      </c>
      <c r="V16" s="172">
        <f>ROUND(E16*U16,2)</f>
        <v>0.27</v>
      </c>
      <c r="W16" s="172"/>
      <c r="X16" s="153" t="s">
        <v>88</v>
      </c>
      <c r="Y16" s="146"/>
      <c r="Z16" s="146"/>
      <c r="AA16" s="146"/>
      <c r="AB16" s="146"/>
      <c r="AC16" s="146"/>
      <c r="AD16" s="146"/>
      <c r="AE16" s="146"/>
      <c r="AF16" s="146" t="s">
        <v>95</v>
      </c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</row>
    <row r="17" spans="1:59" outlineLevel="1" x14ac:dyDescent="0.2">
      <c r="A17" s="167">
        <v>7</v>
      </c>
      <c r="B17" s="168" t="s">
        <v>103</v>
      </c>
      <c r="C17" s="174" t="s">
        <v>104</v>
      </c>
      <c r="D17" s="169" t="s">
        <v>86</v>
      </c>
      <c r="E17" s="170">
        <v>13</v>
      </c>
      <c r="F17" s="171">
        <v>0</v>
      </c>
      <c r="G17" s="172">
        <f>ROUND(E17*F17,2)</f>
        <v>0</v>
      </c>
      <c r="H17" s="171">
        <v>0.5</v>
      </c>
      <c r="I17" s="172">
        <f>ROUND(E17*H17,2)</f>
        <v>6.5</v>
      </c>
      <c r="J17" s="171">
        <v>18.399999999999999</v>
      </c>
      <c r="K17" s="172">
        <f>ROUND(E17*J17,2)</f>
        <v>239.2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/>
      <c r="S17" s="172" t="s">
        <v>87</v>
      </c>
      <c r="T17" s="172" t="s">
        <v>87</v>
      </c>
      <c r="U17" s="172">
        <v>3.2000000000000001E-2</v>
      </c>
      <c r="V17" s="172">
        <f>ROUND(E17*U17,2)</f>
        <v>0.42</v>
      </c>
      <c r="W17" s="172"/>
      <c r="X17" s="153" t="s">
        <v>88</v>
      </c>
      <c r="Y17" s="146"/>
      <c r="Z17" s="146"/>
      <c r="AA17" s="146"/>
      <c r="AB17" s="146"/>
      <c r="AC17" s="146"/>
      <c r="AD17" s="146"/>
      <c r="AE17" s="146"/>
      <c r="AF17" s="146" t="s">
        <v>95</v>
      </c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</row>
    <row r="18" spans="1:59" x14ac:dyDescent="0.2">
      <c r="A18" s="155" t="s">
        <v>82</v>
      </c>
      <c r="B18" s="156" t="s">
        <v>55</v>
      </c>
      <c r="C18" s="173" t="s">
        <v>27</v>
      </c>
      <c r="D18" s="157"/>
      <c r="E18" s="158"/>
      <c r="F18" s="159"/>
      <c r="G18" s="159">
        <f>SUMIF(AF19:AF22,"&lt;&gt;NOR",G19:G22)</f>
        <v>0</v>
      </c>
      <c r="H18" s="159"/>
      <c r="I18" s="159">
        <f>SUM(I19:I22)</f>
        <v>0</v>
      </c>
      <c r="J18" s="159"/>
      <c r="K18" s="159">
        <f>SUM(K19:K22)</f>
        <v>965.01</v>
      </c>
      <c r="L18" s="159"/>
      <c r="M18" s="159">
        <f>SUM(M19:M22)</f>
        <v>0</v>
      </c>
      <c r="N18" s="158"/>
      <c r="O18" s="158">
        <f>SUM(O19:O22)</f>
        <v>0</v>
      </c>
      <c r="P18" s="158"/>
      <c r="Q18" s="158">
        <f>SUM(Q19:Q22)</f>
        <v>0</v>
      </c>
      <c r="R18" s="159"/>
      <c r="S18" s="159"/>
      <c r="T18" s="159"/>
      <c r="U18" s="159"/>
      <c r="V18" s="159">
        <f>SUM(V19:V22)</f>
        <v>0</v>
      </c>
      <c r="W18" s="159"/>
      <c r="X18" s="154"/>
      <c r="AF18" t="s">
        <v>83</v>
      </c>
    </row>
    <row r="19" spans="1:59" outlineLevel="1" x14ac:dyDescent="0.2">
      <c r="A19" s="167">
        <v>8</v>
      </c>
      <c r="B19" s="168" t="s">
        <v>105</v>
      </c>
      <c r="C19" s="174" t="s">
        <v>106</v>
      </c>
      <c r="D19" s="169" t="s">
        <v>107</v>
      </c>
      <c r="E19" s="170">
        <v>1</v>
      </c>
      <c r="F19" s="171">
        <v>0</v>
      </c>
      <c r="G19" s="172">
        <f>ROUND(E19*F19,2)</f>
        <v>0</v>
      </c>
      <c r="H19" s="171">
        <v>0</v>
      </c>
      <c r="I19" s="172">
        <f>ROUND(E19*H19,2)</f>
        <v>0</v>
      </c>
      <c r="J19" s="171">
        <v>438.64</v>
      </c>
      <c r="K19" s="172">
        <f>ROUND(E19*J19,2)</f>
        <v>438.64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/>
      <c r="S19" s="172" t="s">
        <v>87</v>
      </c>
      <c r="T19" s="172" t="s">
        <v>108</v>
      </c>
      <c r="U19" s="172">
        <v>0</v>
      </c>
      <c r="V19" s="172">
        <f>ROUND(E19*U19,2)</f>
        <v>0</v>
      </c>
      <c r="W19" s="172"/>
      <c r="X19" s="153" t="s">
        <v>88</v>
      </c>
      <c r="Y19" s="146"/>
      <c r="Z19" s="146"/>
      <c r="AA19" s="146"/>
      <c r="AB19" s="146"/>
      <c r="AC19" s="146"/>
      <c r="AD19" s="146"/>
      <c r="AE19" s="146"/>
      <c r="AF19" s="146" t="s">
        <v>109</v>
      </c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</row>
    <row r="20" spans="1:59" outlineLevel="1" x14ac:dyDescent="0.2">
      <c r="A20" s="167">
        <v>9</v>
      </c>
      <c r="B20" s="168" t="s">
        <v>110</v>
      </c>
      <c r="C20" s="174" t="s">
        <v>111</v>
      </c>
      <c r="D20" s="169" t="s">
        <v>107</v>
      </c>
      <c r="E20" s="170">
        <v>1</v>
      </c>
      <c r="F20" s="171">
        <v>0</v>
      </c>
      <c r="G20" s="172">
        <f>ROUND(E20*F20,2)</f>
        <v>0</v>
      </c>
      <c r="H20" s="171">
        <v>0</v>
      </c>
      <c r="I20" s="172">
        <f>ROUND(E20*H20,2)</f>
        <v>0</v>
      </c>
      <c r="J20" s="171">
        <v>350.91</v>
      </c>
      <c r="K20" s="172">
        <f>ROUND(E20*J20,2)</f>
        <v>350.91</v>
      </c>
      <c r="L20" s="172">
        <v>21</v>
      </c>
      <c r="M20" s="172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2"/>
      <c r="S20" s="172" t="s">
        <v>87</v>
      </c>
      <c r="T20" s="172" t="s">
        <v>108</v>
      </c>
      <c r="U20" s="172">
        <v>0</v>
      </c>
      <c r="V20" s="172">
        <f>ROUND(E20*U20,2)</f>
        <v>0</v>
      </c>
      <c r="W20" s="172"/>
      <c r="X20" s="153" t="s">
        <v>88</v>
      </c>
      <c r="Y20" s="146"/>
      <c r="Z20" s="146"/>
      <c r="AA20" s="146"/>
      <c r="AB20" s="146"/>
      <c r="AC20" s="146"/>
      <c r="AD20" s="146"/>
      <c r="AE20" s="146"/>
      <c r="AF20" s="146" t="s">
        <v>109</v>
      </c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</row>
    <row r="21" spans="1:59" outlineLevel="1" x14ac:dyDescent="0.2">
      <c r="A21" s="167">
        <v>10</v>
      </c>
      <c r="B21" s="168" t="s">
        <v>112</v>
      </c>
      <c r="C21" s="174" t="s">
        <v>113</v>
      </c>
      <c r="D21" s="169" t="s">
        <v>107</v>
      </c>
      <c r="E21" s="170">
        <v>1</v>
      </c>
      <c r="F21" s="171">
        <v>0</v>
      </c>
      <c r="G21" s="172">
        <f>ROUND(E21*F21,2)</f>
        <v>0</v>
      </c>
      <c r="H21" s="171">
        <v>0</v>
      </c>
      <c r="I21" s="172">
        <f>ROUND(E21*H21,2)</f>
        <v>0</v>
      </c>
      <c r="J21" s="171">
        <v>58.49</v>
      </c>
      <c r="K21" s="172">
        <f>ROUND(E21*J21,2)</f>
        <v>58.49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87</v>
      </c>
      <c r="T21" s="172" t="s">
        <v>108</v>
      </c>
      <c r="U21" s="172">
        <v>0</v>
      </c>
      <c r="V21" s="172">
        <f>ROUND(E21*U21,2)</f>
        <v>0</v>
      </c>
      <c r="W21" s="172"/>
      <c r="X21" s="153" t="s">
        <v>88</v>
      </c>
      <c r="Y21" s="146"/>
      <c r="Z21" s="146"/>
      <c r="AA21" s="146"/>
      <c r="AB21" s="146"/>
      <c r="AC21" s="146"/>
      <c r="AD21" s="146"/>
      <c r="AE21" s="146"/>
      <c r="AF21" s="146" t="s">
        <v>109</v>
      </c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</row>
    <row r="22" spans="1:59" outlineLevel="1" x14ac:dyDescent="0.2">
      <c r="A22" s="161">
        <v>11</v>
      </c>
      <c r="B22" s="162" t="s">
        <v>114</v>
      </c>
      <c r="C22" s="175" t="s">
        <v>115</v>
      </c>
      <c r="D22" s="163" t="s">
        <v>107</v>
      </c>
      <c r="E22" s="164">
        <v>1</v>
      </c>
      <c r="F22" s="165">
        <v>0</v>
      </c>
      <c r="G22" s="166">
        <f>ROUND(E22*F22,2)</f>
        <v>0</v>
      </c>
      <c r="H22" s="165">
        <v>0</v>
      </c>
      <c r="I22" s="166">
        <f>ROUND(E22*H22,2)</f>
        <v>0</v>
      </c>
      <c r="J22" s="165">
        <v>116.97</v>
      </c>
      <c r="K22" s="166">
        <f>ROUND(E22*J22,2)</f>
        <v>116.97</v>
      </c>
      <c r="L22" s="166">
        <v>21</v>
      </c>
      <c r="M22" s="166">
        <f>G22*(1+L22/100)</f>
        <v>0</v>
      </c>
      <c r="N22" s="164">
        <v>0</v>
      </c>
      <c r="O22" s="164">
        <f>ROUND(E22*N22,2)</f>
        <v>0</v>
      </c>
      <c r="P22" s="164">
        <v>0</v>
      </c>
      <c r="Q22" s="164">
        <f>ROUND(E22*P22,2)</f>
        <v>0</v>
      </c>
      <c r="R22" s="166"/>
      <c r="S22" s="166" t="s">
        <v>87</v>
      </c>
      <c r="T22" s="166" t="s">
        <v>108</v>
      </c>
      <c r="U22" s="166">
        <v>0</v>
      </c>
      <c r="V22" s="166">
        <f>ROUND(E22*U22,2)</f>
        <v>0</v>
      </c>
      <c r="W22" s="166"/>
      <c r="X22" s="153" t="s">
        <v>88</v>
      </c>
      <c r="Y22" s="146"/>
      <c r="Z22" s="146"/>
      <c r="AA22" s="146"/>
      <c r="AB22" s="146"/>
      <c r="AC22" s="146"/>
      <c r="AD22" s="146"/>
      <c r="AE22" s="146"/>
      <c r="AF22" s="146" t="s">
        <v>109</v>
      </c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</row>
    <row r="23" spans="1:59" x14ac:dyDescent="0.2">
      <c r="A23" s="3"/>
      <c r="B23" s="4"/>
      <c r="C23" s="17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D23">
        <v>12</v>
      </c>
      <c r="AE23">
        <v>21</v>
      </c>
      <c r="AF23" t="s">
        <v>69</v>
      </c>
    </row>
    <row r="24" spans="1:59" x14ac:dyDescent="0.2">
      <c r="A24" s="149"/>
      <c r="B24" s="150" t="s">
        <v>29</v>
      </c>
      <c r="C24" s="177"/>
      <c r="D24" s="151"/>
      <c r="E24" s="152"/>
      <c r="F24" s="152"/>
      <c r="G24" s="160">
        <f>G8+G11+G15+G18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D24">
        <f>SUMIF(L7:L22,AD23,G7:G22)</f>
        <v>0</v>
      </c>
      <c r="AE24">
        <f>SUMIF(L7:L22,AE23,G7:G22)</f>
        <v>0</v>
      </c>
      <c r="AF24" t="s">
        <v>116</v>
      </c>
    </row>
    <row r="25" spans="1:59" x14ac:dyDescent="0.2">
      <c r="A25" s="3"/>
      <c r="B25" s="4"/>
      <c r="C25" s="176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59" x14ac:dyDescent="0.2">
      <c r="A26" s="3"/>
      <c r="B26" s="4"/>
      <c r="C26" s="176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59" x14ac:dyDescent="0.2">
      <c r="A27" s="239" t="s">
        <v>117</v>
      </c>
      <c r="B27" s="239"/>
      <c r="C27" s="240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59" x14ac:dyDescent="0.2">
      <c r="A28" s="241"/>
      <c r="B28" s="242"/>
      <c r="C28" s="243"/>
      <c r="D28" s="242"/>
      <c r="E28" s="242"/>
      <c r="F28" s="242"/>
      <c r="G28" s="244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F28" t="s">
        <v>118</v>
      </c>
    </row>
    <row r="29" spans="1:59" x14ac:dyDescent="0.2">
      <c r="A29" s="245"/>
      <c r="B29" s="246"/>
      <c r="C29" s="247"/>
      <c r="D29" s="246"/>
      <c r="E29" s="246"/>
      <c r="F29" s="246"/>
      <c r="G29" s="24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59" x14ac:dyDescent="0.2">
      <c r="A30" s="245"/>
      <c r="B30" s="246"/>
      <c r="C30" s="247"/>
      <c r="D30" s="246"/>
      <c r="E30" s="246"/>
      <c r="F30" s="246"/>
      <c r="G30" s="24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59" x14ac:dyDescent="0.2">
      <c r="A31" s="245"/>
      <c r="B31" s="246"/>
      <c r="C31" s="247"/>
      <c r="D31" s="246"/>
      <c r="E31" s="246"/>
      <c r="F31" s="246"/>
      <c r="G31" s="24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59" x14ac:dyDescent="0.2">
      <c r="A32" s="249"/>
      <c r="B32" s="250"/>
      <c r="C32" s="251"/>
      <c r="D32" s="250"/>
      <c r="E32" s="250"/>
      <c r="F32" s="250"/>
      <c r="G32" s="25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2" x14ac:dyDescent="0.2">
      <c r="A33" s="3"/>
      <c r="B33" s="4"/>
      <c r="C33" s="176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2" x14ac:dyDescent="0.2">
      <c r="C34" s="178"/>
      <c r="D34" s="10"/>
      <c r="AF34" t="s">
        <v>119</v>
      </c>
    </row>
    <row r="35" spans="1:32" x14ac:dyDescent="0.2">
      <c r="D35" s="10"/>
    </row>
    <row r="36" spans="1:32" x14ac:dyDescent="0.2">
      <c r="D36" s="10"/>
    </row>
    <row r="37" spans="1:32" x14ac:dyDescent="0.2">
      <c r="D37" s="10"/>
    </row>
    <row r="38" spans="1:32" x14ac:dyDescent="0.2">
      <c r="D38" s="10"/>
    </row>
    <row r="39" spans="1:32" x14ac:dyDescent="0.2">
      <c r="D39" s="10"/>
    </row>
    <row r="40" spans="1:32" x14ac:dyDescent="0.2">
      <c r="D40" s="10"/>
    </row>
    <row r="41" spans="1:32" x14ac:dyDescent="0.2">
      <c r="D41" s="10"/>
    </row>
    <row r="42" spans="1:32" x14ac:dyDescent="0.2">
      <c r="D42" s="10"/>
    </row>
    <row r="43" spans="1:32" x14ac:dyDescent="0.2">
      <c r="D43" s="10"/>
    </row>
    <row r="44" spans="1:32" x14ac:dyDescent="0.2">
      <c r="D44" s="10"/>
    </row>
    <row r="45" spans="1:32" x14ac:dyDescent="0.2">
      <c r="D45" s="10"/>
    </row>
    <row r="46" spans="1:32" x14ac:dyDescent="0.2">
      <c r="D46" s="10"/>
    </row>
    <row r="47" spans="1:32" x14ac:dyDescent="0.2">
      <c r="D47" s="10"/>
    </row>
    <row r="48" spans="1:32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8:G32"/>
    <mergeCell ref="A1:G1"/>
    <mergeCell ref="C2:G2"/>
    <mergeCell ref="C3:G3"/>
    <mergeCell ref="C4:G4"/>
    <mergeCell ref="A27:C27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Pavel Zajíček</cp:lastModifiedBy>
  <cp:lastPrinted>2024-03-19T12:33:10Z</cp:lastPrinted>
  <dcterms:created xsi:type="dcterms:W3CDTF">2009-04-08T07:15:50Z</dcterms:created>
  <dcterms:modified xsi:type="dcterms:W3CDTF">2024-07-09T06:57:45Z</dcterms:modified>
</cp:coreProperties>
</file>