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https://d.docs.live.net/1fd5a6f06f966e53/Documents/VSDS/24/Výkresy/Kopřivnice-schodiště/Rozpočet/"/>
    </mc:Choice>
  </mc:AlternateContent>
  <xr:revisionPtr revIDLastSave="75" documentId="8_{34C3E4E6-5F88-48A7-AD78-05A64AB71D80}" xr6:coauthVersionLast="47" xr6:coauthVersionMax="47" xr10:uidLastSave="{93D007E2-C0F4-45A9-937D-BDF690D76B95}"/>
  <bookViews>
    <workbookView xWindow="5070" yWindow="2685" windowWidth="25455" windowHeight="27270" xr2:uid="{00000000-000D-0000-FFFF-FFFF00000000}"/>
  </bookViews>
  <sheets>
    <sheet name="Rekapitulace stavby" sheetId="1" r:id="rId1"/>
    <sheet name="SO 100 - Všeobecné položky" sheetId="2" r:id="rId2"/>
    <sheet name="SO 101 - Objekt schodiště..." sheetId="3" r:id="rId3"/>
    <sheet name="SO 102 - Objekt schodiště..." sheetId="4" r:id="rId4"/>
    <sheet name="SO 103 - Objekt schodiště..." sheetId="5" r:id="rId5"/>
    <sheet name="SO 104 - Objekt schodiště..." sheetId="6" r:id="rId6"/>
    <sheet name="SO 105 - Objekt schodiště..." sheetId="7" r:id="rId7"/>
  </sheets>
  <definedNames>
    <definedName name="_xlnm._FilterDatabase" localSheetId="1" hidden="1">'SO 100 - Všeobecné položky'!$C$117:$K$125</definedName>
    <definedName name="_xlnm._FilterDatabase" localSheetId="2" hidden="1">'SO 101 - Objekt schodiště...'!$C$122:$K$187</definedName>
    <definedName name="_xlnm._FilterDatabase" localSheetId="3" hidden="1">'SO 102 - Objekt schodiště...'!$C$122:$K$194</definedName>
    <definedName name="_xlnm._FilterDatabase" localSheetId="4" hidden="1">'SO 103 - Objekt schodiště...'!$C$122:$K$186</definedName>
    <definedName name="_xlnm._FilterDatabase" localSheetId="5" hidden="1">'SO 104 - Objekt schodiště...'!$C$122:$K$192</definedName>
    <definedName name="_xlnm._FilterDatabase" localSheetId="6" hidden="1">'SO 105 - Objekt schodiště...'!$C$122:$K$195</definedName>
    <definedName name="_xlnm.Print_Titles" localSheetId="0">'Rekapitulace stavby'!$92:$92</definedName>
    <definedName name="_xlnm.Print_Titles" localSheetId="1">'SO 100 - Všeobecné položky'!$117:$117</definedName>
    <definedName name="_xlnm.Print_Titles" localSheetId="2">'SO 101 - Objekt schodiště...'!$122:$122</definedName>
    <definedName name="_xlnm.Print_Titles" localSheetId="3">'SO 102 - Objekt schodiště...'!$122:$122</definedName>
    <definedName name="_xlnm.Print_Titles" localSheetId="4">'SO 103 - Objekt schodiště...'!$122:$122</definedName>
    <definedName name="_xlnm.Print_Titles" localSheetId="5">'SO 104 - Objekt schodiště...'!$122:$122</definedName>
    <definedName name="_xlnm.Print_Titles" localSheetId="6">'SO 105 - Objekt schodiště...'!$122:$122</definedName>
    <definedName name="_xlnm.Print_Area" localSheetId="0">'Rekapitulace stavby'!$D$4:$AO$76,'Rekapitulace stavby'!$C$82:$AQ$101</definedName>
    <definedName name="_xlnm.Print_Area" localSheetId="1">'SO 100 - Všeobecné položky'!$C$4:$J$76,'SO 100 - Všeobecné položky'!$C$105:$J$125</definedName>
    <definedName name="_xlnm.Print_Area" localSheetId="2">'SO 101 - Objekt schodiště...'!$C$4:$J$76,'SO 101 - Objekt schodiště...'!$C$110:$J$187</definedName>
    <definedName name="_xlnm.Print_Area" localSheetId="3">'SO 102 - Objekt schodiště...'!$C$4:$J$76,'SO 102 - Objekt schodiště...'!$C$110:$J$194</definedName>
    <definedName name="_xlnm.Print_Area" localSheetId="4">'SO 103 - Objekt schodiště...'!$C$4:$J$76,'SO 103 - Objekt schodiště...'!$C$110:$J$186</definedName>
    <definedName name="_xlnm.Print_Area" localSheetId="5">'SO 104 - Objekt schodiště...'!$C$4:$J$76,'SO 104 - Objekt schodiště...'!$C$110:$J$192</definedName>
    <definedName name="_xlnm.Print_Area" localSheetId="6">'SO 105 - Objekt schodiště...'!$C$4:$J$76,'SO 105 - Objekt schodiště...'!$C$110:$J$195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94" i="7" l="1"/>
  <c r="J176" i="7"/>
  <c r="J124" i="7" s="1"/>
  <c r="J123" i="7" s="1"/>
  <c r="J164" i="7"/>
  <c r="J151" i="7"/>
  <c r="J125" i="7"/>
  <c r="J123" i="6"/>
  <c r="J124" i="6"/>
  <c r="J191" i="6"/>
  <c r="J173" i="6"/>
  <c r="J167" i="6"/>
  <c r="J163" i="6"/>
  <c r="J150" i="6"/>
  <c r="J125" i="6"/>
  <c r="J123" i="5"/>
  <c r="J124" i="5"/>
  <c r="J185" i="5"/>
  <c r="J169" i="5"/>
  <c r="J164" i="5"/>
  <c r="J160" i="5"/>
  <c r="J147" i="5"/>
  <c r="J125" i="5"/>
  <c r="J123" i="4"/>
  <c r="J124" i="4"/>
  <c r="J193" i="4"/>
  <c r="J174" i="4"/>
  <c r="J167" i="4"/>
  <c r="J163" i="4"/>
  <c r="J150" i="4"/>
  <c r="J125" i="4"/>
  <c r="J186" i="3"/>
  <c r="J170" i="3"/>
  <c r="J158" i="3"/>
  <c r="J145" i="3"/>
  <c r="J125" i="3"/>
  <c r="J124" i="3" s="1"/>
  <c r="J123" i="3" s="1"/>
  <c r="J120" i="2"/>
  <c r="J119" i="2" s="1"/>
  <c r="J118" i="2" s="1"/>
  <c r="J37" i="7"/>
  <c r="J36" i="7"/>
  <c r="AY100" i="1" s="1"/>
  <c r="J35" i="7"/>
  <c r="AX100" i="1" s="1"/>
  <c r="BI195" i="7"/>
  <c r="BH195" i="7"/>
  <c r="BG195" i="7"/>
  <c r="BF195" i="7"/>
  <c r="T195" i="7"/>
  <c r="T194" i="7" s="1"/>
  <c r="R195" i="7"/>
  <c r="R194" i="7" s="1"/>
  <c r="P195" i="7"/>
  <c r="P194" i="7" s="1"/>
  <c r="BI193" i="7"/>
  <c r="BH193" i="7"/>
  <c r="BG193" i="7"/>
  <c r="BF193" i="7"/>
  <c r="T193" i="7"/>
  <c r="R193" i="7"/>
  <c r="P193" i="7"/>
  <c r="BI192" i="7"/>
  <c r="BH192" i="7"/>
  <c r="BG192" i="7"/>
  <c r="BF192" i="7"/>
  <c r="T192" i="7"/>
  <c r="R192" i="7"/>
  <c r="P192" i="7"/>
  <c r="BI190" i="7"/>
  <c r="BH190" i="7"/>
  <c r="BG190" i="7"/>
  <c r="BF190" i="7"/>
  <c r="T190" i="7"/>
  <c r="R190" i="7"/>
  <c r="P190" i="7"/>
  <c r="BI189" i="7"/>
  <c r="BH189" i="7"/>
  <c r="BG189" i="7"/>
  <c r="BF189" i="7"/>
  <c r="T189" i="7"/>
  <c r="R189" i="7"/>
  <c r="P189" i="7"/>
  <c r="BI188" i="7"/>
  <c r="BH188" i="7"/>
  <c r="BG188" i="7"/>
  <c r="BF188" i="7"/>
  <c r="T188" i="7"/>
  <c r="R188" i="7"/>
  <c r="P188" i="7"/>
  <c r="BI187" i="7"/>
  <c r="BH187" i="7"/>
  <c r="BG187" i="7"/>
  <c r="BF187" i="7"/>
  <c r="T187" i="7"/>
  <c r="R187" i="7"/>
  <c r="P187" i="7"/>
  <c r="BI185" i="7"/>
  <c r="BH185" i="7"/>
  <c r="BG185" i="7"/>
  <c r="BF185" i="7"/>
  <c r="T185" i="7"/>
  <c r="R185" i="7"/>
  <c r="P185" i="7"/>
  <c r="BI184" i="7"/>
  <c r="BH184" i="7"/>
  <c r="BG184" i="7"/>
  <c r="BF184" i="7"/>
  <c r="T184" i="7"/>
  <c r="R184" i="7"/>
  <c r="P184" i="7"/>
  <c r="BI182" i="7"/>
  <c r="BH182" i="7"/>
  <c r="BG182" i="7"/>
  <c r="BF182" i="7"/>
  <c r="T182" i="7"/>
  <c r="R182" i="7"/>
  <c r="P182" i="7"/>
  <c r="BI180" i="7"/>
  <c r="BH180" i="7"/>
  <c r="BG180" i="7"/>
  <c r="BF180" i="7"/>
  <c r="T180" i="7"/>
  <c r="R180" i="7"/>
  <c r="P180" i="7"/>
  <c r="BI178" i="7"/>
  <c r="BH178" i="7"/>
  <c r="BG178" i="7"/>
  <c r="BF178" i="7"/>
  <c r="T178" i="7"/>
  <c r="R178" i="7"/>
  <c r="P178" i="7"/>
  <c r="BI177" i="7"/>
  <c r="BH177" i="7"/>
  <c r="BG177" i="7"/>
  <c r="BF177" i="7"/>
  <c r="T177" i="7"/>
  <c r="R177" i="7"/>
  <c r="P177" i="7"/>
  <c r="BI174" i="7"/>
  <c r="BH174" i="7"/>
  <c r="BG174" i="7"/>
  <c r="BF174" i="7"/>
  <c r="T174" i="7"/>
  <c r="R174" i="7"/>
  <c r="P174" i="7"/>
  <c r="BI173" i="7"/>
  <c r="BH173" i="7"/>
  <c r="BG173" i="7"/>
  <c r="BF173" i="7"/>
  <c r="T173" i="7"/>
  <c r="R173" i="7"/>
  <c r="P173" i="7"/>
  <c r="BI171" i="7"/>
  <c r="BH171" i="7"/>
  <c r="BG171" i="7"/>
  <c r="BF171" i="7"/>
  <c r="T171" i="7"/>
  <c r="R171" i="7"/>
  <c r="P171" i="7"/>
  <c r="BI169" i="7"/>
  <c r="BH169" i="7"/>
  <c r="BG169" i="7"/>
  <c r="BF169" i="7"/>
  <c r="T169" i="7"/>
  <c r="R169" i="7"/>
  <c r="P169" i="7"/>
  <c r="BI167" i="7"/>
  <c r="BH167" i="7"/>
  <c r="BG167" i="7"/>
  <c r="BF167" i="7"/>
  <c r="T167" i="7"/>
  <c r="R167" i="7"/>
  <c r="P167" i="7"/>
  <c r="BI165" i="7"/>
  <c r="BH165" i="7"/>
  <c r="BG165" i="7"/>
  <c r="BF165" i="7"/>
  <c r="T165" i="7"/>
  <c r="R165" i="7"/>
  <c r="P165" i="7"/>
  <c r="BI162" i="7"/>
  <c r="BH162" i="7"/>
  <c r="BG162" i="7"/>
  <c r="BF162" i="7"/>
  <c r="T162" i="7"/>
  <c r="R162" i="7"/>
  <c r="P162" i="7"/>
  <c r="BI160" i="7"/>
  <c r="BH160" i="7"/>
  <c r="BG160" i="7"/>
  <c r="BF160" i="7"/>
  <c r="T160" i="7"/>
  <c r="R160" i="7"/>
  <c r="P160" i="7"/>
  <c r="BI159" i="7"/>
  <c r="BH159" i="7"/>
  <c r="BG159" i="7"/>
  <c r="BF159" i="7"/>
  <c r="T159" i="7"/>
  <c r="R159" i="7"/>
  <c r="P159" i="7"/>
  <c r="BI158" i="7"/>
  <c r="BH158" i="7"/>
  <c r="BG158" i="7"/>
  <c r="BF158" i="7"/>
  <c r="T158" i="7"/>
  <c r="R158" i="7"/>
  <c r="P158" i="7"/>
  <c r="BI156" i="7"/>
  <c r="BH156" i="7"/>
  <c r="BG156" i="7"/>
  <c r="BF156" i="7"/>
  <c r="T156" i="7"/>
  <c r="R156" i="7"/>
  <c r="P156" i="7"/>
  <c r="BI154" i="7"/>
  <c r="BH154" i="7"/>
  <c r="BG154" i="7"/>
  <c r="BF154" i="7"/>
  <c r="T154" i="7"/>
  <c r="R154" i="7"/>
  <c r="P154" i="7"/>
  <c r="BI152" i="7"/>
  <c r="BH152" i="7"/>
  <c r="BG152" i="7"/>
  <c r="BF152" i="7"/>
  <c r="T152" i="7"/>
  <c r="R152" i="7"/>
  <c r="P152" i="7"/>
  <c r="BI150" i="7"/>
  <c r="BH150" i="7"/>
  <c r="BG150" i="7"/>
  <c r="BF150" i="7"/>
  <c r="T150" i="7"/>
  <c r="R150" i="7"/>
  <c r="P150" i="7"/>
  <c r="BI148" i="7"/>
  <c r="BH148" i="7"/>
  <c r="BG148" i="7"/>
  <c r="BF148" i="7"/>
  <c r="T148" i="7"/>
  <c r="R148" i="7"/>
  <c r="P148" i="7"/>
  <c r="BI146" i="7"/>
  <c r="BH146" i="7"/>
  <c r="BG146" i="7"/>
  <c r="BF146" i="7"/>
  <c r="T146" i="7"/>
  <c r="R146" i="7"/>
  <c r="P146" i="7"/>
  <c r="BI145" i="7"/>
  <c r="BH145" i="7"/>
  <c r="BG145" i="7"/>
  <c r="BF145" i="7"/>
  <c r="T145" i="7"/>
  <c r="R145" i="7"/>
  <c r="P145" i="7"/>
  <c r="BI144" i="7"/>
  <c r="BH144" i="7"/>
  <c r="BG144" i="7"/>
  <c r="BF144" i="7"/>
  <c r="T144" i="7"/>
  <c r="R144" i="7"/>
  <c r="P144" i="7"/>
  <c r="BI142" i="7"/>
  <c r="BH142" i="7"/>
  <c r="BG142" i="7"/>
  <c r="BF142" i="7"/>
  <c r="T142" i="7"/>
  <c r="R142" i="7"/>
  <c r="P142" i="7"/>
  <c r="BI140" i="7"/>
  <c r="BH140" i="7"/>
  <c r="BG140" i="7"/>
  <c r="BF140" i="7"/>
  <c r="T140" i="7"/>
  <c r="R140" i="7"/>
  <c r="P140" i="7"/>
  <c r="BI138" i="7"/>
  <c r="BH138" i="7"/>
  <c r="BG138" i="7"/>
  <c r="BF138" i="7"/>
  <c r="T138" i="7"/>
  <c r="R138" i="7"/>
  <c r="P138" i="7"/>
  <c r="BI136" i="7"/>
  <c r="BH136" i="7"/>
  <c r="BG136" i="7"/>
  <c r="BF136" i="7"/>
  <c r="T136" i="7"/>
  <c r="R136" i="7"/>
  <c r="P136" i="7"/>
  <c r="BI135" i="7"/>
  <c r="BH135" i="7"/>
  <c r="BG135" i="7"/>
  <c r="BF135" i="7"/>
  <c r="T135" i="7"/>
  <c r="R135" i="7"/>
  <c r="P135" i="7"/>
  <c r="BI134" i="7"/>
  <c r="BH134" i="7"/>
  <c r="BG134" i="7"/>
  <c r="BF134" i="7"/>
  <c r="T134" i="7"/>
  <c r="R134" i="7"/>
  <c r="P134" i="7"/>
  <c r="BI132" i="7"/>
  <c r="BH132" i="7"/>
  <c r="BG132" i="7"/>
  <c r="BF132" i="7"/>
  <c r="T132" i="7"/>
  <c r="R132" i="7"/>
  <c r="P132" i="7"/>
  <c r="BI130" i="7"/>
  <c r="BH130" i="7"/>
  <c r="BG130" i="7"/>
  <c r="BF130" i="7"/>
  <c r="T130" i="7"/>
  <c r="R130" i="7"/>
  <c r="P130" i="7"/>
  <c r="BI128" i="7"/>
  <c r="BH128" i="7"/>
  <c r="BG128" i="7"/>
  <c r="BF128" i="7"/>
  <c r="T128" i="7"/>
  <c r="R128" i="7"/>
  <c r="P128" i="7"/>
  <c r="BI126" i="7"/>
  <c r="BH126" i="7"/>
  <c r="BG126" i="7"/>
  <c r="BF126" i="7"/>
  <c r="T126" i="7"/>
  <c r="R126" i="7"/>
  <c r="P126" i="7"/>
  <c r="F117" i="7"/>
  <c r="E115" i="7"/>
  <c r="F89" i="7"/>
  <c r="E87" i="7"/>
  <c r="J24" i="7"/>
  <c r="E24" i="7"/>
  <c r="J120" i="7" s="1"/>
  <c r="J23" i="7"/>
  <c r="J21" i="7"/>
  <c r="E21" i="7"/>
  <c r="J119" i="7" s="1"/>
  <c r="J20" i="7"/>
  <c r="J18" i="7"/>
  <c r="E18" i="7"/>
  <c r="F120" i="7" s="1"/>
  <c r="J17" i="7"/>
  <c r="J15" i="7"/>
  <c r="E15" i="7"/>
  <c r="F91" i="7"/>
  <c r="J14" i="7"/>
  <c r="J12" i="7"/>
  <c r="J117" i="7" s="1"/>
  <c r="E7" i="7"/>
  <c r="E113" i="7" s="1"/>
  <c r="J37" i="6"/>
  <c r="J36" i="6"/>
  <c r="AY99" i="1" s="1"/>
  <c r="J35" i="6"/>
  <c r="AX99" i="1"/>
  <c r="BI192" i="6"/>
  <c r="BH192" i="6"/>
  <c r="BG192" i="6"/>
  <c r="BF192" i="6"/>
  <c r="T192" i="6"/>
  <c r="T191" i="6"/>
  <c r="R192" i="6"/>
  <c r="R191" i="6" s="1"/>
  <c r="P192" i="6"/>
  <c r="P191" i="6"/>
  <c r="BI190" i="6"/>
  <c r="BH190" i="6"/>
  <c r="BG190" i="6"/>
  <c r="BF190" i="6"/>
  <c r="T190" i="6"/>
  <c r="R190" i="6"/>
  <c r="P190" i="6"/>
  <c r="BI189" i="6"/>
  <c r="BH189" i="6"/>
  <c r="BG189" i="6"/>
  <c r="BF189" i="6"/>
  <c r="T189" i="6"/>
  <c r="R189" i="6"/>
  <c r="P189" i="6"/>
  <c r="BI187" i="6"/>
  <c r="BH187" i="6"/>
  <c r="BG187" i="6"/>
  <c r="BF187" i="6"/>
  <c r="T187" i="6"/>
  <c r="R187" i="6"/>
  <c r="P187" i="6"/>
  <c r="BI186" i="6"/>
  <c r="BH186" i="6"/>
  <c r="BG186" i="6"/>
  <c r="BF186" i="6"/>
  <c r="T186" i="6"/>
  <c r="R186" i="6"/>
  <c r="P186" i="6"/>
  <c r="BI185" i="6"/>
  <c r="BH185" i="6"/>
  <c r="BG185" i="6"/>
  <c r="BF185" i="6"/>
  <c r="T185" i="6"/>
  <c r="R185" i="6"/>
  <c r="P185" i="6"/>
  <c r="BI184" i="6"/>
  <c r="BH184" i="6"/>
  <c r="BG184" i="6"/>
  <c r="BF184" i="6"/>
  <c r="T184" i="6"/>
  <c r="R184" i="6"/>
  <c r="P184" i="6"/>
  <c r="BI182" i="6"/>
  <c r="BH182" i="6"/>
  <c r="BG182" i="6"/>
  <c r="BF182" i="6"/>
  <c r="T182" i="6"/>
  <c r="R182" i="6"/>
  <c r="P182" i="6"/>
  <c r="BI180" i="6"/>
  <c r="BH180" i="6"/>
  <c r="BG180" i="6"/>
  <c r="BF180" i="6"/>
  <c r="T180" i="6"/>
  <c r="R180" i="6"/>
  <c r="P180" i="6"/>
  <c r="BI178" i="6"/>
  <c r="BH178" i="6"/>
  <c r="BG178" i="6"/>
  <c r="BF178" i="6"/>
  <c r="T178" i="6"/>
  <c r="R178" i="6"/>
  <c r="P178" i="6"/>
  <c r="BI176" i="6"/>
  <c r="BH176" i="6"/>
  <c r="BG176" i="6"/>
  <c r="BF176" i="6"/>
  <c r="T176" i="6"/>
  <c r="R176" i="6"/>
  <c r="P176" i="6"/>
  <c r="BI175" i="6"/>
  <c r="BH175" i="6"/>
  <c r="BG175" i="6"/>
  <c r="BF175" i="6"/>
  <c r="T175" i="6"/>
  <c r="R175" i="6"/>
  <c r="P175" i="6"/>
  <c r="BI174" i="6"/>
  <c r="BH174" i="6"/>
  <c r="BG174" i="6"/>
  <c r="BF174" i="6"/>
  <c r="T174" i="6"/>
  <c r="R174" i="6"/>
  <c r="P174" i="6"/>
  <c r="BI172" i="6"/>
  <c r="BH172" i="6"/>
  <c r="BG172" i="6"/>
  <c r="BF172" i="6"/>
  <c r="T172" i="6"/>
  <c r="R172" i="6"/>
  <c r="P172" i="6"/>
  <c r="BI170" i="6"/>
  <c r="BH170" i="6"/>
  <c r="BG170" i="6"/>
  <c r="BF170" i="6"/>
  <c r="T170" i="6"/>
  <c r="R170" i="6"/>
  <c r="P170" i="6"/>
  <c r="BI168" i="6"/>
  <c r="BH168" i="6"/>
  <c r="BG168" i="6"/>
  <c r="BF168" i="6"/>
  <c r="T168" i="6"/>
  <c r="R168" i="6"/>
  <c r="P168" i="6"/>
  <c r="BI166" i="6"/>
  <c r="BH166" i="6"/>
  <c r="BG166" i="6"/>
  <c r="BF166" i="6"/>
  <c r="T166" i="6"/>
  <c r="R166" i="6"/>
  <c r="P166" i="6"/>
  <c r="BI164" i="6"/>
  <c r="BH164" i="6"/>
  <c r="BG164" i="6"/>
  <c r="BF164" i="6"/>
  <c r="T164" i="6"/>
  <c r="R164" i="6"/>
  <c r="P164" i="6"/>
  <c r="BI161" i="6"/>
  <c r="BH161" i="6"/>
  <c r="BG161" i="6"/>
  <c r="BF161" i="6"/>
  <c r="T161" i="6"/>
  <c r="R161" i="6"/>
  <c r="P161" i="6"/>
  <c r="BI159" i="6"/>
  <c r="BH159" i="6"/>
  <c r="BG159" i="6"/>
  <c r="BF159" i="6"/>
  <c r="T159" i="6"/>
  <c r="R159" i="6"/>
  <c r="P159" i="6"/>
  <c r="BI158" i="6"/>
  <c r="BH158" i="6"/>
  <c r="BG158" i="6"/>
  <c r="BF158" i="6"/>
  <c r="T158" i="6"/>
  <c r="R158" i="6"/>
  <c r="P158" i="6"/>
  <c r="BI157" i="6"/>
  <c r="BH157" i="6"/>
  <c r="BG157" i="6"/>
  <c r="BF157" i="6"/>
  <c r="T157" i="6"/>
  <c r="R157" i="6"/>
  <c r="P157" i="6"/>
  <c r="BI155" i="6"/>
  <c r="BH155" i="6"/>
  <c r="BG155" i="6"/>
  <c r="BF155" i="6"/>
  <c r="T155" i="6"/>
  <c r="R155" i="6"/>
  <c r="P155" i="6"/>
  <c r="BI153" i="6"/>
  <c r="BH153" i="6"/>
  <c r="BG153" i="6"/>
  <c r="BF153" i="6"/>
  <c r="T153" i="6"/>
  <c r="R153" i="6"/>
  <c r="P153" i="6"/>
  <c r="BI151" i="6"/>
  <c r="BH151" i="6"/>
  <c r="BG151" i="6"/>
  <c r="BF151" i="6"/>
  <c r="T151" i="6"/>
  <c r="R151" i="6"/>
  <c r="P151" i="6"/>
  <c r="BI149" i="6"/>
  <c r="BH149" i="6"/>
  <c r="BG149" i="6"/>
  <c r="BF149" i="6"/>
  <c r="T149" i="6"/>
  <c r="R149" i="6"/>
  <c r="P149" i="6"/>
  <c r="BI147" i="6"/>
  <c r="BH147" i="6"/>
  <c r="BG147" i="6"/>
  <c r="BF147" i="6"/>
  <c r="T147" i="6"/>
  <c r="R147" i="6"/>
  <c r="P147" i="6"/>
  <c r="BI145" i="6"/>
  <c r="BH145" i="6"/>
  <c r="BG145" i="6"/>
  <c r="BF145" i="6"/>
  <c r="T145" i="6"/>
  <c r="R145" i="6"/>
  <c r="P145" i="6"/>
  <c r="BI143" i="6"/>
  <c r="BH143" i="6"/>
  <c r="BG143" i="6"/>
  <c r="BF143" i="6"/>
  <c r="T143" i="6"/>
  <c r="R143" i="6"/>
  <c r="P143" i="6"/>
  <c r="BI142" i="6"/>
  <c r="BH142" i="6"/>
  <c r="BG142" i="6"/>
  <c r="BF142" i="6"/>
  <c r="T142" i="6"/>
  <c r="R142" i="6"/>
  <c r="P142" i="6"/>
  <c r="BI140" i="6"/>
  <c r="BH140" i="6"/>
  <c r="BG140" i="6"/>
  <c r="BF140" i="6"/>
  <c r="T140" i="6"/>
  <c r="R140" i="6"/>
  <c r="P140" i="6"/>
  <c r="BI138" i="6"/>
  <c r="BH138" i="6"/>
  <c r="BG138" i="6"/>
  <c r="BF138" i="6"/>
  <c r="T138" i="6"/>
  <c r="R138" i="6"/>
  <c r="P138" i="6"/>
  <c r="BI136" i="6"/>
  <c r="BH136" i="6"/>
  <c r="BG136" i="6"/>
  <c r="BF136" i="6"/>
  <c r="T136" i="6"/>
  <c r="R136" i="6"/>
  <c r="P136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BI130" i="6"/>
  <c r="BH130" i="6"/>
  <c r="BG130" i="6"/>
  <c r="BF130" i="6"/>
  <c r="T130" i="6"/>
  <c r="R130" i="6"/>
  <c r="P130" i="6"/>
  <c r="BI128" i="6"/>
  <c r="BH128" i="6"/>
  <c r="BG128" i="6"/>
  <c r="BF128" i="6"/>
  <c r="T128" i="6"/>
  <c r="R128" i="6"/>
  <c r="P128" i="6"/>
  <c r="BI126" i="6"/>
  <c r="BH126" i="6"/>
  <c r="BG126" i="6"/>
  <c r="BF126" i="6"/>
  <c r="T126" i="6"/>
  <c r="R126" i="6"/>
  <c r="P126" i="6"/>
  <c r="F117" i="6"/>
  <c r="E115" i="6"/>
  <c r="F89" i="6"/>
  <c r="E87" i="6"/>
  <c r="J24" i="6"/>
  <c r="E24" i="6"/>
  <c r="J92" i="6"/>
  <c r="J23" i="6"/>
  <c r="J21" i="6"/>
  <c r="E21" i="6"/>
  <c r="J119" i="6"/>
  <c r="J20" i="6"/>
  <c r="J18" i="6"/>
  <c r="E18" i="6"/>
  <c r="F92" i="6"/>
  <c r="J17" i="6"/>
  <c r="J15" i="6"/>
  <c r="E15" i="6"/>
  <c r="F91" i="6"/>
  <c r="J14" i="6"/>
  <c r="J12" i="6"/>
  <c r="J89" i="6"/>
  <c r="E7" i="6"/>
  <c r="E113" i="6" s="1"/>
  <c r="J37" i="5"/>
  <c r="J36" i="5"/>
  <c r="AY98" i="1"/>
  <c r="J35" i="5"/>
  <c r="AX98" i="1"/>
  <c r="BI186" i="5"/>
  <c r="BH186" i="5"/>
  <c r="BG186" i="5"/>
  <c r="BF186" i="5"/>
  <c r="T186" i="5"/>
  <c r="T185" i="5"/>
  <c r="R186" i="5"/>
  <c r="R185" i="5" s="1"/>
  <c r="P186" i="5"/>
  <c r="P185" i="5"/>
  <c r="BI184" i="5"/>
  <c r="BH184" i="5"/>
  <c r="BG184" i="5"/>
  <c r="BF184" i="5"/>
  <c r="T184" i="5"/>
  <c r="R184" i="5"/>
  <c r="P184" i="5"/>
  <c r="BI183" i="5"/>
  <c r="BH183" i="5"/>
  <c r="BG183" i="5"/>
  <c r="BF183" i="5"/>
  <c r="T183" i="5"/>
  <c r="R183" i="5"/>
  <c r="P183" i="5"/>
  <c r="BI181" i="5"/>
  <c r="BH181" i="5"/>
  <c r="BG181" i="5"/>
  <c r="BF181" i="5"/>
  <c r="T181" i="5"/>
  <c r="R181" i="5"/>
  <c r="P181" i="5"/>
  <c r="BI180" i="5"/>
  <c r="BH180" i="5"/>
  <c r="BG180" i="5"/>
  <c r="BF180" i="5"/>
  <c r="T180" i="5"/>
  <c r="R180" i="5"/>
  <c r="P180" i="5"/>
  <c r="BI179" i="5"/>
  <c r="BH179" i="5"/>
  <c r="BG179" i="5"/>
  <c r="BF179" i="5"/>
  <c r="T179" i="5"/>
  <c r="R179" i="5"/>
  <c r="P179" i="5"/>
  <c r="BI178" i="5"/>
  <c r="BH178" i="5"/>
  <c r="BG178" i="5"/>
  <c r="BF178" i="5"/>
  <c r="T178" i="5"/>
  <c r="R178" i="5"/>
  <c r="P178" i="5"/>
  <c r="BI176" i="5"/>
  <c r="BH176" i="5"/>
  <c r="BG176" i="5"/>
  <c r="BF176" i="5"/>
  <c r="T176" i="5"/>
  <c r="R176" i="5"/>
  <c r="P176" i="5"/>
  <c r="BI174" i="5"/>
  <c r="BH174" i="5"/>
  <c r="BG174" i="5"/>
  <c r="BF174" i="5"/>
  <c r="T174" i="5"/>
  <c r="R174" i="5"/>
  <c r="P174" i="5"/>
  <c r="BI172" i="5"/>
  <c r="BH172" i="5"/>
  <c r="BG172" i="5"/>
  <c r="BF172" i="5"/>
  <c r="T172" i="5"/>
  <c r="R172" i="5"/>
  <c r="P172" i="5"/>
  <c r="BI171" i="5"/>
  <c r="BH171" i="5"/>
  <c r="BG171" i="5"/>
  <c r="BF171" i="5"/>
  <c r="T171" i="5"/>
  <c r="R171" i="5"/>
  <c r="P171" i="5"/>
  <c r="BI170" i="5"/>
  <c r="BH170" i="5"/>
  <c r="BG170" i="5"/>
  <c r="BF170" i="5"/>
  <c r="T170" i="5"/>
  <c r="R170" i="5"/>
  <c r="P170" i="5"/>
  <c r="BI168" i="5"/>
  <c r="BH168" i="5"/>
  <c r="BG168" i="5"/>
  <c r="BF168" i="5"/>
  <c r="T168" i="5"/>
  <c r="R168" i="5"/>
  <c r="P168" i="5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3" i="5"/>
  <c r="BH163" i="5"/>
  <c r="BG163" i="5"/>
  <c r="BF163" i="5"/>
  <c r="T163" i="5"/>
  <c r="R163" i="5"/>
  <c r="P163" i="5"/>
  <c r="BI161" i="5"/>
  <c r="BH161" i="5"/>
  <c r="BG161" i="5"/>
  <c r="BF161" i="5"/>
  <c r="T161" i="5"/>
  <c r="R161" i="5"/>
  <c r="P161" i="5"/>
  <c r="BI158" i="5"/>
  <c r="BH158" i="5"/>
  <c r="BG158" i="5"/>
  <c r="BF158" i="5"/>
  <c r="T158" i="5"/>
  <c r="R158" i="5"/>
  <c r="P158" i="5"/>
  <c r="BI156" i="5"/>
  <c r="BH156" i="5"/>
  <c r="BG156" i="5"/>
  <c r="BF156" i="5"/>
  <c r="T156" i="5"/>
  <c r="R156" i="5"/>
  <c r="P156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2" i="5"/>
  <c r="BH152" i="5"/>
  <c r="BG152" i="5"/>
  <c r="BF152" i="5"/>
  <c r="T152" i="5"/>
  <c r="R152" i="5"/>
  <c r="P152" i="5"/>
  <c r="BI150" i="5"/>
  <c r="BH150" i="5"/>
  <c r="BG150" i="5"/>
  <c r="BF150" i="5"/>
  <c r="T150" i="5"/>
  <c r="R150" i="5"/>
  <c r="P150" i="5"/>
  <c r="BI148" i="5"/>
  <c r="BH148" i="5"/>
  <c r="BG148" i="5"/>
  <c r="BF148" i="5"/>
  <c r="T148" i="5"/>
  <c r="R148" i="5"/>
  <c r="P148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39" i="5"/>
  <c r="BH139" i="5"/>
  <c r="BG139" i="5"/>
  <c r="BF139" i="5"/>
  <c r="T139" i="5"/>
  <c r="R139" i="5"/>
  <c r="P139" i="5"/>
  <c r="BI137" i="5"/>
  <c r="BH137" i="5"/>
  <c r="BG137" i="5"/>
  <c r="BF137" i="5"/>
  <c r="T137" i="5"/>
  <c r="R137" i="5"/>
  <c r="P137" i="5"/>
  <c r="BI135" i="5"/>
  <c r="BH135" i="5"/>
  <c r="BG135" i="5"/>
  <c r="BF135" i="5"/>
  <c r="T135" i="5"/>
  <c r="R135" i="5"/>
  <c r="P135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0" i="5"/>
  <c r="BH130" i="5"/>
  <c r="BG130" i="5"/>
  <c r="BF130" i="5"/>
  <c r="T130" i="5"/>
  <c r="R130" i="5"/>
  <c r="P130" i="5"/>
  <c r="BI128" i="5"/>
  <c r="BH128" i="5"/>
  <c r="BG128" i="5"/>
  <c r="BF128" i="5"/>
  <c r="T128" i="5"/>
  <c r="R128" i="5"/>
  <c r="P128" i="5"/>
  <c r="BI126" i="5"/>
  <c r="BH126" i="5"/>
  <c r="BG126" i="5"/>
  <c r="BF126" i="5"/>
  <c r="T126" i="5"/>
  <c r="R126" i="5"/>
  <c r="P126" i="5"/>
  <c r="F117" i="5"/>
  <c r="E115" i="5"/>
  <c r="F89" i="5"/>
  <c r="E87" i="5"/>
  <c r="J24" i="5"/>
  <c r="E24" i="5"/>
  <c r="J120" i="5" s="1"/>
  <c r="J23" i="5"/>
  <c r="J21" i="5"/>
  <c r="E21" i="5"/>
  <c r="J119" i="5" s="1"/>
  <c r="J20" i="5"/>
  <c r="J18" i="5"/>
  <c r="E18" i="5"/>
  <c r="F120" i="5" s="1"/>
  <c r="J17" i="5"/>
  <c r="J15" i="5"/>
  <c r="E15" i="5"/>
  <c r="F119" i="5"/>
  <c r="J14" i="5"/>
  <c r="J12" i="5"/>
  <c r="J117" i="5" s="1"/>
  <c r="E7" i="5"/>
  <c r="E113" i="5" s="1"/>
  <c r="J37" i="4"/>
  <c r="J36" i="4"/>
  <c r="AY97" i="1" s="1"/>
  <c r="J35" i="4"/>
  <c r="AX97" i="1"/>
  <c r="BI194" i="4"/>
  <c r="BH194" i="4"/>
  <c r="BG194" i="4"/>
  <c r="BF194" i="4"/>
  <c r="T194" i="4"/>
  <c r="T193" i="4"/>
  <c r="R194" i="4"/>
  <c r="R193" i="4" s="1"/>
  <c r="P194" i="4"/>
  <c r="P193" i="4" s="1"/>
  <c r="BI192" i="4"/>
  <c r="BH192" i="4"/>
  <c r="BG192" i="4"/>
  <c r="BF192" i="4"/>
  <c r="T192" i="4"/>
  <c r="R192" i="4"/>
  <c r="P192" i="4"/>
  <c r="BI191" i="4"/>
  <c r="BH191" i="4"/>
  <c r="BG191" i="4"/>
  <c r="BF191" i="4"/>
  <c r="T191" i="4"/>
  <c r="R191" i="4"/>
  <c r="P191" i="4"/>
  <c r="BI190" i="4"/>
  <c r="BH190" i="4"/>
  <c r="BG190" i="4"/>
  <c r="BF190" i="4"/>
  <c r="T190" i="4"/>
  <c r="R190" i="4"/>
  <c r="P190" i="4"/>
  <c r="BI188" i="4"/>
  <c r="BH188" i="4"/>
  <c r="BG188" i="4"/>
  <c r="BF188" i="4"/>
  <c r="T188" i="4"/>
  <c r="R188" i="4"/>
  <c r="P188" i="4"/>
  <c r="BI187" i="4"/>
  <c r="BH187" i="4"/>
  <c r="BG187" i="4"/>
  <c r="BF187" i="4"/>
  <c r="T187" i="4"/>
  <c r="R187" i="4"/>
  <c r="P187" i="4"/>
  <c r="BI186" i="4"/>
  <c r="BH186" i="4"/>
  <c r="BG186" i="4"/>
  <c r="BF186" i="4"/>
  <c r="T186" i="4"/>
  <c r="R186" i="4"/>
  <c r="P186" i="4"/>
  <c r="BI185" i="4"/>
  <c r="BH185" i="4"/>
  <c r="BG185" i="4"/>
  <c r="BF185" i="4"/>
  <c r="T185" i="4"/>
  <c r="R185" i="4"/>
  <c r="P185" i="4"/>
  <c r="BI183" i="4"/>
  <c r="BH183" i="4"/>
  <c r="BG183" i="4"/>
  <c r="BF183" i="4"/>
  <c r="T183" i="4"/>
  <c r="R183" i="4"/>
  <c r="P183" i="4"/>
  <c r="BI181" i="4"/>
  <c r="BH181" i="4"/>
  <c r="BG181" i="4"/>
  <c r="BF181" i="4"/>
  <c r="T181" i="4"/>
  <c r="R181" i="4"/>
  <c r="P181" i="4"/>
  <c r="BI179" i="4"/>
  <c r="BH179" i="4"/>
  <c r="BG179" i="4"/>
  <c r="BF179" i="4"/>
  <c r="T179" i="4"/>
  <c r="R179" i="4"/>
  <c r="P179" i="4"/>
  <c r="BI177" i="4"/>
  <c r="BH177" i="4"/>
  <c r="BG177" i="4"/>
  <c r="BF177" i="4"/>
  <c r="T177" i="4"/>
  <c r="R177" i="4"/>
  <c r="P177" i="4"/>
  <c r="BI176" i="4"/>
  <c r="BH176" i="4"/>
  <c r="BG176" i="4"/>
  <c r="BF176" i="4"/>
  <c r="T176" i="4"/>
  <c r="R176" i="4"/>
  <c r="P176" i="4"/>
  <c r="BI175" i="4"/>
  <c r="BH175" i="4"/>
  <c r="BG175" i="4"/>
  <c r="BF175" i="4"/>
  <c r="T175" i="4"/>
  <c r="R175" i="4"/>
  <c r="P175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70" i="4"/>
  <c r="BH170" i="4"/>
  <c r="BG170" i="4"/>
  <c r="BF170" i="4"/>
  <c r="T170" i="4"/>
  <c r="R170" i="4"/>
  <c r="P170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1" i="4"/>
  <c r="BH161" i="4"/>
  <c r="BG161" i="4"/>
  <c r="BF161" i="4"/>
  <c r="T161" i="4"/>
  <c r="R161" i="4"/>
  <c r="P161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5" i="4"/>
  <c r="BH155" i="4"/>
  <c r="BG155" i="4"/>
  <c r="BF155" i="4"/>
  <c r="T155" i="4"/>
  <c r="R155" i="4"/>
  <c r="P155" i="4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R130" i="4"/>
  <c r="P130" i="4"/>
  <c r="BI128" i="4"/>
  <c r="BH128" i="4"/>
  <c r="BG128" i="4"/>
  <c r="BF128" i="4"/>
  <c r="T128" i="4"/>
  <c r="R128" i="4"/>
  <c r="P128" i="4"/>
  <c r="BI126" i="4"/>
  <c r="BH126" i="4"/>
  <c r="BG126" i="4"/>
  <c r="BF126" i="4"/>
  <c r="T126" i="4"/>
  <c r="R126" i="4"/>
  <c r="P126" i="4"/>
  <c r="F117" i="4"/>
  <c r="E115" i="4"/>
  <c r="F89" i="4"/>
  <c r="E87" i="4"/>
  <c r="J24" i="4"/>
  <c r="E24" i="4"/>
  <c r="J120" i="4"/>
  <c r="J23" i="4"/>
  <c r="J21" i="4"/>
  <c r="E21" i="4"/>
  <c r="J119" i="4" s="1"/>
  <c r="J20" i="4"/>
  <c r="J18" i="4"/>
  <c r="E18" i="4"/>
  <c r="F120" i="4" s="1"/>
  <c r="J17" i="4"/>
  <c r="J15" i="4"/>
  <c r="E15" i="4"/>
  <c r="F119" i="4"/>
  <c r="J14" i="4"/>
  <c r="J12" i="4"/>
  <c r="J89" i="4"/>
  <c r="E7" i="4"/>
  <c r="E113" i="4" s="1"/>
  <c r="J37" i="3"/>
  <c r="J36" i="3"/>
  <c r="AY96" i="1" s="1"/>
  <c r="J35" i="3"/>
  <c r="AX96" i="1"/>
  <c r="BI187" i="3"/>
  <c r="BH187" i="3"/>
  <c r="BG187" i="3"/>
  <c r="BF187" i="3"/>
  <c r="T187" i="3"/>
  <c r="T186" i="3"/>
  <c r="R187" i="3"/>
  <c r="R186" i="3" s="1"/>
  <c r="P187" i="3"/>
  <c r="P186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7" i="3"/>
  <c r="BH177" i="3"/>
  <c r="BG177" i="3"/>
  <c r="BF177" i="3"/>
  <c r="T177" i="3"/>
  <c r="R177" i="3"/>
  <c r="P177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5" i="3"/>
  <c r="BH165" i="3"/>
  <c r="BG165" i="3"/>
  <c r="BF165" i="3"/>
  <c r="T165" i="3"/>
  <c r="R165" i="3"/>
  <c r="P165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6" i="3"/>
  <c r="BH126" i="3"/>
  <c r="BG126" i="3"/>
  <c r="BF126" i="3"/>
  <c r="T126" i="3"/>
  <c r="R126" i="3"/>
  <c r="P126" i="3"/>
  <c r="F117" i="3"/>
  <c r="E115" i="3"/>
  <c r="F89" i="3"/>
  <c r="E87" i="3"/>
  <c r="J24" i="3"/>
  <c r="E24" i="3"/>
  <c r="J120" i="3"/>
  <c r="J23" i="3"/>
  <c r="J21" i="3"/>
  <c r="E21" i="3"/>
  <c r="J119" i="3"/>
  <c r="J20" i="3"/>
  <c r="J18" i="3"/>
  <c r="E18" i="3"/>
  <c r="F92" i="3" s="1"/>
  <c r="J17" i="3"/>
  <c r="J15" i="3"/>
  <c r="E15" i="3"/>
  <c r="F91" i="3" s="1"/>
  <c r="J14" i="3"/>
  <c r="J12" i="3"/>
  <c r="J117" i="3" s="1"/>
  <c r="E7" i="3"/>
  <c r="E113" i="3" s="1"/>
  <c r="J37" i="2"/>
  <c r="J36" i="2"/>
  <c r="AY95" i="1"/>
  <c r="J35" i="2"/>
  <c r="AX95" i="1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F112" i="2"/>
  <c r="E110" i="2"/>
  <c r="F89" i="2"/>
  <c r="E87" i="2"/>
  <c r="J24" i="2"/>
  <c r="E24" i="2"/>
  <c r="J92" i="2"/>
  <c r="J23" i="2"/>
  <c r="J21" i="2"/>
  <c r="E21" i="2"/>
  <c r="J91" i="2"/>
  <c r="J20" i="2"/>
  <c r="J18" i="2"/>
  <c r="E18" i="2"/>
  <c r="F115" i="2" s="1"/>
  <c r="J17" i="2"/>
  <c r="J15" i="2"/>
  <c r="E15" i="2"/>
  <c r="F114" i="2" s="1"/>
  <c r="J14" i="2"/>
  <c r="J12" i="2"/>
  <c r="J112" i="2" s="1"/>
  <c r="E7" i="2"/>
  <c r="E108" i="2" s="1"/>
  <c r="L90" i="1"/>
  <c r="AM90" i="1"/>
  <c r="AM89" i="1"/>
  <c r="L89" i="1"/>
  <c r="AM87" i="1"/>
  <c r="L87" i="1"/>
  <c r="L85" i="1"/>
  <c r="L84" i="1"/>
  <c r="AS94" i="1"/>
  <c r="BK122" i="2"/>
  <c r="BK177" i="3"/>
  <c r="BK173" i="3"/>
  <c r="BK167" i="3"/>
  <c r="BK163" i="3"/>
  <c r="BK150" i="3"/>
  <c r="BK146" i="3"/>
  <c r="BK128" i="3"/>
  <c r="BK187" i="3"/>
  <c r="BK185" i="3"/>
  <c r="BK184" i="3"/>
  <c r="BK181" i="3"/>
  <c r="BK171" i="3"/>
  <c r="BK152" i="3"/>
  <c r="BK136" i="3"/>
  <c r="BK131" i="3"/>
  <c r="BK176" i="4"/>
  <c r="BK164" i="4"/>
  <c r="BK130" i="4"/>
  <c r="BK168" i="4"/>
  <c r="BK148" i="4"/>
  <c r="BK139" i="4"/>
  <c r="BK128" i="4"/>
  <c r="BK192" i="4"/>
  <c r="BK188" i="4"/>
  <c r="BK183" i="4"/>
  <c r="BK177" i="4"/>
  <c r="BK166" i="4"/>
  <c r="BK161" i="4"/>
  <c r="BK135" i="4"/>
  <c r="BK178" i="5"/>
  <c r="BK152" i="5"/>
  <c r="BK135" i="5"/>
  <c r="BK128" i="5"/>
  <c r="BK148" i="5"/>
  <c r="BK133" i="5"/>
  <c r="BK172" i="5"/>
  <c r="BK183" i="5"/>
  <c r="BK179" i="5"/>
  <c r="BK176" i="5"/>
  <c r="BK170" i="5"/>
  <c r="BK156" i="5"/>
  <c r="BK154" i="5"/>
  <c r="BK137" i="5"/>
  <c r="BK132" i="5"/>
  <c r="BK126" i="5"/>
  <c r="BK180" i="6"/>
  <c r="BK168" i="6"/>
  <c r="BK136" i="6"/>
  <c r="BK187" i="6"/>
  <c r="BK185" i="6"/>
  <c r="BK151" i="6"/>
  <c r="BK145" i="6"/>
  <c r="BK130" i="6"/>
  <c r="BK192" i="6"/>
  <c r="BK174" i="6"/>
  <c r="BK166" i="6"/>
  <c r="BK147" i="6"/>
  <c r="BK175" i="6"/>
  <c r="BK159" i="6"/>
  <c r="BK134" i="6"/>
  <c r="BK126" i="6"/>
  <c r="BK193" i="7"/>
  <c r="BK182" i="7"/>
  <c r="BK152" i="7"/>
  <c r="BK148" i="7"/>
  <c r="BK126" i="7"/>
  <c r="BK189" i="7"/>
  <c r="BK174" i="7"/>
  <c r="BK160" i="7"/>
  <c r="BK135" i="7"/>
  <c r="BK130" i="7"/>
  <c r="BK187" i="7"/>
  <c r="BK132" i="7"/>
  <c r="BK188" i="7"/>
  <c r="BK162" i="7"/>
  <c r="BK146" i="7"/>
  <c r="BK142" i="7"/>
  <c r="BK134" i="7"/>
  <c r="BK123" i="2"/>
  <c r="BK175" i="3"/>
  <c r="BK153" i="3"/>
  <c r="BK144" i="3"/>
  <c r="BK138" i="3"/>
  <c r="BK135" i="3"/>
  <c r="BK130" i="3"/>
  <c r="BK126" i="3"/>
  <c r="BK180" i="3"/>
  <c r="BK168" i="3"/>
  <c r="BK165" i="3"/>
  <c r="BK148" i="3"/>
  <c r="BK139" i="3"/>
  <c r="BK175" i="4"/>
  <c r="BK190" i="4"/>
  <c r="BK187" i="4"/>
  <c r="BK181" i="4"/>
  <c r="BK172" i="4"/>
  <c r="BK170" i="4"/>
  <c r="BK165" i="4"/>
  <c r="BK158" i="4"/>
  <c r="BK153" i="4"/>
  <c r="BK144" i="4"/>
  <c r="BK134" i="4"/>
  <c r="BK126" i="4"/>
  <c r="BK191" i="4"/>
  <c r="BK179" i="4"/>
  <c r="BK143" i="4"/>
  <c r="BK137" i="4"/>
  <c r="BK132" i="4"/>
  <c r="BK166" i="5"/>
  <c r="BK161" i="5"/>
  <c r="BK146" i="5"/>
  <c r="BK141" i="5"/>
  <c r="BK130" i="5"/>
  <c r="BK155" i="5"/>
  <c r="BK181" i="5"/>
  <c r="BK142" i="5"/>
  <c r="BK184" i="5"/>
  <c r="BK174" i="5"/>
  <c r="BK171" i="5"/>
  <c r="BK168" i="5"/>
  <c r="BK145" i="5"/>
  <c r="BK139" i="5"/>
  <c r="BK182" i="6"/>
  <c r="BK164" i="6"/>
  <c r="BK132" i="6"/>
  <c r="BK186" i="6"/>
  <c r="BK149" i="6"/>
  <c r="BK128" i="6"/>
  <c r="BK190" i="6"/>
  <c r="BK155" i="6"/>
  <c r="BK143" i="6"/>
  <c r="BK140" i="6"/>
  <c r="BK133" i="6"/>
  <c r="BK176" i="6"/>
  <c r="BK170" i="6"/>
  <c r="BK153" i="6"/>
  <c r="BK195" i="7"/>
  <c r="BK144" i="7"/>
  <c r="BK136" i="7"/>
  <c r="BK180" i="7"/>
  <c r="BK173" i="7"/>
  <c r="BK171" i="7"/>
  <c r="BK167" i="7"/>
  <c r="BK158" i="7"/>
  <c r="BK156" i="7"/>
  <c r="BK192" i="7"/>
  <c r="BK178" i="7"/>
  <c r="BK154" i="7"/>
  <c r="BK140" i="7"/>
  <c r="BK121" i="2"/>
  <c r="BK156" i="3"/>
  <c r="BK161" i="3"/>
  <c r="BK133" i="3"/>
  <c r="BK157" i="4"/>
  <c r="BK149" i="4"/>
  <c r="BK146" i="4"/>
  <c r="BK186" i="4"/>
  <c r="BK155" i="4"/>
  <c r="BK141" i="4"/>
  <c r="BK165" i="5"/>
  <c r="BK150" i="5"/>
  <c r="BK186" i="5"/>
  <c r="BK163" i="5"/>
  <c r="BK143" i="5"/>
  <c r="BK178" i="6"/>
  <c r="BK172" i="6"/>
  <c r="BK184" i="7"/>
  <c r="BK159" i="7"/>
  <c r="BK150" i="7"/>
  <c r="BK128" i="7"/>
  <c r="BK125" i="2"/>
  <c r="BK124" i="2"/>
  <c r="BK179" i="3"/>
  <c r="BK159" i="3"/>
  <c r="BK141" i="3"/>
  <c r="BK142" i="3"/>
  <c r="BK182" i="3"/>
  <c r="BK172" i="3"/>
  <c r="BK154" i="3"/>
  <c r="BK194" i="4"/>
  <c r="BK171" i="4"/>
  <c r="BK151" i="4"/>
  <c r="BK185" i="4"/>
  <c r="BK159" i="4"/>
  <c r="BK180" i="5"/>
  <c r="BK158" i="5"/>
  <c r="BK184" i="6"/>
  <c r="BK157" i="6"/>
  <c r="BK189" i="6"/>
  <c r="BK158" i="6"/>
  <c r="BK138" i="6"/>
  <c r="BK161" i="6"/>
  <c r="BK142" i="6"/>
  <c r="BK185" i="7"/>
  <c r="BK138" i="7"/>
  <c r="BK190" i="7"/>
  <c r="BK165" i="7"/>
  <c r="BK145" i="7"/>
  <c r="BK177" i="7"/>
  <c r="BK169" i="7"/>
  <c r="T120" i="2" l="1"/>
  <c r="T119" i="2" s="1"/>
  <c r="T118" i="2" s="1"/>
  <c r="R125" i="3"/>
  <c r="P158" i="3"/>
  <c r="BK170" i="3"/>
  <c r="J102" i="3" s="1"/>
  <c r="R125" i="4"/>
  <c r="P174" i="4"/>
  <c r="T125" i="5"/>
  <c r="BK169" i="5"/>
  <c r="J102" i="5" s="1"/>
  <c r="BK120" i="2"/>
  <c r="J98" i="2" s="1"/>
  <c r="BK125" i="3"/>
  <c r="J98" i="3" s="1"/>
  <c r="T145" i="3"/>
  <c r="P170" i="3"/>
  <c r="T125" i="4"/>
  <c r="BK174" i="4"/>
  <c r="J102" i="4" s="1"/>
  <c r="P125" i="5"/>
  <c r="P147" i="5"/>
  <c r="T147" i="5"/>
  <c r="T160" i="5"/>
  <c r="BK164" i="5"/>
  <c r="J101" i="5" s="1"/>
  <c r="T164" i="5"/>
  <c r="R169" i="5"/>
  <c r="R125" i="6"/>
  <c r="P150" i="6"/>
  <c r="T150" i="6"/>
  <c r="R163" i="6"/>
  <c r="BK167" i="6"/>
  <c r="J101" i="6" s="1"/>
  <c r="R167" i="6"/>
  <c r="T167" i="6"/>
  <c r="T173" i="6"/>
  <c r="P120" i="2"/>
  <c r="P119" i="2" s="1"/>
  <c r="P118" i="2" s="1"/>
  <c r="AU95" i="1" s="1"/>
  <c r="P125" i="3"/>
  <c r="BK145" i="3"/>
  <c r="J99" i="3"/>
  <c r="R145" i="3"/>
  <c r="R158" i="3"/>
  <c r="BK164" i="3"/>
  <c r="J101" i="3" s="1"/>
  <c r="R164" i="3"/>
  <c r="T170" i="3"/>
  <c r="P125" i="4"/>
  <c r="BK150" i="4"/>
  <c r="J99" i="4"/>
  <c r="T150" i="4"/>
  <c r="P163" i="4"/>
  <c r="R163" i="4"/>
  <c r="BK167" i="4"/>
  <c r="J101" i="4" s="1"/>
  <c r="T167" i="4"/>
  <c r="T174" i="4"/>
  <c r="BK125" i="5"/>
  <c r="J98" i="5" s="1"/>
  <c r="BK147" i="5"/>
  <c r="J99" i="5" s="1"/>
  <c r="R147" i="5"/>
  <c r="BK160" i="5"/>
  <c r="J100" i="5" s="1"/>
  <c r="R160" i="5"/>
  <c r="P164" i="5"/>
  <c r="R164" i="5"/>
  <c r="P169" i="5"/>
  <c r="BK125" i="6"/>
  <c r="J98" i="6"/>
  <c r="P125" i="6"/>
  <c r="BK150" i="6"/>
  <c r="J99" i="6" s="1"/>
  <c r="R150" i="6"/>
  <c r="P163" i="6"/>
  <c r="T163" i="6"/>
  <c r="P167" i="6"/>
  <c r="BK173" i="6"/>
  <c r="J102" i="6" s="1"/>
  <c r="R173" i="6"/>
  <c r="BK125" i="7"/>
  <c r="J98" i="7" s="1"/>
  <c r="P125" i="7"/>
  <c r="T125" i="7"/>
  <c r="BK151" i="7"/>
  <c r="J99" i="7" s="1"/>
  <c r="P151" i="7"/>
  <c r="T151" i="7"/>
  <c r="BK164" i="7"/>
  <c r="J100" i="7"/>
  <c r="P164" i="7"/>
  <c r="R164" i="7"/>
  <c r="T164" i="7"/>
  <c r="BK168" i="7"/>
  <c r="J101" i="7" s="1"/>
  <c r="P168" i="7"/>
  <c r="R168" i="7"/>
  <c r="T168" i="7"/>
  <c r="BK176" i="7"/>
  <c r="J102" i="7" s="1"/>
  <c r="P176" i="7"/>
  <c r="T176" i="7"/>
  <c r="R120" i="2"/>
  <c r="R119" i="2" s="1"/>
  <c r="R118" i="2" s="1"/>
  <c r="T125" i="3"/>
  <c r="P145" i="3"/>
  <c r="BK158" i="3"/>
  <c r="J100" i="3" s="1"/>
  <c r="T158" i="3"/>
  <c r="P164" i="3"/>
  <c r="T164" i="3"/>
  <c r="R170" i="3"/>
  <c r="BK125" i="4"/>
  <c r="P150" i="4"/>
  <c r="R150" i="4"/>
  <c r="BK163" i="4"/>
  <c r="J100" i="4"/>
  <c r="T163" i="4"/>
  <c r="P167" i="4"/>
  <c r="R167" i="4"/>
  <c r="R174" i="4"/>
  <c r="R125" i="5"/>
  <c r="R124" i="5"/>
  <c r="R123" i="5" s="1"/>
  <c r="P160" i="5"/>
  <c r="T169" i="5"/>
  <c r="T125" i="6"/>
  <c r="T124" i="6" s="1"/>
  <c r="T123" i="6" s="1"/>
  <c r="BK163" i="6"/>
  <c r="J100" i="6" s="1"/>
  <c r="P173" i="6"/>
  <c r="R125" i="7"/>
  <c r="R151" i="7"/>
  <c r="R176" i="7"/>
  <c r="BK185" i="5"/>
  <c r="J103" i="5" s="1"/>
  <c r="F119" i="6"/>
  <c r="BK186" i="3"/>
  <c r="J103" i="3"/>
  <c r="BK191" i="6"/>
  <c r="J103" i="6"/>
  <c r="BK194" i="7"/>
  <c r="J103" i="7" s="1"/>
  <c r="BK193" i="4"/>
  <c r="J103" i="4"/>
  <c r="E85" i="7"/>
  <c r="J92" i="7"/>
  <c r="F119" i="7"/>
  <c r="BE130" i="7"/>
  <c r="BE152" i="7"/>
  <c r="BE158" i="7"/>
  <c r="BE160" i="7"/>
  <c r="BE177" i="7"/>
  <c r="BE187" i="7"/>
  <c r="F92" i="7"/>
  <c r="BE128" i="7"/>
  <c r="BE134" i="7"/>
  <c r="BE135" i="7"/>
  <c r="BE138" i="7"/>
  <c r="BE142" i="7"/>
  <c r="BE144" i="7"/>
  <c r="BE150" i="7"/>
  <c r="BE180" i="7"/>
  <c r="BE182" i="7"/>
  <c r="BE185" i="7"/>
  <c r="BE190" i="7"/>
  <c r="J91" i="7"/>
  <c r="BE126" i="7"/>
  <c r="BE136" i="7"/>
  <c r="BE140" i="7"/>
  <c r="BE146" i="7"/>
  <c r="BE154" i="7"/>
  <c r="BE156" i="7"/>
  <c r="BE159" i="7"/>
  <c r="BE162" i="7"/>
  <c r="BE171" i="7"/>
  <c r="BE173" i="7"/>
  <c r="BE174" i="7"/>
  <c r="BE178" i="7"/>
  <c r="BE188" i="7"/>
  <c r="J89" i="7"/>
  <c r="BE132" i="7"/>
  <c r="BE145" i="7"/>
  <c r="BE148" i="7"/>
  <c r="BE165" i="7"/>
  <c r="BE167" i="7"/>
  <c r="BE169" i="7"/>
  <c r="BE184" i="7"/>
  <c r="BE189" i="7"/>
  <c r="BE192" i="7"/>
  <c r="BE193" i="7"/>
  <c r="BE195" i="7"/>
  <c r="F120" i="6"/>
  <c r="BE130" i="6"/>
  <c r="BE132" i="6"/>
  <c r="BE136" i="6"/>
  <c r="BE143" i="6"/>
  <c r="BE147" i="6"/>
  <c r="BE149" i="6"/>
  <c r="BE155" i="6"/>
  <c r="BE157" i="6"/>
  <c r="BE161" i="6"/>
  <c r="BE178" i="6"/>
  <c r="BE180" i="6"/>
  <c r="BE185" i="6"/>
  <c r="BE190" i="6"/>
  <c r="J117" i="6"/>
  <c r="J120" i="6"/>
  <c r="BE145" i="6"/>
  <c r="BE151" i="6"/>
  <c r="BE168" i="6"/>
  <c r="BE174" i="6"/>
  <c r="BE184" i="6"/>
  <c r="BE186" i="6"/>
  <c r="BE187" i="6"/>
  <c r="BE189" i="6"/>
  <c r="BE192" i="6"/>
  <c r="E85" i="6"/>
  <c r="J91" i="6"/>
  <c r="BE128" i="6"/>
  <c r="BE134" i="6"/>
  <c r="BE142" i="6"/>
  <c r="BE153" i="6"/>
  <c r="BE159" i="6"/>
  <c r="BE166" i="6"/>
  <c r="BE176" i="6"/>
  <c r="BE182" i="6"/>
  <c r="BE126" i="6"/>
  <c r="BE133" i="6"/>
  <c r="BE138" i="6"/>
  <c r="BE140" i="6"/>
  <c r="BE158" i="6"/>
  <c r="BE164" i="6"/>
  <c r="BE170" i="6"/>
  <c r="BE172" i="6"/>
  <c r="BE175" i="6"/>
  <c r="J98" i="4"/>
  <c r="E85" i="5"/>
  <c r="J89" i="5"/>
  <c r="J91" i="5"/>
  <c r="J92" i="5"/>
  <c r="BE126" i="5"/>
  <c r="BE128" i="5"/>
  <c r="BE130" i="5"/>
  <c r="BE132" i="5"/>
  <c r="BE133" i="5"/>
  <c r="BE135" i="5"/>
  <c r="BE141" i="5"/>
  <c r="BE142" i="5"/>
  <c r="BE143" i="5"/>
  <c r="BE150" i="5"/>
  <c r="BE154" i="5"/>
  <c r="BE155" i="5"/>
  <c r="BE156" i="5"/>
  <c r="BE161" i="5"/>
  <c r="BE163" i="5"/>
  <c r="BE168" i="5"/>
  <c r="BE170" i="5"/>
  <c r="BE171" i="5"/>
  <c r="BE174" i="5"/>
  <c r="BE178" i="5"/>
  <c r="BE179" i="5"/>
  <c r="BE152" i="5"/>
  <c r="BE186" i="5"/>
  <c r="F91" i="5"/>
  <c r="F92" i="5"/>
  <c r="BE137" i="5"/>
  <c r="BE139" i="5"/>
  <c r="BE145" i="5"/>
  <c r="BE146" i="5"/>
  <c r="BE148" i="5"/>
  <c r="BE158" i="5"/>
  <c r="BE165" i="5"/>
  <c r="BE166" i="5"/>
  <c r="BE172" i="5"/>
  <c r="BE176" i="5"/>
  <c r="BE180" i="5"/>
  <c r="BE181" i="5"/>
  <c r="BE183" i="5"/>
  <c r="BE184" i="5"/>
  <c r="E85" i="4"/>
  <c r="F91" i="4"/>
  <c r="F92" i="4"/>
  <c r="BE126" i="4"/>
  <c r="BE128" i="4"/>
  <c r="BE141" i="4"/>
  <c r="BE144" i="4"/>
  <c r="BE149" i="4"/>
  <c r="BE151" i="4"/>
  <c r="BE153" i="4"/>
  <c r="BE155" i="4"/>
  <c r="BE157" i="4"/>
  <c r="BE158" i="4"/>
  <c r="BE165" i="4"/>
  <c r="BE168" i="4"/>
  <c r="BE170" i="4"/>
  <c r="BE172" i="4"/>
  <c r="BE176" i="4"/>
  <c r="BE179" i="4"/>
  <c r="BE185" i="4"/>
  <c r="BE187" i="4"/>
  <c r="BE188" i="4"/>
  <c r="BE190" i="4"/>
  <c r="BE194" i="4"/>
  <c r="J91" i="4"/>
  <c r="J92" i="4"/>
  <c r="BE130" i="4"/>
  <c r="BE135" i="4"/>
  <c r="BE139" i="4"/>
  <c r="BE143" i="4"/>
  <c r="BE146" i="4"/>
  <c r="BE148" i="4"/>
  <c r="BE159" i="4"/>
  <c r="BE161" i="4"/>
  <c r="BE164" i="4"/>
  <c r="BE166" i="4"/>
  <c r="BE175" i="4"/>
  <c r="BE177" i="4"/>
  <c r="BE181" i="4"/>
  <c r="BE186" i="4"/>
  <c r="BE191" i="4"/>
  <c r="J117" i="4"/>
  <c r="BE132" i="4"/>
  <c r="BE134" i="4"/>
  <c r="BE137" i="4"/>
  <c r="BE171" i="4"/>
  <c r="BE183" i="4"/>
  <c r="BE192" i="4"/>
  <c r="J91" i="3"/>
  <c r="J92" i="3"/>
  <c r="F119" i="3"/>
  <c r="BE130" i="3"/>
  <c r="BE133" i="3"/>
  <c r="BE135" i="3"/>
  <c r="BE136" i="3"/>
  <c r="BE139" i="3"/>
  <c r="BE141" i="3"/>
  <c r="BE156" i="3"/>
  <c r="BE159" i="3"/>
  <c r="BE163" i="3"/>
  <c r="BE167" i="3"/>
  <c r="BE171" i="3"/>
  <c r="BE172" i="3"/>
  <c r="BE179" i="3"/>
  <c r="BE180" i="3"/>
  <c r="BE181" i="3"/>
  <c r="BE182" i="3"/>
  <c r="BE184" i="3"/>
  <c r="BE185" i="3"/>
  <c r="BE187" i="3"/>
  <c r="J89" i="3"/>
  <c r="F120" i="3"/>
  <c r="BE144" i="3"/>
  <c r="BE142" i="3"/>
  <c r="BE148" i="3"/>
  <c r="BE161" i="3"/>
  <c r="E85" i="3"/>
  <c r="BE126" i="3"/>
  <c r="BE128" i="3"/>
  <c r="BE131" i="3"/>
  <c r="BE138" i="3"/>
  <c r="BE146" i="3"/>
  <c r="BE150" i="3"/>
  <c r="BE152" i="3"/>
  <c r="BE153" i="3"/>
  <c r="BE154" i="3"/>
  <c r="BE165" i="3"/>
  <c r="BE168" i="3"/>
  <c r="BE173" i="3"/>
  <c r="BE175" i="3"/>
  <c r="BE177" i="3"/>
  <c r="F91" i="2"/>
  <c r="J114" i="2"/>
  <c r="J115" i="2"/>
  <c r="BE121" i="2"/>
  <c r="BE122" i="2"/>
  <c r="BE123" i="2"/>
  <c r="BE124" i="2"/>
  <c r="E85" i="2"/>
  <c r="J89" i="2"/>
  <c r="F92" i="2"/>
  <c r="BE125" i="2"/>
  <c r="F35" i="2"/>
  <c r="BB95" i="1" s="1"/>
  <c r="F37" i="2"/>
  <c r="BD95" i="1" s="1"/>
  <c r="F37" i="3"/>
  <c r="BD96" i="1" s="1"/>
  <c r="F34" i="4"/>
  <c r="BA97" i="1" s="1"/>
  <c r="F35" i="4"/>
  <c r="BB97" i="1"/>
  <c r="F37" i="5"/>
  <c r="BD98" i="1"/>
  <c r="J34" i="5"/>
  <c r="AW98" i="1" s="1"/>
  <c r="F36" i="6"/>
  <c r="BC99" i="1" s="1"/>
  <c r="J34" i="6"/>
  <c r="AW99" i="1" s="1"/>
  <c r="F37" i="7"/>
  <c r="BD100" i="1" s="1"/>
  <c r="J34" i="7"/>
  <c r="AW100" i="1" s="1"/>
  <c r="J34" i="2"/>
  <c r="AW95" i="1" s="1"/>
  <c r="F35" i="3"/>
  <c r="BB96" i="1" s="1"/>
  <c r="F35" i="5"/>
  <c r="BB98" i="1"/>
  <c r="F37" i="6"/>
  <c r="BD99" i="1" s="1"/>
  <c r="F36" i="2"/>
  <c r="BC95" i="1" s="1"/>
  <c r="F36" i="3"/>
  <c r="BC96" i="1" s="1"/>
  <c r="F37" i="4"/>
  <c r="BD97" i="1" s="1"/>
  <c r="F34" i="6"/>
  <c r="BA99" i="1" s="1"/>
  <c r="F36" i="7"/>
  <c r="BC100" i="1" s="1"/>
  <c r="F34" i="2"/>
  <c r="BA95" i="1" s="1"/>
  <c r="F34" i="3"/>
  <c r="BA96" i="1" s="1"/>
  <c r="J34" i="3"/>
  <c r="AW96" i="1" s="1"/>
  <c r="J34" i="4"/>
  <c r="AW97" i="1" s="1"/>
  <c r="F36" i="4"/>
  <c r="BC97" i="1" s="1"/>
  <c r="F36" i="5"/>
  <c r="BC98" i="1" s="1"/>
  <c r="F34" i="5"/>
  <c r="BA98" i="1" s="1"/>
  <c r="F35" i="6"/>
  <c r="BB99" i="1" s="1"/>
  <c r="F35" i="7"/>
  <c r="BB100" i="1" s="1"/>
  <c r="F34" i="7"/>
  <c r="BA100" i="1" s="1"/>
  <c r="P124" i="4" l="1"/>
  <c r="P123" i="4"/>
  <c r="AU97" i="1"/>
  <c r="T124" i="3"/>
  <c r="T123" i="3"/>
  <c r="P124" i="3"/>
  <c r="P123" i="3" s="1"/>
  <c r="AU96" i="1" s="1"/>
  <c r="T124" i="5"/>
  <c r="T123" i="5"/>
  <c r="P124" i="7"/>
  <c r="P123" i="7"/>
  <c r="AU100" i="1" s="1"/>
  <c r="R124" i="4"/>
  <c r="R123" i="4"/>
  <c r="P124" i="6"/>
  <c r="P123" i="6" s="1"/>
  <c r="AU99" i="1" s="1"/>
  <c r="R124" i="7"/>
  <c r="R123" i="7" s="1"/>
  <c r="BK124" i="4"/>
  <c r="J97" i="4" s="1"/>
  <c r="T124" i="7"/>
  <c r="T123" i="7"/>
  <c r="R124" i="6"/>
  <c r="R123" i="6"/>
  <c r="P124" i="5"/>
  <c r="P123" i="5"/>
  <c r="AU98" i="1" s="1"/>
  <c r="T124" i="4"/>
  <c r="T123" i="4"/>
  <c r="R124" i="3"/>
  <c r="R123" i="3"/>
  <c r="BK124" i="5"/>
  <c r="BK123" i="5" s="1"/>
  <c r="J96" i="5"/>
  <c r="BK124" i="6"/>
  <c r="J97" i="6" s="1"/>
  <c r="BK119" i="2"/>
  <c r="J97" i="2" s="1"/>
  <c r="BK124" i="3"/>
  <c r="BK123" i="3" s="1"/>
  <c r="J96" i="3" s="1"/>
  <c r="BK124" i="7"/>
  <c r="J97" i="7"/>
  <c r="J33" i="3"/>
  <c r="AV96" i="1" s="1"/>
  <c r="AT96" i="1" s="1"/>
  <c r="J33" i="7"/>
  <c r="AV100" i="1" s="1"/>
  <c r="AT100" i="1" s="1"/>
  <c r="F33" i="2"/>
  <c r="AZ95" i="1" s="1"/>
  <c r="J33" i="4"/>
  <c r="AV97" i="1" s="1"/>
  <c r="AT97" i="1" s="1"/>
  <c r="F33" i="5"/>
  <c r="AZ98" i="1" s="1"/>
  <c r="J33" i="6"/>
  <c r="AV99" i="1" s="1"/>
  <c r="AT99" i="1" s="1"/>
  <c r="BD94" i="1"/>
  <c r="W33" i="1" s="1"/>
  <c r="BC94" i="1"/>
  <c r="W32" i="1" s="1"/>
  <c r="F33" i="4"/>
  <c r="AZ97" i="1" s="1"/>
  <c r="F33" i="7"/>
  <c r="AZ100" i="1" s="1"/>
  <c r="J33" i="2"/>
  <c r="AV95" i="1" s="1"/>
  <c r="AT95" i="1" s="1"/>
  <c r="F33" i="3"/>
  <c r="AZ96" i="1" s="1"/>
  <c r="J33" i="5"/>
  <c r="AV98" i="1" s="1"/>
  <c r="AT98" i="1" s="1"/>
  <c r="F33" i="6"/>
  <c r="AZ99" i="1" s="1"/>
  <c r="BA94" i="1"/>
  <c r="W30" i="1" s="1"/>
  <c r="BB94" i="1"/>
  <c r="AX94" i="1" s="1"/>
  <c r="J97" i="5" l="1"/>
  <c r="BK123" i="4"/>
  <c r="J96" i="4"/>
  <c r="BK123" i="6"/>
  <c r="J30" i="6"/>
  <c r="AG99" i="1" s="1"/>
  <c r="BK123" i="7"/>
  <c r="J30" i="7"/>
  <c r="AG100" i="1" s="1"/>
  <c r="J97" i="3"/>
  <c r="BK118" i="2"/>
  <c r="J96" i="2"/>
  <c r="AU94" i="1"/>
  <c r="J30" i="5"/>
  <c r="AG98" i="1" s="1"/>
  <c r="W31" i="1"/>
  <c r="J30" i="3"/>
  <c r="AG96" i="1" s="1"/>
  <c r="AW94" i="1"/>
  <c r="AK30" i="1" s="1"/>
  <c r="AZ94" i="1"/>
  <c r="AV94" i="1" s="1"/>
  <c r="AK29" i="1" s="1"/>
  <c r="AY94" i="1"/>
  <c r="J39" i="3" l="1"/>
  <c r="J39" i="7"/>
  <c r="J39" i="6"/>
  <c r="J39" i="5"/>
  <c r="J96" i="6"/>
  <c r="J96" i="7"/>
  <c r="AN96" i="1"/>
  <c r="AN100" i="1"/>
  <c r="AN99" i="1"/>
  <c r="AN98" i="1"/>
  <c r="W29" i="1"/>
  <c r="J30" i="4"/>
  <c r="AG97" i="1" s="1"/>
  <c r="AN97" i="1" s="1"/>
  <c r="AT94" i="1"/>
  <c r="J30" i="2"/>
  <c r="AG95" i="1" s="1"/>
  <c r="J39" i="2" l="1"/>
  <c r="J39" i="4"/>
  <c r="AN95" i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<sst xmlns="http://schemas.openxmlformats.org/spreadsheetml/2006/main" count="4857" uniqueCount="469">
  <si>
    <t>Export Komplet</t>
  </si>
  <si>
    <t/>
  </si>
  <si>
    <t>2.0</t>
  </si>
  <si>
    <t>False</t>
  </si>
  <si>
    <t>{b8da9155-e17e-4efb-882d-de1da205062e}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</si>
  <si>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</si>
  <si>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</si>
  <si>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</si>
  <si>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</si>
  <si>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</si>
  <si>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</si>
  <si>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</si>
  <si>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</si>
  <si>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240814</t>
  </si>
  <si>
    <t>Stavba:</t>
  </si>
  <si>
    <t>KSO:</t>
  </si>
  <si>
    <t>CC-CZ:</t>
  </si>
  <si>
    <t>Místo:</t>
  </si>
  <si>
    <t xml:space="preserve"> </t>
  </si>
  <si>
    <t>Datum:</t>
  </si>
  <si>
    <t>7. 10. 2024</t>
  </si>
  <si>
    <t>Zadavatel:</t>
  </si>
  <si>
    <t>IČ:</t>
  </si>
  <si>
    <t>DIČ:</t>
  </si>
  <si>
    <t>Zhotovitel:</t>
  </si>
  <si>
    <t>Projektant:</t>
  </si>
  <si>
    <t>Zpracovatel: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</si>
  <si>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</si>
  <si>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</si>
  <si>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</si>
  <si>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</si>
  <si>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</si>
  <si>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</si>
  <si>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</si>
  <si>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</si>
  <si>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</si>
  <si>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</si>
  <si>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</si>
  <si>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</si>
  <si>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</si>
  <si>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</si>
  <si>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</si>
  <si>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</si>
  <si>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</si>
  <si>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</si>
  <si>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</si>
  <si>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</si>
  <si>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</si>
  <si>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</si>
  <si>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</si>
  <si>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</si>
  <si>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</si>
  <si>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</si>
  <si>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</si>
  <si>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</si>
  <si>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</si>
  <si>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</si>
  <si>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</si>
  <si>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</si>
  <si>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</si>
  <si>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</si>
  <si>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</si>
  <si>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</si>
  <si>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</si>
  <si>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</si>
  <si>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</si>
  <si>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</si>
  <si>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</si>
  <si>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</si>
  <si>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</si>
  <si>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</si>
  <si>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</si>
  <si>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</si>
  <si>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</si>
  <si>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100</t>
  </si>
  <si>
    <t>Všeobecné položky</t>
  </si>
  <si>
    <t>STA</t>
  </si>
  <si>
    <t>1</t>
  </si>
  <si>
    <t>{2680b343-51a6-4967-890f-c5c716efafde}</t>
  </si>
  <si>
    <t>2</t>
  </si>
  <si>
    <t>SO 101</t>
  </si>
  <si>
    <t>Objekt schodiště na ulici I.Šustaly</t>
  </si>
  <si>
    <t>{cdce281c-7425-481a-91e4-107fa448e40d}</t>
  </si>
  <si>
    <t>SO 102</t>
  </si>
  <si>
    <t>Objekt schodiště na ulici Kadlačkova</t>
  </si>
  <si>
    <t>{815f0ac2-b371-48e0-8fda-d6192f86bf35}</t>
  </si>
  <si>
    <t>SO 103</t>
  </si>
  <si>
    <t>Objekt schodiště u železniční zastávky</t>
  </si>
  <si>
    <t>{9d0a01ef-ebf2-4083-b566-8e6d8332eada}</t>
  </si>
  <si>
    <t>SO 104</t>
  </si>
  <si>
    <t>Objekt schodiště na ulici Zdeňka Buriana</t>
  </si>
  <si>
    <t>{38f09e4e-9c13-48ee-83e7-6d900c6bfe95}</t>
  </si>
  <si>
    <t>SO 105</t>
  </si>
  <si>
    <t>Objekt schodiště na ulici Sokolská</t>
  </si>
  <si>
    <t>{48d905fb-8d53-4502-9892-b39f3398ae21}</t>
  </si>
  <si>
    <t>KRYCÍ LIST SOUPISU PRACÍ</t>
  </si>
  <si>
    <t>Objekt:</t>
  </si>
  <si>
    <t>SO 100 - Všeobecné položky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</si>
  <si>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</si>
  <si>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</si>
  <si>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</si>
  <si>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</si>
  <si>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</si>
  <si>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</si>
  <si>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</si>
  <si>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</si>
  <si>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</si>
  <si>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</si>
  <si>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</si>
  <si>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</si>
  <si>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</si>
  <si>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</si>
  <si>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</si>
  <si>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</si>
  <si>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</si>
  <si>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</si>
  <si>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</si>
  <si>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</si>
  <si>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</si>
  <si>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</si>
  <si>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</si>
  <si>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</si>
  <si>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</si>
  <si>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</si>
  <si>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</si>
  <si>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012164000</t>
  </si>
  <si>
    <t>Vytyčení a zaměření inženýrských sítí</t>
  </si>
  <si>
    <t>Kč</t>
  </si>
  <si>
    <t>1024</t>
  </si>
  <si>
    <t>1300929231</t>
  </si>
  <si>
    <t>012344000</t>
  </si>
  <si>
    <t>Vytyčovací práce</t>
  </si>
  <si>
    <t>655275230</t>
  </si>
  <si>
    <t>3</t>
  </si>
  <si>
    <t>012444000</t>
  </si>
  <si>
    <t>Geodetické měření skutečného provedení stavby</t>
  </si>
  <si>
    <t>2058335084</t>
  </si>
  <si>
    <t>4</t>
  </si>
  <si>
    <t>013244000</t>
  </si>
  <si>
    <t>Dokumentace pro provádění stavby</t>
  </si>
  <si>
    <t>1677079495</t>
  </si>
  <si>
    <t>034703000</t>
  </si>
  <si>
    <t>Ochranné konstrukce- inženýrské sítě</t>
  </si>
  <si>
    <t>1104932887</t>
  </si>
  <si>
    <t>SO 101 - Objekt schodiště na ulici I.Šustaly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</si>
  <si>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</si>
  <si>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</si>
  <si>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</si>
  <si>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</si>
  <si>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</si>
  <si>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</si>
  <si>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998 - Přesun hmot</t>
  </si>
  <si>
    <t>HSV</t>
  </si>
  <si>
    <t>Práce a dodávky HSV</t>
  </si>
  <si>
    <t>Zemní práce</t>
  </si>
  <si>
    <t>113106171</t>
  </si>
  <si>
    <t>Rozebrání dlažeb vozovek ze zámkové dlažby s ložem z kameniva ručně</t>
  </si>
  <si>
    <t>m2</t>
  </si>
  <si>
    <t>800878627</t>
  </si>
  <si>
    <t>VV</t>
  </si>
  <si>
    <t>1,70*1,50</t>
  </si>
  <si>
    <t>113107423</t>
  </si>
  <si>
    <t>Odstranění podkladu z kameniva drceného tl přes 200 do 300 mm při překopech strojně pl do 15 m2</t>
  </si>
  <si>
    <t>-441960870</t>
  </si>
  <si>
    <t>7,10*2,0</t>
  </si>
  <si>
    <t>121151103</t>
  </si>
  <si>
    <t>Sejmutí ornice plochy do 100 m2 tl vrstvy do 200 mm strojně</t>
  </si>
  <si>
    <t>656789524</t>
  </si>
  <si>
    <t>122251101</t>
  </si>
  <si>
    <t>Odkopávky a prokopávky nezapažené v hornině třídy těžitelnosti I skupiny 3 objem do 20 m3 strojně</t>
  </si>
  <si>
    <t>m3</t>
  </si>
  <si>
    <t>-1708830994</t>
  </si>
  <si>
    <t>5,50*2,0*0,25</t>
  </si>
  <si>
    <t>162751117</t>
  </si>
  <si>
    <t>Vodorovné přemístění přes 9 000 do 10000 m výkopku/sypaniny z horniny třídy těžitelnosti I skupiny 1 až 3</t>
  </si>
  <si>
    <t>1819718659</t>
  </si>
  <si>
    <t>2,75-0,800</t>
  </si>
  <si>
    <t>6</t>
  </si>
  <si>
    <t>171151103</t>
  </si>
  <si>
    <t>Uložení sypaniny z hornin soudržných do násypů zhutněných strojně</t>
  </si>
  <si>
    <t>1965733298</t>
  </si>
  <si>
    <t>7</t>
  </si>
  <si>
    <t>171201231</t>
  </si>
  <si>
    <t>Poplatek za uložení zeminy a kamení na recyklační skládce (skládkovné) kód odpadu 17 05 04</t>
  </si>
  <si>
    <t>t</t>
  </si>
  <si>
    <t>-931575052</t>
  </si>
  <si>
    <t>1,950*1,80</t>
  </si>
  <si>
    <t>8</t>
  </si>
  <si>
    <t>171251201</t>
  </si>
  <si>
    <t>Uložení sypaniny na skládky nebo meziskládky</t>
  </si>
  <si>
    <t>1932044090</t>
  </si>
  <si>
    <t>9</t>
  </si>
  <si>
    <t>181951112</t>
  </si>
  <si>
    <t>Úprava pláně v hornině třídy těžitelnosti I skupiny 1 až 3 se zhutněním strojně</t>
  </si>
  <si>
    <t>-1081619486</t>
  </si>
  <si>
    <t>7,20*2,0</t>
  </si>
  <si>
    <t>10</t>
  </si>
  <si>
    <t>182351023</t>
  </si>
  <si>
    <t>Rozprostření ornice pl do 100 m2 ve svahu přes 1:5 tl vrstvy do 200 mm strojně</t>
  </si>
  <si>
    <t>-964431173</t>
  </si>
  <si>
    <t>11</t>
  </si>
  <si>
    <t>M</t>
  </si>
  <si>
    <t>00572420</t>
  </si>
  <si>
    <t>osivo směs travní parková okrasná</t>
  </si>
  <si>
    <t>kg</t>
  </si>
  <si>
    <t>-1999647609</t>
  </si>
  <si>
    <t>8,000*0,0350</t>
  </si>
  <si>
    <t>181411131</t>
  </si>
  <si>
    <t>Založení parkového trávníku výsevem pl do 1000 m2 v rovině a ve svahu do 1:5</t>
  </si>
  <si>
    <t>1297061792</t>
  </si>
  <si>
    <t>Zakládání</t>
  </si>
  <si>
    <t>13</t>
  </si>
  <si>
    <t>271542211</t>
  </si>
  <si>
    <t>Podsyp pod základové konstrukce se zhutněním z netříděné štěrkodrtě</t>
  </si>
  <si>
    <t>2115314723</t>
  </si>
  <si>
    <t>5,40*2,0*0,20</t>
  </si>
  <si>
    <t>14</t>
  </si>
  <si>
    <t>273321411</t>
  </si>
  <si>
    <t>Základové desky ze ŽB bez zvýšených nároků na prostředí tř. C 20/25</t>
  </si>
  <si>
    <t>-1102195421</t>
  </si>
  <si>
    <t>5,40*1,90*0,20</t>
  </si>
  <si>
    <t>15</t>
  </si>
  <si>
    <t>273351121</t>
  </si>
  <si>
    <t>Zřízení bednění základových desek</t>
  </si>
  <si>
    <t>-2083595994</t>
  </si>
  <si>
    <t>(5,40+1,90)*2*0,20</t>
  </si>
  <si>
    <t>16</t>
  </si>
  <si>
    <t>273351122</t>
  </si>
  <si>
    <t>Odstranění bednění základových desek</t>
  </si>
  <si>
    <t>-1786824208</t>
  </si>
  <si>
    <t>17</t>
  </si>
  <si>
    <t>273361412</t>
  </si>
  <si>
    <t>Výztuž základových desek ze svařovaných sítí přes 3,5 do 6 kg/m2</t>
  </si>
  <si>
    <t>1174226133</t>
  </si>
  <si>
    <t>18</t>
  </si>
  <si>
    <t>275313711</t>
  </si>
  <si>
    <t>Základové patky z betonu tř. C 20/25</t>
  </si>
  <si>
    <t>-1795631785</t>
  </si>
  <si>
    <t>0,35*0,50*3</t>
  </si>
  <si>
    <t>19</t>
  </si>
  <si>
    <t>275354111</t>
  </si>
  <si>
    <t>Bednění základových patek - zřízení</t>
  </si>
  <si>
    <t>-1020688199</t>
  </si>
  <si>
    <t>0,525*2,40</t>
  </si>
  <si>
    <t>Vodorovné konstrukce</t>
  </si>
  <si>
    <t>20</t>
  </si>
  <si>
    <t>434121425</t>
  </si>
  <si>
    <t>Osazení ŽB schodišťových stupňů broušených nebo leštěných na desku</t>
  </si>
  <si>
    <t>m</t>
  </si>
  <si>
    <t>-1767025411</t>
  </si>
  <si>
    <t>16*1,50</t>
  </si>
  <si>
    <t>59372020</t>
  </si>
  <si>
    <t>prvek schodišťový z vibrolisovaného betonu š 350 v 150 dl 1000mm tryskaný povrch</t>
  </si>
  <si>
    <t>kus</t>
  </si>
  <si>
    <t>972622865</t>
  </si>
  <si>
    <t>24,000*1,02</t>
  </si>
  <si>
    <t>22</t>
  </si>
  <si>
    <t>457311116</t>
  </si>
  <si>
    <t>Vyrovnávací nebo spádový beton C 20/25 včetně úpravy povrchu</t>
  </si>
  <si>
    <t>-1368139306</t>
  </si>
  <si>
    <t>Komunikace pozemní</t>
  </si>
  <si>
    <t>23</t>
  </si>
  <si>
    <t>564861011</t>
  </si>
  <si>
    <t>Podklad ze štěrkodrtě ŠD plochy do 100 m2 tl 200 mm</t>
  </si>
  <si>
    <t>-237153077</t>
  </si>
  <si>
    <t>2,40*1,50</t>
  </si>
  <si>
    <t>24</t>
  </si>
  <si>
    <t>596211120</t>
  </si>
  <si>
    <t>Kladení zámkové dlažby komunikací pro pěší ručně tl 60 mm skupiny B pl do 50 m2</t>
  </si>
  <si>
    <t>1096204616</t>
  </si>
  <si>
    <t>25</t>
  </si>
  <si>
    <t>59245015</t>
  </si>
  <si>
    <t>dlažba zámková betonová tvaru I 200x165mm tl 60mm přírodní</t>
  </si>
  <si>
    <t>367188489</t>
  </si>
  <si>
    <t>3,600*1,02</t>
  </si>
  <si>
    <t>Ostatní konstrukce a práce, bourání</t>
  </si>
  <si>
    <t>26</t>
  </si>
  <si>
    <t>911121111</t>
  </si>
  <si>
    <t>Montáž zábradlí ocelového přichyceného vruty do betonového podkladu</t>
  </si>
  <si>
    <t>990242090</t>
  </si>
  <si>
    <t>27</t>
  </si>
  <si>
    <t>55342030R</t>
  </si>
  <si>
    <t>zábradlí třímadlové Pz, dodávka</t>
  </si>
  <si>
    <t>-1682984451</t>
  </si>
  <si>
    <t>28</t>
  </si>
  <si>
    <t>916231213</t>
  </si>
  <si>
    <t>Osazení chodníkového obrubníku betonového stojatého s boční opěrou do lože z betonu prostého</t>
  </si>
  <si>
    <t>1461486393</t>
  </si>
  <si>
    <t>7,20+7,20</t>
  </si>
  <si>
    <t>29</t>
  </si>
  <si>
    <t>59217017</t>
  </si>
  <si>
    <t>obrubník betonový chodníkový 1000x100x250mm</t>
  </si>
  <si>
    <t>-675915793</t>
  </si>
  <si>
    <t>14,400*1,02</t>
  </si>
  <si>
    <t>30</t>
  </si>
  <si>
    <t>961044111</t>
  </si>
  <si>
    <t>Bourání základů z betonu prostého</t>
  </si>
  <si>
    <t>723702921</t>
  </si>
  <si>
    <t>5,30*1,50*0,30</t>
  </si>
  <si>
    <t>31</t>
  </si>
  <si>
    <t>919726122</t>
  </si>
  <si>
    <t>Geotextilie pro ochranu, separaci a filtraci netkaná měrná hm přes 200 do 300 g/m2</t>
  </si>
  <si>
    <t>1905175520</t>
  </si>
  <si>
    <t>32</t>
  </si>
  <si>
    <t>966005111</t>
  </si>
  <si>
    <t>Rozebrání a odstranění silničního zábradlí se sloupky osazenými s betonovými patkami</t>
  </si>
  <si>
    <t>-1005559168</t>
  </si>
  <si>
    <t>33</t>
  </si>
  <si>
    <t>997211511</t>
  </si>
  <si>
    <t>Vodorovná doprava suti po suchu na vzdálenost do 1 km</t>
  </si>
  <si>
    <t>-1584453473</t>
  </si>
  <si>
    <t>34</t>
  </si>
  <si>
    <t>997211519</t>
  </si>
  <si>
    <t>Příplatek ZKD 1 km u vodorovné dopravy suti</t>
  </si>
  <si>
    <t>1511819581</t>
  </si>
  <si>
    <t>12,050*10</t>
  </si>
  <si>
    <t>35</t>
  </si>
  <si>
    <t>997221861</t>
  </si>
  <si>
    <t>Poplatek za uložení na recyklační skládce (skládkovné) stavebního odpadu z prostého betonu pod kódem 17 01 01</t>
  </si>
  <si>
    <t>-481288803</t>
  </si>
  <si>
    <t>36</t>
  </si>
  <si>
    <t>997221873</t>
  </si>
  <si>
    <t>Poplatek za uložení na recyklační skládce (skládkovné) stavebního odpadu zeminy a kamení zatříděného do Katalogu odpadů pod kódem 17 05 04</t>
  </si>
  <si>
    <t>770547307</t>
  </si>
  <si>
    <t>998</t>
  </si>
  <si>
    <t>Přesun hmot</t>
  </si>
  <si>
    <t>37</t>
  </si>
  <si>
    <t>998223011</t>
  </si>
  <si>
    <t>Přesun hmot pro pozemní komunikace s krytem dlážděným</t>
  </si>
  <si>
    <t>1483872888</t>
  </si>
  <si>
    <t>SO 102 - Objekt schodiště na ulici Kadlačkova</t>
  </si>
  <si>
    <t>1,50*1,50+68,5*0,30</t>
  </si>
  <si>
    <t>113107322</t>
  </si>
  <si>
    <t>Odstranění podkladu z kameniva drceného tl přes 100 do 200 mm strojně pl do 50 m2</t>
  </si>
  <si>
    <t>-1946583491</t>
  </si>
  <si>
    <t>72,0*1,80</t>
  </si>
  <si>
    <t>113107331</t>
  </si>
  <si>
    <t>Odstranění podkladu z betonu prostého tl přes 100 do 150 mm strojně pl do 50 m2</t>
  </si>
  <si>
    <t>1362453058</t>
  </si>
  <si>
    <t>68,5*1,40</t>
  </si>
  <si>
    <t>113107341</t>
  </si>
  <si>
    <t>Odstranění podkladu živičného tl 50 mm strojně pl do 50 m2</t>
  </si>
  <si>
    <t>1410731415</t>
  </si>
  <si>
    <t>70,0*0,60*0,20</t>
  </si>
  <si>
    <t>-69553219</t>
  </si>
  <si>
    <t>8,40-2,80</t>
  </si>
  <si>
    <t>70,0*0,20*0,20</t>
  </si>
  <si>
    <t>-1715705097</t>
  </si>
  <si>
    <t>5,600*1,80</t>
  </si>
  <si>
    <t>-115984315</t>
  </si>
  <si>
    <t>70,0*2,0</t>
  </si>
  <si>
    <t>72,0*0,70</t>
  </si>
  <si>
    <t>2,00*2,0*0,20</t>
  </si>
  <si>
    <t>1,80*1,90*0,20</t>
  </si>
  <si>
    <t>(1,80+1,90)*2*0,20</t>
  </si>
  <si>
    <t>0,35*0,50*1,70</t>
  </si>
  <si>
    <t>0,298*2,40</t>
  </si>
  <si>
    <t>637121111</t>
  </si>
  <si>
    <t>Okapový chodník z kačírku tl 100 mm s udusáním</t>
  </si>
  <si>
    <t>141145878</t>
  </si>
  <si>
    <t>70*0,10</t>
  </si>
  <si>
    <t>68,0+7,0</t>
  </si>
  <si>
    <t>7,00*1,02</t>
  </si>
  <si>
    <t>59217016</t>
  </si>
  <si>
    <t>obrubník betonový chodníkový 1000x80x250mm</t>
  </si>
  <si>
    <t>-1160990003</t>
  </si>
  <si>
    <t>68,0*1,02</t>
  </si>
  <si>
    <t>1,70*1,80*0,30</t>
  </si>
  <si>
    <t>38</t>
  </si>
  <si>
    <t>86,817*10</t>
  </si>
  <si>
    <t>39</t>
  </si>
  <si>
    <t>40</t>
  </si>
  <si>
    <t>41</t>
  </si>
  <si>
    <t>997221875</t>
  </si>
  <si>
    <t>Poplatek za uložení na recyklační skládce (skládkovné) stavebního odpadu asfaltového bez obsahu dehtu zatříděného do Katalogu odpadů pod kódem 17 03 02</t>
  </si>
  <si>
    <t>-738904126</t>
  </si>
  <si>
    <t>42</t>
  </si>
  <si>
    <t>SO 103 - Objekt schodiště u železniční zastávky</t>
  </si>
  <si>
    <t>11,00*3,80</t>
  </si>
  <si>
    <t>113107332</t>
  </si>
  <si>
    <t>Odstranění podkladu z betonu prostého tl přes 150 do 300 mm strojně pl do 50 m2</t>
  </si>
  <si>
    <t>-249082902</t>
  </si>
  <si>
    <t>2,0*3,80</t>
  </si>
  <si>
    <t>26,0*0,50*0,20+1,50</t>
  </si>
  <si>
    <t>4,10-2,08</t>
  </si>
  <si>
    <t>26,0*0,40*0,20</t>
  </si>
  <si>
    <t>2,080*1,80</t>
  </si>
  <si>
    <t>26,0*0,30</t>
  </si>
  <si>
    <t>2,00*4,20*0,20</t>
  </si>
  <si>
    <t>0,80*4,00*0,20*2</t>
  </si>
  <si>
    <t>(0,80+4,80)*2*2*0,20</t>
  </si>
  <si>
    <t>0,35*0,50*2,00</t>
  </si>
  <si>
    <t>0,35*2,40</t>
  </si>
  <si>
    <t>3,60*6,00</t>
  </si>
  <si>
    <t>11*3,60</t>
  </si>
  <si>
    <t>26,0</t>
  </si>
  <si>
    <t>26,00*1,02</t>
  </si>
  <si>
    <t>(3,60*2,00*0,30)*2</t>
  </si>
  <si>
    <t>38,648*10</t>
  </si>
  <si>
    <t>SO 104 - Objekt schodiště na ulici Zdeňka Buriana</t>
  </si>
  <si>
    <t>1,50*48,0</t>
  </si>
  <si>
    <t>78</t>
  </si>
  <si>
    <t>1630856749</t>
  </si>
  <si>
    <t>6,00*1,80</t>
  </si>
  <si>
    <t>113202111</t>
  </si>
  <si>
    <t>Vytrhání obrub krajníků obrubníků stojatých</t>
  </si>
  <si>
    <t>207115624</t>
  </si>
  <si>
    <t>100,0*0,50*0,40+2,50</t>
  </si>
  <si>
    <t>22,50-8,00</t>
  </si>
  <si>
    <t>100,0*0,20*0,40</t>
  </si>
  <si>
    <t>14,50*1,80</t>
  </si>
  <si>
    <t>49,0*2,0</t>
  </si>
  <si>
    <t>54,0*0,30</t>
  </si>
  <si>
    <t>25,000*0,0350</t>
  </si>
  <si>
    <t>14,00*0,20</t>
  </si>
  <si>
    <t>5,80*2,20*0,20</t>
  </si>
  <si>
    <t>(5,80+2,20)*2*0,20</t>
  </si>
  <si>
    <t>0,35*0,50*1,80*2</t>
  </si>
  <si>
    <t>0,630*2,40</t>
  </si>
  <si>
    <t>19*1,60</t>
  </si>
  <si>
    <t>43,0*1,90</t>
  </si>
  <si>
    <t>45,0*1,50+3,00</t>
  </si>
  <si>
    <t>28,0+65,0</t>
  </si>
  <si>
    <t>28,00*1,02</t>
  </si>
  <si>
    <t>65,0*1,02</t>
  </si>
  <si>
    <t>6,00*1,80*0,30</t>
  </si>
  <si>
    <t>76,165*10</t>
  </si>
  <si>
    <t>SO 105 - Objekt schodiště na ulici Sokolská</t>
  </si>
  <si>
    <t>22,00*1,80</t>
  </si>
  <si>
    <t>22,0*1,90</t>
  </si>
  <si>
    <t>1333578416</t>
  </si>
  <si>
    <t>1,20*1,80</t>
  </si>
  <si>
    <t>65272687</t>
  </si>
  <si>
    <t>22,0*0,30*0,40+0,50</t>
  </si>
  <si>
    <t>3,14-1,32</t>
  </si>
  <si>
    <t>22,0*0,15*0,40</t>
  </si>
  <si>
    <t>1,82*1,80</t>
  </si>
  <si>
    <t>23,0*1,00</t>
  </si>
  <si>
    <t>30,000*0,0350</t>
  </si>
  <si>
    <t>2,50*0,20</t>
  </si>
  <si>
    <t>1,80*1,20*0,20</t>
  </si>
  <si>
    <t>(1,80+1,20)*2*0,20</t>
  </si>
  <si>
    <t>0,35*0,50*1,80</t>
  </si>
  <si>
    <t>0,315*2,40</t>
  </si>
  <si>
    <t>4*1,80</t>
  </si>
  <si>
    <t>22,0*2,0</t>
  </si>
  <si>
    <t>22,0*1,80</t>
  </si>
  <si>
    <t>22,00*0,10</t>
  </si>
  <si>
    <t>78330901R</t>
  </si>
  <si>
    <t>Oprava nátěru stávajícího zábradlí</t>
  </si>
  <si>
    <t>-898824208</t>
  </si>
  <si>
    <t>22,0</t>
  </si>
  <si>
    <t>22,0*1,02</t>
  </si>
  <si>
    <t>1,20*1,80*0,30</t>
  </si>
  <si>
    <t>985121222</t>
  </si>
  <si>
    <t>Tryskání degradovaného betonu líce kleneb vodou pod tlakem přes 300 do 1250 barů</t>
  </si>
  <si>
    <t>-1438201241</t>
  </si>
  <si>
    <t>24,00*0,70</t>
  </si>
  <si>
    <t>985311211</t>
  </si>
  <si>
    <t>Reprofilace líce kleneb a podhledů cementovou sanační maltou tl do 10 mm</t>
  </si>
  <si>
    <t>-2075693680</t>
  </si>
  <si>
    <t>985312111</t>
  </si>
  <si>
    <t>Stěrka k vyrovnání betonových ploch stěn tl do 2 mm</t>
  </si>
  <si>
    <t>-597278700</t>
  </si>
  <si>
    <t>39,815*10</t>
  </si>
  <si>
    <t>Město Kopřivnice - oprava vybraných schodišť 2024</t>
  </si>
  <si>
    <t>Město Kopřivnice</t>
  </si>
  <si>
    <t>VSDS s.r.o.</t>
  </si>
  <si>
    <t>Ing. Václav Šafář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</si>
</sst>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19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Alignment="1">
      <alignment vertical="center"/>
    </xf>
    <xf numFmtId="166" fontId="25" fillId="0" borderId="0" xfId="0" applyNumberFormat="1" applyFont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4" fontId="20" fillId="0" borderId="0" xfId="0" applyNumberFormat="1" applyFont="1"/>
    <xf numFmtId="166" fontId="28" fillId="0" borderId="12" xfId="0" applyNumberFormat="1" applyFont="1" applyBorder="1"/>
    <xf numFmtId="166" fontId="28" fillId="0" borderId="13" xfId="0" applyNumberFormat="1" applyFont="1" applyBorder="1"/>
    <xf numFmtId="4" fontId="29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19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center"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4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8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2"/>
  <sheetViews>
    <sheetView showGridLines="0" tabSelected="1" topLeftCell="A26" workbookViewId="0">
      <selection activeCell="L22" sqref="L22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ht="36.950000000000003" customHeight="1">
      <c r="AR2" s="161" t="s">
        <v>5</v>
      </c>
      <c r="AS2" s="162"/>
      <c r="AT2" s="162"/>
      <c r="AU2" s="162"/>
      <c r="AV2" s="162"/>
      <c r="AW2" s="162"/>
      <c r="AX2" s="162"/>
      <c r="AY2" s="162"/>
      <c r="AZ2" s="162"/>
      <c r="BA2" s="162"/>
      <c r="BB2" s="162"/>
      <c r="BC2" s="162"/>
      <c r="BD2" s="162"/>
      <c r="BE2" s="162"/>
      <c r="BS2" s="14" t="s">
        <v>6</v>
      </c>
      <c r="BT2" s="14" t="s">
        <v>7</v>
      </c>
    </row>
    <row r="3" spans="1:74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ht="24.95" customHeight="1">
      <c r="B4" s="17"/>
      <c r="D4" s="18" t="s">
        <v>9</v>
      </c>
      <c r="AR4" s="17"/>
      <c r="AS4" s="19" t="s">
        <v>10</v>
      </c>
      <c r="BS4" s="14" t="s">
        <v>11</v>
      </c>
    </row>
    <row r="5" spans="1:74" ht="12" customHeight="1">
      <c r="B5" s="17"/>
      <c r="D5" s="20" t="s">
        <v>12</v>
      </c>
      <c r="K5" s="170" t="s">
        <v>13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62"/>
      <c r="AD5" s="162"/>
      <c r="AE5" s="162"/>
      <c r="AF5" s="162"/>
      <c r="AG5" s="162"/>
      <c r="AH5" s="162"/>
      <c r="AI5" s="162"/>
      <c r="AJ5" s="162"/>
      <c r="AK5" s="162"/>
      <c r="AL5" s="162"/>
      <c r="AM5" s="162"/>
      <c r="AN5" s="162"/>
      <c r="AO5" s="162"/>
      <c r="AR5" s="17"/>
      <c r="BS5" s="14" t="s">
        <v>6</v>
      </c>
    </row>
    <row r="6" spans="1:74" ht="36.950000000000003" customHeight="1">
      <c r="B6" s="17"/>
      <c r="D6" s="22" t="s">
        <v>14</v>
      </c>
      <c r="K6" s="171" t="s">
        <v>465</v>
      </c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62"/>
      <c r="AD6" s="162"/>
      <c r="AE6" s="162"/>
      <c r="AF6" s="162"/>
      <c r="AG6" s="162"/>
      <c r="AH6" s="162"/>
      <c r="AI6" s="162"/>
      <c r="AJ6" s="162"/>
      <c r="AK6" s="162"/>
      <c r="AL6" s="162"/>
      <c r="AM6" s="162"/>
      <c r="AN6" s="162"/>
      <c r="AO6" s="162"/>
      <c r="AR6" s="17"/>
      <c r="BS6" s="14" t="s">
        <v>6</v>
      </c>
    </row>
    <row r="7" spans="1:74" ht="12" customHeight="1">
      <c r="B7" s="17"/>
      <c r="D7" s="23" t="s">
        <v>15</v>
      </c>
      <c r="K7" s="21" t="s">
        <v>1</v>
      </c>
      <c r="AK7" s="23" t="s">
        <v>16</v>
      </c>
      <c r="AN7" s="21" t="s">
        <v>1</v>
      </c>
      <c r="AR7" s="17"/>
      <c r="BS7" s="14" t="s">
        <v>6</v>
      </c>
    </row>
    <row r="8" spans="1:74" ht="12" customHeight="1">
      <c r="B8" s="17"/>
      <c r="D8" s="23" t="s">
        <v>17</v>
      </c>
      <c r="K8" s="21" t="s">
        <v>18</v>
      </c>
      <c r="AK8" s="23" t="s">
        <v>19</v>
      </c>
      <c r="AN8" s="21" t="s">
        <v>20</v>
      </c>
      <c r="AR8" s="17"/>
      <c r="BS8" s="14" t="s">
        <v>6</v>
      </c>
    </row>
    <row r="9" spans="1:74" ht="14.45" customHeight="1">
      <c r="B9" s="17"/>
      <c r="AR9" s="17"/>
      <c r="BS9" s="14" t="s">
        <v>6</v>
      </c>
    </row>
    <row r="10" spans="1:74" ht="12" customHeight="1">
      <c r="B10" s="17"/>
      <c r="D10" s="23" t="s">
        <v>21</v>
      </c>
      <c r="H10" t="s">
        <v>466</v>
      </c>
      <c r="AK10" s="23" t="s">
        <v>22</v>
      </c>
      <c r="AN10" s="21" t="s">
        <v>1</v>
      </c>
      <c r="AR10" s="17"/>
      <c r="BS10" s="14" t="s">
        <v>6</v>
      </c>
    </row>
    <row r="11" spans="1:74" ht="18.399999999999999" customHeight="1">
      <c r="B11" s="17"/>
      <c r="E11" s="21" t="s">
        <v>18</v>
      </c>
      <c r="AK11" s="23" t="s">
        <v>23</v>
      </c>
      <c r="AN11" s="21" t="s">
        <v>1</v>
      </c>
      <c r="AR11" s="17"/>
      <c r="BS11" s="14" t="s">
        <v>6</v>
      </c>
    </row>
    <row r="12" spans="1:74" ht="6.95" customHeight="1">
      <c r="B12" s="17"/>
      <c r="AR12" s="17"/>
      <c r="BS12" s="14" t="s">
        <v>6</v>
      </c>
    </row>
    <row r="13" spans="1:74" ht="12" customHeight="1">
      <c r="B13" s="17"/>
      <c r="D13" s="23" t="s">
        <v>24</v>
      </c>
      <c r="AK13" s="23" t="s">
        <v>22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18</v>
      </c>
      <c r="AK14" s="23" t="s">
        <v>23</v>
      </c>
      <c r="AN14" s="21" t="s">
        <v>1</v>
      </c>
      <c r="AR14" s="17"/>
      <c r="BS14" s="14" t="s">
        <v>6</v>
      </c>
    </row>
    <row r="15" spans="1:74" ht="6.95" customHeight="1">
      <c r="B15" s="17"/>
      <c r="AR15" s="17"/>
      <c r="BS15" s="14" t="s">
        <v>3</v>
      </c>
    </row>
    <row r="16" spans="1:74" ht="12" customHeight="1">
      <c r="B16" s="17"/>
      <c r="D16" s="23" t="s">
        <v>25</v>
      </c>
      <c r="I16" t="s">
        <v>467</v>
      </c>
      <c r="AK16" s="23" t="s">
        <v>22</v>
      </c>
      <c r="AN16" s="21" t="s">
        <v>1</v>
      </c>
      <c r="AR16" s="17"/>
      <c r="BS16" s="14" t="s">
        <v>3</v>
      </c>
    </row>
    <row r="17" spans="2:71" ht="18.399999999999999" customHeight="1">
      <c r="B17" s="17"/>
      <c r="E17" s="21" t="s">
        <v>18</v>
      </c>
      <c r="AK17" s="23" t="s">
        <v>23</v>
      </c>
      <c r="AN17" s="21" t="s">
        <v>1</v>
      </c>
      <c r="AR17" s="17"/>
      <c r="BS17" s="14" t="s">
        <v>3</v>
      </c>
    </row>
    <row r="18" spans="2:71" ht="6.95" customHeight="1">
      <c r="B18" s="17"/>
      <c r="AR18" s="17"/>
      <c r="BS18" s="14" t="s">
        <v>6</v>
      </c>
    </row>
    <row r="19" spans="2:71" ht="12" customHeight="1">
      <c r="B19" s="17"/>
      <c r="D19" s="23" t="s">
        <v>26</v>
      </c>
      <c r="I19" t="s">
        <v>468</v>
      </c>
      <c r="AK19" s="23" t="s">
        <v>22</v>
      </c>
      <c r="AN19" s="21" t="s">
        <v>1</v>
      </c>
      <c r="AR19" s="17"/>
      <c r="BS19" s="14" t="s">
        <v>6</v>
      </c>
    </row>
    <row r="20" spans="2:71" ht="18.399999999999999" customHeight="1">
      <c r="B20" s="17"/>
      <c r="E20" s="21" t="s">
        <v>18</v>
      </c>
      <c r="AK20" s="23" t="s">
        <v>23</v>
      </c>
      <c r="AN20" s="21" t="s">
        <v>1</v>
      </c>
      <c r="AR20" s="17"/>
      <c r="BS20" s="14" t="s">
        <v>27</v>
      </c>
    </row>
    <row r="21" spans="2:71" ht="6.95" customHeight="1">
      <c r="B21" s="17"/>
      <c r="AR21" s="17"/>
    </row>
    <row r="22" spans="2:71" ht="12" customHeight="1">
      <c r="B22" s="17"/>
      <c r="D22" s="23" t="s">
        <v>28</v>
      </c>
      <c r="AR22" s="17"/>
    </row>
    <row r="23" spans="2:71" ht="16.5" customHeight="1">
      <c r="B23" s="17"/>
      <c r="E23" s="172" t="s">
        <v>1</v>
      </c>
      <c r="F23" s="172"/>
      <c r="G23" s="172"/>
      <c r="H23" s="172"/>
      <c r="I23" s="172"/>
      <c r="J23" s="172"/>
      <c r="K23" s="172"/>
      <c r="L23" s="172"/>
      <c r="M23" s="172"/>
      <c r="N23" s="172"/>
      <c r="O23" s="172"/>
      <c r="P23" s="172"/>
      <c r="Q23" s="172"/>
      <c r="R23" s="172"/>
      <c r="S23" s="172"/>
      <c r="T23" s="172"/>
      <c r="U23" s="172"/>
      <c r="V23" s="172"/>
      <c r="W23" s="172"/>
      <c r="X23" s="172"/>
      <c r="Y23" s="172"/>
      <c r="Z23" s="172"/>
      <c r="AA23" s="172"/>
      <c r="AB23" s="172"/>
      <c r="AC23" s="172"/>
      <c r="AD23" s="172"/>
      <c r="AE23" s="172"/>
      <c r="AF23" s="172"/>
      <c r="AG23" s="172"/>
      <c r="AH23" s="172"/>
      <c r="AI23" s="172"/>
      <c r="AJ23" s="172"/>
      <c r="AK23" s="172"/>
      <c r="AL23" s="172"/>
      <c r="AM23" s="172"/>
      <c r="AN23" s="172"/>
      <c r="AR23" s="17"/>
    </row>
    <row r="24" spans="2:71" ht="6.95" customHeight="1">
      <c r="B24" s="17"/>
      <c r="AR24" s="17"/>
    </row>
    <row r="25" spans="2:7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2:71" s="1" customFormat="1" ht="25.9" customHeight="1">
      <c r="B26" s="26"/>
      <c r="D26" s="27" t="s">
        <v>29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173">
        <f>ROUND(AG94,2)</f>
        <v>0</v>
      </c>
      <c r="AL26" s="174"/>
      <c r="AM26" s="174"/>
      <c r="AN26" s="174"/>
      <c r="AO26" s="174"/>
      <c r="AR26" s="26"/>
    </row>
    <row r="27" spans="2:71" s="1" customFormat="1" ht="6.95" customHeight="1">
      <c r="B27" s="26"/>
      <c r="AR27" s="26"/>
    </row>
    <row r="28" spans="2:71" s="1" customFormat="1" ht="12.75">
      <c r="B28" s="26"/>
      <c r="L28" s="175" t="s">
        <v>30</v>
      </c>
      <c r="M28" s="175"/>
      <c r="N28" s="175"/>
      <c r="O28" s="175"/>
      <c r="P28" s="175"/>
      <c r="W28" s="175" t="s">
        <v>31</v>
      </c>
      <c r="X28" s="175"/>
      <c r="Y28" s="175"/>
      <c r="Z28" s="175"/>
      <c r="AA28" s="175"/>
      <c r="AB28" s="175"/>
      <c r="AC28" s="175"/>
      <c r="AD28" s="175"/>
      <c r="AE28" s="175"/>
      <c r="AK28" s="175" t="s">
        <v>32</v>
      </c>
      <c r="AL28" s="175"/>
      <c r="AM28" s="175"/>
      <c r="AN28" s="175"/>
      <c r="AO28" s="175"/>
      <c r="AR28" s="26"/>
    </row>
    <row r="29" spans="2:71" s="2" customFormat="1" ht="14.45" customHeight="1">
      <c r="B29" s="30"/>
      <c r="D29" s="23" t="s">
        <v>33</v>
      </c>
      <c r="F29" s="23" t="s">
        <v>34</v>
      </c>
      <c r="L29" s="163">
        <v>0.21</v>
      </c>
      <c r="M29" s="164"/>
      <c r="N29" s="164"/>
      <c r="O29" s="164"/>
      <c r="P29" s="164"/>
      <c r="W29" s="165">
        <f>ROUND(AZ94, 2)</f>
        <v>0</v>
      </c>
      <c r="X29" s="164"/>
      <c r="Y29" s="164"/>
      <c r="Z29" s="164"/>
      <c r="AA29" s="164"/>
      <c r="AB29" s="164"/>
      <c r="AC29" s="164"/>
      <c r="AD29" s="164"/>
      <c r="AE29" s="164"/>
      <c r="AK29" s="165">
        <f>ROUND(AV94, 2)</f>
        <v>0</v>
      </c>
      <c r="AL29" s="164"/>
      <c r="AM29" s="164"/>
      <c r="AN29" s="164"/>
      <c r="AO29" s="164"/>
      <c r="AR29" s="30"/>
    </row>
    <row r="30" spans="2:71" s="2" customFormat="1" ht="14.45" customHeight="1">
      <c r="B30" s="30"/>
      <c r="F30" s="23" t="s">
        <v>35</v>
      </c>
      <c r="L30" s="163">
        <v>0.12</v>
      </c>
      <c r="M30" s="164"/>
      <c r="N30" s="164"/>
      <c r="O30" s="164"/>
      <c r="P30" s="164"/>
      <c r="W30" s="165">
        <f>ROUND(BA94, 2)</f>
        <v>0</v>
      </c>
      <c r="X30" s="164"/>
      <c r="Y30" s="164"/>
      <c r="Z30" s="164"/>
      <c r="AA30" s="164"/>
      <c r="AB30" s="164"/>
      <c r="AC30" s="164"/>
      <c r="AD30" s="164"/>
      <c r="AE30" s="164"/>
      <c r="AK30" s="165">
        <f>ROUND(AW94, 2)</f>
        <v>0</v>
      </c>
      <c r="AL30" s="164"/>
      <c r="AM30" s="164"/>
      <c r="AN30" s="164"/>
      <c r="AO30" s="164"/>
      <c r="AR30" s="30"/>
    </row>
    <row r="31" spans="2:71" s="2" customFormat="1" ht="14.45" hidden="1" customHeight="1">
      <c r="B31" s="30"/>
      <c r="F31" s="23" t="s">
        <v>36</v>
      </c>
      <c r="L31" s="163">
        <v>0.21</v>
      </c>
      <c r="M31" s="164"/>
      <c r="N31" s="164"/>
      <c r="O31" s="164"/>
      <c r="P31" s="164"/>
      <c r="W31" s="165">
        <f>ROUND(BB94, 2)</f>
        <v>0</v>
      </c>
      <c r="X31" s="164"/>
      <c r="Y31" s="164"/>
      <c r="Z31" s="164"/>
      <c r="AA31" s="164"/>
      <c r="AB31" s="164"/>
      <c r="AC31" s="164"/>
      <c r="AD31" s="164"/>
      <c r="AE31" s="164"/>
      <c r="AK31" s="165">
        <v>0</v>
      </c>
      <c r="AL31" s="164"/>
      <c r="AM31" s="164"/>
      <c r="AN31" s="164"/>
      <c r="AO31" s="164"/>
      <c r="AR31" s="30"/>
    </row>
    <row r="32" spans="2:71" s="2" customFormat="1" ht="14.45" hidden="1" customHeight="1">
      <c r="B32" s="30"/>
      <c r="F32" s="23" t="s">
        <v>37</v>
      </c>
      <c r="L32" s="163">
        <v>0.12</v>
      </c>
      <c r="M32" s="164"/>
      <c r="N32" s="164"/>
      <c r="O32" s="164"/>
      <c r="P32" s="164"/>
      <c r="W32" s="165">
        <f>ROUND(BC94, 2)</f>
        <v>0</v>
      </c>
      <c r="X32" s="164"/>
      <c r="Y32" s="164"/>
      <c r="Z32" s="164"/>
      <c r="AA32" s="164"/>
      <c r="AB32" s="164"/>
      <c r="AC32" s="164"/>
      <c r="AD32" s="164"/>
      <c r="AE32" s="164"/>
      <c r="AK32" s="165">
        <v>0</v>
      </c>
      <c r="AL32" s="164"/>
      <c r="AM32" s="164"/>
      <c r="AN32" s="164"/>
      <c r="AO32" s="164"/>
      <c r="AR32" s="30"/>
    </row>
    <row r="33" spans="2:44" s="2" customFormat="1" ht="14.45" hidden="1" customHeight="1">
      <c r="B33" s="30"/>
      <c r="F33" s="23" t="s">
        <v>38</v>
      </c>
      <c r="L33" s="163">
        <v>0</v>
      </c>
      <c r="M33" s="164"/>
      <c r="N33" s="164"/>
      <c r="O33" s="164"/>
      <c r="P33" s="164"/>
      <c r="W33" s="165">
        <f>ROUND(BD94, 2)</f>
        <v>0</v>
      </c>
      <c r="X33" s="164"/>
      <c r="Y33" s="164"/>
      <c r="Z33" s="164"/>
      <c r="AA33" s="164"/>
      <c r="AB33" s="164"/>
      <c r="AC33" s="164"/>
      <c r="AD33" s="164"/>
      <c r="AE33" s="164"/>
      <c r="AK33" s="165">
        <v>0</v>
      </c>
      <c r="AL33" s="164"/>
      <c r="AM33" s="164"/>
      <c r="AN33" s="164"/>
      <c r="AO33" s="164"/>
      <c r="AR33" s="30"/>
    </row>
    <row r="34" spans="2:44" s="1" customFormat="1" ht="6.95" customHeight="1">
      <c r="B34" s="26"/>
      <c r="AR34" s="26"/>
    </row>
    <row r="35" spans="2:44" s="1" customFormat="1" ht="25.9" customHeight="1">
      <c r="B35" s="26"/>
      <c r="C35" s="31"/>
      <c r="D35" s="32" t="s">
        <v>39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40</v>
      </c>
      <c r="U35" s="33"/>
      <c r="V35" s="33"/>
      <c r="W35" s="33"/>
      <c r="X35" s="169" t="s">
        <v>41</v>
      </c>
      <c r="Y35" s="167"/>
      <c r="Z35" s="167"/>
      <c r="AA35" s="167"/>
      <c r="AB35" s="167"/>
      <c r="AC35" s="33"/>
      <c r="AD35" s="33"/>
      <c r="AE35" s="33"/>
      <c r="AF35" s="33"/>
      <c r="AG35" s="33"/>
      <c r="AH35" s="33"/>
      <c r="AI35" s="33"/>
      <c r="AJ35" s="33"/>
      <c r="AK35" s="166">
        <f>SUM(AK26:AK33)</f>
        <v>0</v>
      </c>
      <c r="AL35" s="167"/>
      <c r="AM35" s="167"/>
      <c r="AN35" s="167"/>
      <c r="AO35" s="168"/>
      <c r="AP35" s="31"/>
      <c r="AQ35" s="31"/>
      <c r="AR35" s="26"/>
    </row>
    <row r="36" spans="2:44" s="1" customFormat="1" ht="6.95" customHeight="1">
      <c r="B36" s="26"/>
      <c r="AR36" s="26"/>
    </row>
    <row r="37" spans="2:44" s="1" customFormat="1" ht="14.45" customHeight="1">
      <c r="B37" s="26"/>
      <c r="AR37" s="26"/>
    </row>
    <row r="38" spans="2:44" ht="14.45" customHeight="1">
      <c r="B38" s="17"/>
      <c r="AR38" s="17"/>
    </row>
    <row r="39" spans="2:44" ht="14.45" customHeight="1">
      <c r="B39" s="17"/>
      <c r="AR39" s="17"/>
    </row>
    <row r="40" spans="2:44" ht="14.45" customHeight="1">
      <c r="B40" s="17"/>
      <c r="AR40" s="17"/>
    </row>
    <row r="41" spans="2:44" ht="14.45" customHeight="1">
      <c r="B41" s="17"/>
      <c r="AR41" s="17"/>
    </row>
    <row r="42" spans="2:44" ht="14.45" customHeight="1">
      <c r="B42" s="17"/>
      <c r="AR42" s="17"/>
    </row>
    <row r="43" spans="2:44" ht="14.45" customHeight="1">
      <c r="B43" s="17"/>
      <c r="AR43" s="17"/>
    </row>
    <row r="44" spans="2:44" ht="14.45" customHeight="1">
      <c r="B44" s="17"/>
      <c r="AR44" s="17"/>
    </row>
    <row r="45" spans="2:44" ht="14.45" customHeight="1">
      <c r="B45" s="17"/>
      <c r="AR45" s="17"/>
    </row>
    <row r="46" spans="2:44" ht="14.45" customHeight="1">
      <c r="B46" s="17"/>
      <c r="AR46" s="17"/>
    </row>
    <row r="47" spans="2:44" ht="14.45" customHeight="1">
      <c r="B47" s="17"/>
      <c r="AR47" s="17"/>
    </row>
    <row r="48" spans="2:44" ht="14.45" customHeight="1">
      <c r="B48" s="17"/>
      <c r="AR48" s="17"/>
    </row>
    <row r="49" spans="2:44" s="1" customFormat="1" ht="14.45" customHeight="1">
      <c r="B49" s="26"/>
      <c r="D49" s="35" t="s">
        <v>42</v>
      </c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5" t="s">
        <v>43</v>
      </c>
      <c r="AI49" s="36"/>
      <c r="AJ49" s="36"/>
      <c r="AK49" s="36"/>
      <c r="AL49" s="36"/>
      <c r="AM49" s="36"/>
      <c r="AN49" s="36"/>
      <c r="AO49" s="36"/>
      <c r="AR49" s="26"/>
    </row>
    <row r="50" spans="2:44">
      <c r="B50" s="17"/>
      <c r="AR50" s="17"/>
    </row>
    <row r="51" spans="2:44">
      <c r="B51" s="17"/>
      <c r="AR51" s="17"/>
    </row>
    <row r="52" spans="2:44">
      <c r="B52" s="17"/>
      <c r="AR52" s="17"/>
    </row>
    <row r="53" spans="2:44">
      <c r="B53" s="17"/>
      <c r="AR53" s="17"/>
    </row>
    <row r="54" spans="2:44">
      <c r="B54" s="17"/>
      <c r="AR54" s="17"/>
    </row>
    <row r="55" spans="2:44">
      <c r="B55" s="17"/>
      <c r="AR55" s="17"/>
    </row>
    <row r="56" spans="2:44">
      <c r="B56" s="17"/>
      <c r="AR56" s="17"/>
    </row>
    <row r="57" spans="2:44">
      <c r="B57" s="17"/>
      <c r="AR57" s="17"/>
    </row>
    <row r="58" spans="2:44">
      <c r="B58" s="17"/>
      <c r="AR58" s="17"/>
    </row>
    <row r="59" spans="2:44">
      <c r="B59" s="17"/>
      <c r="AR59" s="17"/>
    </row>
    <row r="60" spans="2:44" s="1" customFormat="1" ht="12.75">
      <c r="B60" s="26"/>
      <c r="D60" s="37" t="s">
        <v>44</v>
      </c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37" t="s">
        <v>45</v>
      </c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37" t="s">
        <v>44</v>
      </c>
      <c r="AI60" s="28"/>
      <c r="AJ60" s="28"/>
      <c r="AK60" s="28"/>
      <c r="AL60" s="28"/>
      <c r="AM60" s="37" t="s">
        <v>45</v>
      </c>
      <c r="AN60" s="28"/>
      <c r="AO60" s="28"/>
      <c r="AR60" s="26"/>
    </row>
    <row r="61" spans="2:44">
      <c r="B61" s="17"/>
      <c r="AR61" s="17"/>
    </row>
    <row r="62" spans="2:44">
      <c r="B62" s="17"/>
      <c r="AR62" s="17"/>
    </row>
    <row r="63" spans="2:44">
      <c r="B63" s="17"/>
      <c r="AR63" s="17"/>
    </row>
    <row r="64" spans="2:44" s="1" customFormat="1" ht="12.75">
      <c r="B64" s="26"/>
      <c r="D64" s="35" t="s">
        <v>46</v>
      </c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5" t="s">
        <v>47</v>
      </c>
      <c r="AI64" s="36"/>
      <c r="AJ64" s="36"/>
      <c r="AK64" s="36"/>
      <c r="AL64" s="36"/>
      <c r="AM64" s="36"/>
      <c r="AN64" s="36"/>
      <c r="AO64" s="36"/>
      <c r="AR64" s="26"/>
    </row>
    <row r="65" spans="2:44">
      <c r="B65" s="17"/>
      <c r="AR65" s="17"/>
    </row>
    <row r="66" spans="2:44">
      <c r="B66" s="17"/>
      <c r="AR66" s="17"/>
    </row>
    <row r="67" spans="2:44">
      <c r="B67" s="17"/>
      <c r="AR67" s="17"/>
    </row>
    <row r="68" spans="2:44">
      <c r="B68" s="17"/>
      <c r="AR68" s="17"/>
    </row>
    <row r="69" spans="2:44">
      <c r="B69" s="17"/>
      <c r="AR69" s="17"/>
    </row>
    <row r="70" spans="2:44">
      <c r="B70" s="17"/>
      <c r="AR70" s="17"/>
    </row>
    <row r="71" spans="2:44">
      <c r="B71" s="17"/>
      <c r="AR71" s="17"/>
    </row>
    <row r="72" spans="2:44">
      <c r="B72" s="17"/>
      <c r="AR72" s="17"/>
    </row>
    <row r="73" spans="2:44">
      <c r="B73" s="17"/>
      <c r="AR73" s="17"/>
    </row>
    <row r="74" spans="2:44">
      <c r="B74" s="17"/>
      <c r="AR74" s="17"/>
    </row>
    <row r="75" spans="2:44" s="1" customFormat="1" ht="12.75">
      <c r="B75" s="26"/>
      <c r="D75" s="37" t="s">
        <v>44</v>
      </c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37" t="s">
        <v>45</v>
      </c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37" t="s">
        <v>44</v>
      </c>
      <c r="AI75" s="28"/>
      <c r="AJ75" s="28"/>
      <c r="AK75" s="28"/>
      <c r="AL75" s="28"/>
      <c r="AM75" s="37" t="s">
        <v>45</v>
      </c>
      <c r="AN75" s="28"/>
      <c r="AO75" s="28"/>
      <c r="AR75" s="26"/>
    </row>
    <row r="76" spans="2:44" s="1" customFormat="1">
      <c r="B76" s="26"/>
      <c r="AR76" s="26"/>
    </row>
    <row r="77" spans="2:44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  <c r="AR77" s="26"/>
    </row>
    <row r="81" spans="1:91" s="1" customFormat="1" ht="6.95" customHeight="1"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26"/>
    </row>
    <row r="82" spans="1:91" s="1" customFormat="1" ht="24.95" customHeight="1">
      <c r="B82" s="26"/>
      <c r="C82" s="18" t="s">
        <v>48</v>
      </c>
      <c r="AR82" s="26"/>
    </row>
    <row r="83" spans="1:91" s="1" customFormat="1" ht="6.95" customHeight="1">
      <c r="B83" s="26"/>
      <c r="AR83" s="26"/>
    </row>
    <row r="84" spans="1:91" s="3" customFormat="1" ht="12" customHeight="1">
      <c r="B84" s="42"/>
      <c r="C84" s="23" t="s">
        <v>12</v>
      </c>
      <c r="L84" s="3" t="str">
        <f>K5</f>
        <v>240814</v>
      </c>
      <c r="AR84" s="42"/>
    </row>
    <row r="85" spans="1:91" s="4" customFormat="1" ht="36.950000000000003" customHeight="1">
      <c r="B85" s="43"/>
      <c r="C85" s="44" t="s">
        <v>14</v>
      </c>
      <c r="L85" s="186" t="str">
        <f>K6</f>
        <v>Město Kopřivnice - oprava vybraných schodišť 2024</v>
      </c>
      <c r="M85" s="187"/>
      <c r="N85" s="187"/>
      <c r="O85" s="187"/>
      <c r="P85" s="187"/>
      <c r="Q85" s="187"/>
      <c r="R85" s="187"/>
      <c r="S85" s="187"/>
      <c r="T85" s="187"/>
      <c r="U85" s="187"/>
      <c r="V85" s="187"/>
      <c r="W85" s="187"/>
      <c r="X85" s="187"/>
      <c r="Y85" s="187"/>
      <c r="Z85" s="187"/>
      <c r="AA85" s="187"/>
      <c r="AB85" s="187"/>
      <c r="AC85" s="187"/>
      <c r="AD85" s="187"/>
      <c r="AE85" s="187"/>
      <c r="AF85" s="187"/>
      <c r="AG85" s="187"/>
      <c r="AH85" s="187"/>
      <c r="AI85" s="187"/>
      <c r="AJ85" s="187"/>
      <c r="AK85" s="187"/>
      <c r="AL85" s="187"/>
      <c r="AM85" s="187"/>
      <c r="AN85" s="187"/>
      <c r="AO85" s="187"/>
      <c r="AR85" s="43"/>
    </row>
    <row r="86" spans="1:91" s="1" customFormat="1" ht="6.95" customHeight="1">
      <c r="B86" s="26"/>
      <c r="AR86" s="26"/>
    </row>
    <row r="87" spans="1:91" s="1" customFormat="1" ht="12" customHeight="1">
      <c r="B87" s="26"/>
      <c r="C87" s="23" t="s">
        <v>17</v>
      </c>
      <c r="L87" s="45" t="str">
        <f>IF(K8="","",K8)</f>
        <v xml:space="preserve"> </v>
      </c>
      <c r="AI87" s="23" t="s">
        <v>19</v>
      </c>
      <c r="AM87" s="188" t="str">
        <f>IF(AN8= "","",AN8)</f>
        <v>7. 10. 2024</v>
      </c>
      <c r="AN87" s="188"/>
      <c r="AR87" s="26"/>
    </row>
    <row r="88" spans="1:91" s="1" customFormat="1" ht="6.95" customHeight="1">
      <c r="B88" s="26"/>
      <c r="AR88" s="26"/>
    </row>
    <row r="89" spans="1:91" s="1" customFormat="1" ht="15.2" customHeight="1">
      <c r="B89" s="26"/>
      <c r="C89" s="23" t="s">
        <v>21</v>
      </c>
      <c r="L89" s="3" t="str">
        <f>IF(E11= "","",E11)</f>
        <v xml:space="preserve"> </v>
      </c>
      <c r="AI89" s="23" t="s">
        <v>25</v>
      </c>
      <c r="AM89" s="189" t="str">
        <f>IF(E17="","",E17)</f>
        <v xml:space="preserve"> </v>
      </c>
      <c r="AN89" s="190"/>
      <c r="AO89" s="190"/>
      <c r="AP89" s="190"/>
      <c r="AR89" s="26"/>
      <c r="AS89" s="191" t="s">
        <v>49</v>
      </c>
      <c r="AT89" s="192"/>
      <c r="AU89" s="47"/>
      <c r="AV89" s="47"/>
      <c r="AW89" s="47"/>
      <c r="AX89" s="47"/>
      <c r="AY89" s="47"/>
      <c r="AZ89" s="47"/>
      <c r="BA89" s="47"/>
      <c r="BB89" s="47"/>
      <c r="BC89" s="47"/>
      <c r="BD89" s="48"/>
    </row>
    <row r="90" spans="1:91" s="1" customFormat="1" ht="15.2" customHeight="1">
      <c r="B90" s="26"/>
      <c r="C90" s="23" t="s">
        <v>24</v>
      </c>
      <c r="L90" s="3" t="str">
        <f>IF(E14="","",E14)</f>
        <v xml:space="preserve"> </v>
      </c>
      <c r="AI90" s="23" t="s">
        <v>26</v>
      </c>
      <c r="AM90" s="189" t="str">
        <f>IF(E20="","",E20)</f>
        <v xml:space="preserve"> </v>
      </c>
      <c r="AN90" s="190"/>
      <c r="AO90" s="190"/>
      <c r="AP90" s="190"/>
      <c r="AR90" s="26"/>
      <c r="AS90" s="193"/>
      <c r="AT90" s="194"/>
      <c r="BD90" s="50"/>
    </row>
    <row r="91" spans="1:91" s="1" customFormat="1" ht="10.9" customHeight="1">
      <c r="B91" s="26"/>
      <c r="AR91" s="26"/>
      <c r="AS91" s="193"/>
      <c r="AT91" s="194"/>
      <c r="BD91" s="50"/>
    </row>
    <row r="92" spans="1:91" s="1" customFormat="1" ht="29.25" customHeight="1">
      <c r="B92" s="26"/>
      <c r="C92" s="181" t="s">
        <v>50</v>
      </c>
      <c r="D92" s="182"/>
      <c r="E92" s="182"/>
      <c r="F92" s="182"/>
      <c r="G92" s="182"/>
      <c r="H92" s="51"/>
      <c r="I92" s="183" t="s">
        <v>51</v>
      </c>
      <c r="J92" s="182"/>
      <c r="K92" s="182"/>
      <c r="L92" s="182"/>
      <c r="M92" s="182"/>
      <c r="N92" s="182"/>
      <c r="O92" s="182"/>
      <c r="P92" s="182"/>
      <c r="Q92" s="182"/>
      <c r="R92" s="182"/>
      <c r="S92" s="182"/>
      <c r="T92" s="182"/>
      <c r="U92" s="182"/>
      <c r="V92" s="182"/>
      <c r="W92" s="182"/>
      <c r="X92" s="182"/>
      <c r="Y92" s="182"/>
      <c r="Z92" s="182"/>
      <c r="AA92" s="182"/>
      <c r="AB92" s="182"/>
      <c r="AC92" s="182"/>
      <c r="AD92" s="182"/>
      <c r="AE92" s="182"/>
      <c r="AF92" s="182"/>
      <c r="AG92" s="185" t="s">
        <v>52</v>
      </c>
      <c r="AH92" s="182"/>
      <c r="AI92" s="182"/>
      <c r="AJ92" s="182"/>
      <c r="AK92" s="182"/>
      <c r="AL92" s="182"/>
      <c r="AM92" s="182"/>
      <c r="AN92" s="183" t="s">
        <v>53</v>
      </c>
      <c r="AO92" s="182"/>
      <c r="AP92" s="184"/>
      <c r="AQ92" s="52" t="s">
        <v>54</v>
      </c>
      <c r="AR92" s="26"/>
      <c r="AS92" s="53" t="s">
        <v>55</v>
      </c>
      <c r="AT92" s="54" t="s">
        <v>56</v>
      </c>
      <c r="AU92" s="54" t="s">
        <v>57</v>
      </c>
      <c r="AV92" s="54" t="s">
        <v>58</v>
      </c>
      <c r="AW92" s="54" t="s">
        <v>59</v>
      </c>
      <c r="AX92" s="54" t="s">
        <v>60</v>
      </c>
      <c r="AY92" s="54" t="s">
        <v>61</v>
      </c>
      <c r="AZ92" s="54" t="s">
        <v>62</v>
      </c>
      <c r="BA92" s="54" t="s">
        <v>63</v>
      </c>
      <c r="BB92" s="54" t="s">
        <v>64</v>
      </c>
      <c r="BC92" s="54" t="s">
        <v>65</v>
      </c>
      <c r="BD92" s="55" t="s">
        <v>66</v>
      </c>
    </row>
    <row r="93" spans="1:91" s="1" customFormat="1" ht="10.9" customHeight="1">
      <c r="B93" s="26"/>
      <c r="AR93" s="26"/>
      <c r="AS93" s="56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8"/>
    </row>
    <row r="94" spans="1:91" s="5" customFormat="1" ht="32.450000000000003" customHeight="1">
      <c r="B94" s="57"/>
      <c r="C94" s="58" t="s">
        <v>67</v>
      </c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179">
        <f>ROUND(SUM(AG95:AG100),2)</f>
        <v>0</v>
      </c>
      <c r="AH94" s="179"/>
      <c r="AI94" s="179"/>
      <c r="AJ94" s="179"/>
      <c r="AK94" s="179"/>
      <c r="AL94" s="179"/>
      <c r="AM94" s="179"/>
      <c r="AN94" s="180">
        <f t="shared" ref="AN94:AN100" si="0">SUM(AG94,AT94)</f>
        <v>0</v>
      </c>
      <c r="AO94" s="180"/>
      <c r="AP94" s="180"/>
      <c r="AQ94" s="61" t="s">
        <v>1</v>
      </c>
      <c r="AR94" s="57"/>
      <c r="AS94" s="62">
        <f>ROUND(SUM(AS95:AS100),2)</f>
        <v>0</v>
      </c>
      <c r="AT94" s="63">
        <f t="shared" ref="AT94:AT100" si="1">ROUND(SUM(AV94:AW94),2)</f>
        <v>0</v>
      </c>
      <c r="AU94" s="64">
        <f>ROUND(SUM(AU95:AU100),5)</f>
        <v>1110.3245199999999</v>
      </c>
      <c r="AV94" s="63">
        <f>ROUND(AZ94*L29,2)</f>
        <v>0</v>
      </c>
      <c r="AW94" s="63">
        <f>ROUND(BA94*L30,2)</f>
        <v>0</v>
      </c>
      <c r="AX94" s="63">
        <f>ROUND(BB94*L29,2)</f>
        <v>0</v>
      </c>
      <c r="AY94" s="63">
        <f>ROUND(BC94*L30,2)</f>
        <v>0</v>
      </c>
      <c r="AZ94" s="63">
        <f>ROUND(SUM(AZ95:AZ100),2)</f>
        <v>0</v>
      </c>
      <c r="BA94" s="63">
        <f>ROUND(SUM(BA95:BA100),2)</f>
        <v>0</v>
      </c>
      <c r="BB94" s="63">
        <f>ROUND(SUM(BB95:BB100),2)</f>
        <v>0</v>
      </c>
      <c r="BC94" s="63">
        <f>ROUND(SUM(BC95:BC100),2)</f>
        <v>0</v>
      </c>
      <c r="BD94" s="65">
        <f>ROUND(SUM(BD95:BD100),2)</f>
        <v>0</v>
      </c>
      <c r="BS94" s="66" t="s">
        <v>68</v>
      </c>
      <c r="BT94" s="66" t="s">
        <v>69</v>
      </c>
      <c r="BU94" s="67" t="s">
        <v>70</v>
      </c>
      <c r="BV94" s="66" t="s">
        <v>71</v>
      </c>
      <c r="BW94" s="66" t="s">
        <v>4</v>
      </c>
      <c r="BX94" s="66" t="s">
        <v>72</v>
      </c>
      <c r="CL94" s="66" t="s">
        <v>1</v>
      </c>
    </row>
    <row r="95" spans="1:91" s="6" customFormat="1" ht="16.5" customHeight="1">
      <c r="A95" s="68" t="s">
        <v>73</v>
      </c>
      <c r="B95" s="69"/>
      <c r="C95" s="70"/>
      <c r="D95" s="178" t="s">
        <v>74</v>
      </c>
      <c r="E95" s="178"/>
      <c r="F95" s="178"/>
      <c r="G95" s="178"/>
      <c r="H95" s="178"/>
      <c r="I95" s="71"/>
      <c r="J95" s="178" t="s">
        <v>75</v>
      </c>
      <c r="K95" s="178"/>
      <c r="L95" s="178"/>
      <c r="M95" s="178"/>
      <c r="N95" s="178"/>
      <c r="O95" s="178"/>
      <c r="P95" s="178"/>
      <c r="Q95" s="178"/>
      <c r="R95" s="178"/>
      <c r="S95" s="178"/>
      <c r="T95" s="178"/>
      <c r="U95" s="178"/>
      <c r="V95" s="178"/>
      <c r="W95" s="178"/>
      <c r="X95" s="178"/>
      <c r="Y95" s="178"/>
      <c r="Z95" s="178"/>
      <c r="AA95" s="178"/>
      <c r="AB95" s="178"/>
      <c r="AC95" s="178"/>
      <c r="AD95" s="178"/>
      <c r="AE95" s="178"/>
      <c r="AF95" s="178"/>
      <c r="AG95" s="176">
        <f>'SO 100 - Všeobecné položky'!J30</f>
        <v>0</v>
      </c>
      <c r="AH95" s="177"/>
      <c r="AI95" s="177"/>
      <c r="AJ95" s="177"/>
      <c r="AK95" s="177"/>
      <c r="AL95" s="177"/>
      <c r="AM95" s="177"/>
      <c r="AN95" s="176">
        <f t="shared" si="0"/>
        <v>0</v>
      </c>
      <c r="AO95" s="177"/>
      <c r="AP95" s="177"/>
      <c r="AQ95" s="72" t="s">
        <v>76</v>
      </c>
      <c r="AR95" s="69"/>
      <c r="AS95" s="73">
        <v>0</v>
      </c>
      <c r="AT95" s="74">
        <f t="shared" si="1"/>
        <v>0</v>
      </c>
      <c r="AU95" s="75">
        <f>'SO 100 - Všeobecné položky'!P118</f>
        <v>0</v>
      </c>
      <c r="AV95" s="74">
        <f>'SO 100 - Všeobecné položky'!J33</f>
        <v>0</v>
      </c>
      <c r="AW95" s="74">
        <f>'SO 100 - Všeobecné položky'!J34</f>
        <v>0</v>
      </c>
      <c r="AX95" s="74">
        <f>'SO 100 - Všeobecné položky'!J35</f>
        <v>0</v>
      </c>
      <c r="AY95" s="74">
        <f>'SO 100 - Všeobecné položky'!J36</f>
        <v>0</v>
      </c>
      <c r="AZ95" s="74">
        <f>'SO 100 - Všeobecné položky'!F33</f>
        <v>0</v>
      </c>
      <c r="BA95" s="74">
        <f>'SO 100 - Všeobecné položky'!F34</f>
        <v>0</v>
      </c>
      <c r="BB95" s="74">
        <f>'SO 100 - Všeobecné položky'!F35</f>
        <v>0</v>
      </c>
      <c r="BC95" s="74">
        <f>'SO 100 - Všeobecné položky'!F36</f>
        <v>0</v>
      </c>
      <c r="BD95" s="76">
        <f>'SO 100 - Všeobecné položky'!F37</f>
        <v>0</v>
      </c>
      <c r="BT95" s="77" t="s">
        <v>77</v>
      </c>
      <c r="BV95" s="77" t="s">
        <v>71</v>
      </c>
      <c r="BW95" s="77" t="s">
        <v>78</v>
      </c>
      <c r="BX95" s="77" t="s">
        <v>4</v>
      </c>
      <c r="CL95" s="77" t="s">
        <v>1</v>
      </c>
      <c r="CM95" s="77" t="s">
        <v>79</v>
      </c>
    </row>
    <row r="96" spans="1:91" s="6" customFormat="1" ht="16.5" customHeight="1">
      <c r="A96" s="68" t="s">
        <v>73</v>
      </c>
      <c r="B96" s="69"/>
      <c r="C96" s="70"/>
      <c r="D96" s="178" t="s">
        <v>80</v>
      </c>
      <c r="E96" s="178"/>
      <c r="F96" s="178"/>
      <c r="G96" s="178"/>
      <c r="H96" s="178"/>
      <c r="I96" s="71"/>
      <c r="J96" s="178" t="s">
        <v>81</v>
      </c>
      <c r="K96" s="178"/>
      <c r="L96" s="178"/>
      <c r="M96" s="178"/>
      <c r="N96" s="178"/>
      <c r="O96" s="178"/>
      <c r="P96" s="178"/>
      <c r="Q96" s="178"/>
      <c r="R96" s="178"/>
      <c r="S96" s="178"/>
      <c r="T96" s="178"/>
      <c r="U96" s="178"/>
      <c r="V96" s="178"/>
      <c r="W96" s="178"/>
      <c r="X96" s="178"/>
      <c r="Y96" s="178"/>
      <c r="Z96" s="178"/>
      <c r="AA96" s="178"/>
      <c r="AB96" s="178"/>
      <c r="AC96" s="178"/>
      <c r="AD96" s="178"/>
      <c r="AE96" s="178"/>
      <c r="AF96" s="178"/>
      <c r="AG96" s="176">
        <f>'SO 101 - Objekt schodiště...'!J30</f>
        <v>0</v>
      </c>
      <c r="AH96" s="177"/>
      <c r="AI96" s="177"/>
      <c r="AJ96" s="177"/>
      <c r="AK96" s="177"/>
      <c r="AL96" s="177"/>
      <c r="AM96" s="177"/>
      <c r="AN96" s="176">
        <f t="shared" si="0"/>
        <v>0</v>
      </c>
      <c r="AO96" s="177"/>
      <c r="AP96" s="177"/>
      <c r="AQ96" s="72" t="s">
        <v>76</v>
      </c>
      <c r="AR96" s="69"/>
      <c r="AS96" s="73">
        <v>0</v>
      </c>
      <c r="AT96" s="74">
        <f t="shared" si="1"/>
        <v>0</v>
      </c>
      <c r="AU96" s="75">
        <f>'SO 101 - Objekt schodiště...'!P123</f>
        <v>96.975341</v>
      </c>
      <c r="AV96" s="74">
        <f>'SO 101 - Objekt schodiště...'!J33</f>
        <v>0</v>
      </c>
      <c r="AW96" s="74">
        <f>'SO 101 - Objekt schodiště...'!J34</f>
        <v>0</v>
      </c>
      <c r="AX96" s="74">
        <f>'SO 101 - Objekt schodiště...'!J35</f>
        <v>0</v>
      </c>
      <c r="AY96" s="74">
        <f>'SO 101 - Objekt schodiště...'!J36</f>
        <v>0</v>
      </c>
      <c r="AZ96" s="74">
        <f>'SO 101 - Objekt schodiště...'!F33</f>
        <v>0</v>
      </c>
      <c r="BA96" s="74">
        <f>'SO 101 - Objekt schodiště...'!F34</f>
        <v>0</v>
      </c>
      <c r="BB96" s="74">
        <f>'SO 101 - Objekt schodiště...'!F35</f>
        <v>0</v>
      </c>
      <c r="BC96" s="74">
        <f>'SO 101 - Objekt schodiště...'!F36</f>
        <v>0</v>
      </c>
      <c r="BD96" s="76">
        <f>'SO 101 - Objekt schodiště...'!F37</f>
        <v>0</v>
      </c>
      <c r="BT96" s="77" t="s">
        <v>77</v>
      </c>
      <c r="BV96" s="77" t="s">
        <v>71</v>
      </c>
      <c r="BW96" s="77" t="s">
        <v>82</v>
      </c>
      <c r="BX96" s="77" t="s">
        <v>4</v>
      </c>
      <c r="CL96" s="77" t="s">
        <v>1</v>
      </c>
      <c r="CM96" s="77" t="s">
        <v>79</v>
      </c>
    </row>
    <row r="97" spans="1:91" s="6" customFormat="1" ht="16.5" customHeight="1">
      <c r="A97" s="68" t="s">
        <v>73</v>
      </c>
      <c r="B97" s="69"/>
      <c r="C97" s="70"/>
      <c r="D97" s="178" t="s">
        <v>83</v>
      </c>
      <c r="E97" s="178"/>
      <c r="F97" s="178"/>
      <c r="G97" s="178"/>
      <c r="H97" s="178"/>
      <c r="I97" s="71"/>
      <c r="J97" s="178" t="s">
        <v>84</v>
      </c>
      <c r="K97" s="178"/>
      <c r="L97" s="178"/>
      <c r="M97" s="178"/>
      <c r="N97" s="178"/>
      <c r="O97" s="178"/>
      <c r="P97" s="178"/>
      <c r="Q97" s="178"/>
      <c r="R97" s="178"/>
      <c r="S97" s="178"/>
      <c r="T97" s="178"/>
      <c r="U97" s="178"/>
      <c r="V97" s="178"/>
      <c r="W97" s="178"/>
      <c r="X97" s="178"/>
      <c r="Y97" s="178"/>
      <c r="Z97" s="178"/>
      <c r="AA97" s="178"/>
      <c r="AB97" s="178"/>
      <c r="AC97" s="178"/>
      <c r="AD97" s="178"/>
      <c r="AE97" s="178"/>
      <c r="AF97" s="178"/>
      <c r="AG97" s="176">
        <f>'SO 102 - Objekt schodiště...'!J30</f>
        <v>0</v>
      </c>
      <c r="AH97" s="177"/>
      <c r="AI97" s="177"/>
      <c r="AJ97" s="177"/>
      <c r="AK97" s="177"/>
      <c r="AL97" s="177"/>
      <c r="AM97" s="177"/>
      <c r="AN97" s="176">
        <f t="shared" si="0"/>
        <v>0</v>
      </c>
      <c r="AO97" s="177"/>
      <c r="AP97" s="177"/>
      <c r="AQ97" s="72" t="s">
        <v>76</v>
      </c>
      <c r="AR97" s="69"/>
      <c r="AS97" s="73">
        <v>0</v>
      </c>
      <c r="AT97" s="74">
        <f t="shared" si="1"/>
        <v>0</v>
      </c>
      <c r="AU97" s="75">
        <f>'SO 102 - Objekt schodiště...'!P123</f>
        <v>338.09341799999993</v>
      </c>
      <c r="AV97" s="74">
        <f>'SO 102 - Objekt schodiště...'!J33</f>
        <v>0</v>
      </c>
      <c r="AW97" s="74">
        <f>'SO 102 - Objekt schodiště...'!J34</f>
        <v>0</v>
      </c>
      <c r="AX97" s="74">
        <f>'SO 102 - Objekt schodiště...'!J35</f>
        <v>0</v>
      </c>
      <c r="AY97" s="74">
        <f>'SO 102 - Objekt schodiště...'!J36</f>
        <v>0</v>
      </c>
      <c r="AZ97" s="74">
        <f>'SO 102 - Objekt schodiště...'!F33</f>
        <v>0</v>
      </c>
      <c r="BA97" s="74">
        <f>'SO 102 - Objekt schodiště...'!F34</f>
        <v>0</v>
      </c>
      <c r="BB97" s="74">
        <f>'SO 102 - Objekt schodiště...'!F35</f>
        <v>0</v>
      </c>
      <c r="BC97" s="74">
        <f>'SO 102 - Objekt schodiště...'!F36</f>
        <v>0</v>
      </c>
      <c r="BD97" s="76">
        <f>'SO 102 - Objekt schodiště...'!F37</f>
        <v>0</v>
      </c>
      <c r="BT97" s="77" t="s">
        <v>77</v>
      </c>
      <c r="BV97" s="77" t="s">
        <v>71</v>
      </c>
      <c r="BW97" s="77" t="s">
        <v>85</v>
      </c>
      <c r="BX97" s="77" t="s">
        <v>4</v>
      </c>
      <c r="CL97" s="77" t="s">
        <v>1</v>
      </c>
      <c r="CM97" s="77" t="s">
        <v>79</v>
      </c>
    </row>
    <row r="98" spans="1:91" s="6" customFormat="1" ht="16.5" customHeight="1">
      <c r="A98" s="68" t="s">
        <v>73</v>
      </c>
      <c r="B98" s="69"/>
      <c r="C98" s="70"/>
      <c r="D98" s="178" t="s">
        <v>86</v>
      </c>
      <c r="E98" s="178"/>
      <c r="F98" s="178"/>
      <c r="G98" s="178"/>
      <c r="H98" s="178"/>
      <c r="I98" s="71"/>
      <c r="J98" s="178" t="s">
        <v>87</v>
      </c>
      <c r="K98" s="178"/>
      <c r="L98" s="178"/>
      <c r="M98" s="178"/>
      <c r="N98" s="178"/>
      <c r="O98" s="178"/>
      <c r="P98" s="178"/>
      <c r="Q98" s="178"/>
      <c r="R98" s="178"/>
      <c r="S98" s="178"/>
      <c r="T98" s="178"/>
      <c r="U98" s="178"/>
      <c r="V98" s="178"/>
      <c r="W98" s="178"/>
      <c r="X98" s="178"/>
      <c r="Y98" s="178"/>
      <c r="Z98" s="178"/>
      <c r="AA98" s="178"/>
      <c r="AB98" s="178"/>
      <c r="AC98" s="178"/>
      <c r="AD98" s="178"/>
      <c r="AE98" s="178"/>
      <c r="AF98" s="178"/>
      <c r="AG98" s="176">
        <f>'SO 103 - Objekt schodiště...'!J30</f>
        <v>0</v>
      </c>
      <c r="AH98" s="177"/>
      <c r="AI98" s="177"/>
      <c r="AJ98" s="177"/>
      <c r="AK98" s="177"/>
      <c r="AL98" s="177"/>
      <c r="AM98" s="177"/>
      <c r="AN98" s="176">
        <f t="shared" si="0"/>
        <v>0</v>
      </c>
      <c r="AO98" s="177"/>
      <c r="AP98" s="177"/>
      <c r="AQ98" s="72" t="s">
        <v>76</v>
      </c>
      <c r="AR98" s="69"/>
      <c r="AS98" s="73">
        <v>0</v>
      </c>
      <c r="AT98" s="74">
        <f t="shared" si="1"/>
        <v>0</v>
      </c>
      <c r="AU98" s="75">
        <f>'SO 103 - Objekt schodiště...'!P123</f>
        <v>197.177357</v>
      </c>
      <c r="AV98" s="74">
        <f>'SO 103 - Objekt schodiště...'!J33</f>
        <v>0</v>
      </c>
      <c r="AW98" s="74">
        <f>'SO 103 - Objekt schodiště...'!J34</f>
        <v>0</v>
      </c>
      <c r="AX98" s="74">
        <f>'SO 103 - Objekt schodiště...'!J35</f>
        <v>0</v>
      </c>
      <c r="AY98" s="74">
        <f>'SO 103 - Objekt schodiště...'!J36</f>
        <v>0</v>
      </c>
      <c r="AZ98" s="74">
        <f>'SO 103 - Objekt schodiště...'!F33</f>
        <v>0</v>
      </c>
      <c r="BA98" s="74">
        <f>'SO 103 - Objekt schodiště...'!F34</f>
        <v>0</v>
      </c>
      <c r="BB98" s="74">
        <f>'SO 103 - Objekt schodiště...'!F35</f>
        <v>0</v>
      </c>
      <c r="BC98" s="74">
        <f>'SO 103 - Objekt schodiště...'!F36</f>
        <v>0</v>
      </c>
      <c r="BD98" s="76">
        <f>'SO 103 - Objekt schodiště...'!F37</f>
        <v>0</v>
      </c>
      <c r="BT98" s="77" t="s">
        <v>77</v>
      </c>
      <c r="BV98" s="77" t="s">
        <v>71</v>
      </c>
      <c r="BW98" s="77" t="s">
        <v>88</v>
      </c>
      <c r="BX98" s="77" t="s">
        <v>4</v>
      </c>
      <c r="CL98" s="77" t="s">
        <v>1</v>
      </c>
      <c r="CM98" s="77" t="s">
        <v>79</v>
      </c>
    </row>
    <row r="99" spans="1:91" s="6" customFormat="1" ht="24.75" customHeight="1">
      <c r="A99" s="68" t="s">
        <v>73</v>
      </c>
      <c r="B99" s="69"/>
      <c r="C99" s="70"/>
      <c r="D99" s="178" t="s">
        <v>89</v>
      </c>
      <c r="E99" s="178"/>
      <c r="F99" s="178"/>
      <c r="G99" s="178"/>
      <c r="H99" s="178"/>
      <c r="I99" s="71"/>
      <c r="J99" s="178" t="s">
        <v>90</v>
      </c>
      <c r="K99" s="178"/>
      <c r="L99" s="178"/>
      <c r="M99" s="178"/>
      <c r="N99" s="178"/>
      <c r="O99" s="178"/>
      <c r="P99" s="178"/>
      <c r="Q99" s="178"/>
      <c r="R99" s="178"/>
      <c r="S99" s="178"/>
      <c r="T99" s="178"/>
      <c r="U99" s="178"/>
      <c r="V99" s="178"/>
      <c r="W99" s="178"/>
      <c r="X99" s="178"/>
      <c r="Y99" s="178"/>
      <c r="Z99" s="178"/>
      <c r="AA99" s="178"/>
      <c r="AB99" s="178"/>
      <c r="AC99" s="178"/>
      <c r="AD99" s="178"/>
      <c r="AE99" s="178"/>
      <c r="AF99" s="178"/>
      <c r="AG99" s="176">
        <f>'SO 104 - Objekt schodiště...'!J30</f>
        <v>0</v>
      </c>
      <c r="AH99" s="177"/>
      <c r="AI99" s="177"/>
      <c r="AJ99" s="177"/>
      <c r="AK99" s="177"/>
      <c r="AL99" s="177"/>
      <c r="AM99" s="177"/>
      <c r="AN99" s="176">
        <f t="shared" si="0"/>
        <v>0</v>
      </c>
      <c r="AO99" s="177"/>
      <c r="AP99" s="177"/>
      <c r="AQ99" s="72" t="s">
        <v>76</v>
      </c>
      <c r="AR99" s="69"/>
      <c r="AS99" s="73">
        <v>0</v>
      </c>
      <c r="AT99" s="74">
        <f t="shared" si="1"/>
        <v>0</v>
      </c>
      <c r="AU99" s="75">
        <f>'SO 104 - Objekt schodiště...'!P123</f>
        <v>311.492548</v>
      </c>
      <c r="AV99" s="74">
        <f>'SO 104 - Objekt schodiště...'!J33</f>
        <v>0</v>
      </c>
      <c r="AW99" s="74">
        <f>'SO 104 - Objekt schodiště...'!J34</f>
        <v>0</v>
      </c>
      <c r="AX99" s="74">
        <f>'SO 104 - Objekt schodiště...'!J35</f>
        <v>0</v>
      </c>
      <c r="AY99" s="74">
        <f>'SO 104 - Objekt schodiště...'!J36</f>
        <v>0</v>
      </c>
      <c r="AZ99" s="74">
        <f>'SO 104 - Objekt schodiště...'!F33</f>
        <v>0</v>
      </c>
      <c r="BA99" s="74">
        <f>'SO 104 - Objekt schodiště...'!F34</f>
        <v>0</v>
      </c>
      <c r="BB99" s="74">
        <f>'SO 104 - Objekt schodiště...'!F35</f>
        <v>0</v>
      </c>
      <c r="BC99" s="74">
        <f>'SO 104 - Objekt schodiště...'!F36</f>
        <v>0</v>
      </c>
      <c r="BD99" s="76">
        <f>'SO 104 - Objekt schodiště...'!F37</f>
        <v>0</v>
      </c>
      <c r="BT99" s="77" t="s">
        <v>77</v>
      </c>
      <c r="BV99" s="77" t="s">
        <v>71</v>
      </c>
      <c r="BW99" s="77" t="s">
        <v>91</v>
      </c>
      <c r="BX99" s="77" t="s">
        <v>4</v>
      </c>
      <c r="CL99" s="77" t="s">
        <v>1</v>
      </c>
      <c r="CM99" s="77" t="s">
        <v>79</v>
      </c>
    </row>
    <row r="100" spans="1:91" s="6" customFormat="1" ht="16.5" customHeight="1">
      <c r="A100" s="68" t="s">
        <v>73</v>
      </c>
      <c r="B100" s="69"/>
      <c r="C100" s="70"/>
      <c r="D100" s="178" t="s">
        <v>92</v>
      </c>
      <c r="E100" s="178"/>
      <c r="F100" s="178"/>
      <c r="G100" s="178"/>
      <c r="H100" s="178"/>
      <c r="I100" s="71"/>
      <c r="J100" s="178" t="s">
        <v>93</v>
      </c>
      <c r="K100" s="178"/>
      <c r="L100" s="178"/>
      <c r="M100" s="178"/>
      <c r="N100" s="178"/>
      <c r="O100" s="178"/>
      <c r="P100" s="178"/>
      <c r="Q100" s="178"/>
      <c r="R100" s="178"/>
      <c r="S100" s="178"/>
      <c r="T100" s="178"/>
      <c r="U100" s="178"/>
      <c r="V100" s="178"/>
      <c r="W100" s="178"/>
      <c r="X100" s="178"/>
      <c r="Y100" s="178"/>
      <c r="Z100" s="178"/>
      <c r="AA100" s="178"/>
      <c r="AB100" s="178"/>
      <c r="AC100" s="178"/>
      <c r="AD100" s="178"/>
      <c r="AE100" s="178"/>
      <c r="AF100" s="178"/>
      <c r="AG100" s="176">
        <f>'SO 105 - Objekt schodiště...'!J30</f>
        <v>0</v>
      </c>
      <c r="AH100" s="177"/>
      <c r="AI100" s="177"/>
      <c r="AJ100" s="177"/>
      <c r="AK100" s="177"/>
      <c r="AL100" s="177"/>
      <c r="AM100" s="177"/>
      <c r="AN100" s="176">
        <f t="shared" si="0"/>
        <v>0</v>
      </c>
      <c r="AO100" s="177"/>
      <c r="AP100" s="177"/>
      <c r="AQ100" s="72" t="s">
        <v>76</v>
      </c>
      <c r="AR100" s="69"/>
      <c r="AS100" s="78">
        <v>0</v>
      </c>
      <c r="AT100" s="79">
        <f t="shared" si="1"/>
        <v>0</v>
      </c>
      <c r="AU100" s="80">
        <f>'SO 105 - Objekt schodiště...'!P123</f>
        <v>166.58585599999998</v>
      </c>
      <c r="AV100" s="79">
        <f>'SO 105 - Objekt schodiště...'!J33</f>
        <v>0</v>
      </c>
      <c r="AW100" s="79">
        <f>'SO 105 - Objekt schodiště...'!J34</f>
        <v>0</v>
      </c>
      <c r="AX100" s="79">
        <f>'SO 105 - Objekt schodiště...'!J35</f>
        <v>0</v>
      </c>
      <c r="AY100" s="79">
        <f>'SO 105 - Objekt schodiště...'!J36</f>
        <v>0</v>
      </c>
      <c r="AZ100" s="79">
        <f>'SO 105 - Objekt schodiště...'!F33</f>
        <v>0</v>
      </c>
      <c r="BA100" s="79">
        <f>'SO 105 - Objekt schodiště...'!F34</f>
        <v>0</v>
      </c>
      <c r="BB100" s="79">
        <f>'SO 105 - Objekt schodiště...'!F35</f>
        <v>0</v>
      </c>
      <c r="BC100" s="79">
        <f>'SO 105 - Objekt schodiště...'!F36</f>
        <v>0</v>
      </c>
      <c r="BD100" s="81">
        <f>'SO 105 - Objekt schodiště...'!F37</f>
        <v>0</v>
      </c>
      <c r="BT100" s="77" t="s">
        <v>77</v>
      </c>
      <c r="BV100" s="77" t="s">
        <v>71</v>
      </c>
      <c r="BW100" s="77" t="s">
        <v>94</v>
      </c>
      <c r="BX100" s="77" t="s">
        <v>4</v>
      </c>
      <c r="CL100" s="77" t="s">
        <v>1</v>
      </c>
      <c r="CM100" s="77" t="s">
        <v>79</v>
      </c>
    </row>
    <row r="101" spans="1:91" s="1" customFormat="1" ht="30" customHeight="1">
      <c r="B101" s="26"/>
      <c r="AR101" s="26"/>
    </row>
    <row r="102" spans="1:91" s="1" customFormat="1" ht="6.95" customHeight="1"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F102" s="39"/>
      <c r="AG102" s="39"/>
      <c r="AH102" s="39"/>
      <c r="AI102" s="39"/>
      <c r="AJ102" s="39"/>
      <c r="AK102" s="39"/>
      <c r="AL102" s="39"/>
      <c r="AM102" s="39"/>
      <c r="AN102" s="39"/>
      <c r="AO102" s="39"/>
      <c r="AP102" s="39"/>
      <c r="AQ102" s="39"/>
      <c r="AR102" s="26"/>
    </row>
  </sheetData>
  <mergeCells count="60">
    <mergeCell ref="L85:AO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N96:AP96"/>
    <mergeCell ref="AG96:AM96"/>
    <mergeCell ref="J97:AF97"/>
    <mergeCell ref="AG97:AM97"/>
    <mergeCell ref="D97:H97"/>
    <mergeCell ref="AN97:AP97"/>
    <mergeCell ref="AN100:AP100"/>
    <mergeCell ref="AG100:AM100"/>
    <mergeCell ref="D100:H100"/>
    <mergeCell ref="J100:AF100"/>
    <mergeCell ref="AG94:AM94"/>
    <mergeCell ref="AN94:AP94"/>
    <mergeCell ref="AN98:AP98"/>
    <mergeCell ref="AG98:AM98"/>
    <mergeCell ref="J98:AF98"/>
    <mergeCell ref="D98:H98"/>
    <mergeCell ref="AN99:AP99"/>
    <mergeCell ref="AG99:AM99"/>
    <mergeCell ref="D99:H99"/>
    <mergeCell ref="J99:AF99"/>
    <mergeCell ref="J96:AF96"/>
    <mergeCell ref="D96:H96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</mergeCells>
  <hyperlinks>
    <hyperlink ref="A95" location="'SO 100 - Všeobecné položky'!C2" display="/" xr:uid="{00000000-0004-0000-0000-000000000000}"/>
    <hyperlink ref="A96" location="'SO 101 - Objekt schodiště...'!C2" display="/" xr:uid="{00000000-0004-0000-0000-000001000000}"/>
    <hyperlink ref="A97" location="'SO 102 - Objekt schodiště...'!C2" display="/" xr:uid="{00000000-0004-0000-0000-000002000000}"/>
    <hyperlink ref="A98" location="'SO 103 - Objekt schodiště...'!C2" display="/" xr:uid="{00000000-0004-0000-0000-000003000000}"/>
    <hyperlink ref="A99" location="'SO 104 - Objekt schodiště...'!C2" display="/" xr:uid="{00000000-0004-0000-0000-000004000000}"/>
    <hyperlink ref="A100" location="'SO 105 - Objekt schodiště...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26"/>
  <sheetViews>
    <sheetView showGridLines="0" topLeftCell="A40" workbookViewId="0">
      <selection activeCell="I121" sqref="I121:I12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1" t="s">
        <v>5</v>
      </c>
      <c r="M2" s="162"/>
      <c r="N2" s="162"/>
      <c r="O2" s="162"/>
      <c r="P2" s="162"/>
      <c r="Q2" s="162"/>
      <c r="R2" s="162"/>
      <c r="S2" s="162"/>
      <c r="T2" s="162"/>
      <c r="U2" s="162"/>
      <c r="V2" s="162"/>
      <c r="AT2" s="14" t="s">
        <v>78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79</v>
      </c>
    </row>
    <row r="4" spans="2:46" ht="24.95" customHeight="1">
      <c r="B4" s="17"/>
      <c r="D4" s="18" t="s">
        <v>95</v>
      </c>
      <c r="L4" s="17"/>
      <c r="M4" s="82" t="s">
        <v>10</v>
      </c>
      <c r="AT4" s="14" t="s">
        <v>3</v>
      </c>
    </row>
    <row r="5" spans="2:46" ht="6.95" customHeight="1">
      <c r="B5" s="17"/>
      <c r="L5" s="17"/>
    </row>
    <row r="6" spans="2:46" ht="12" customHeight="1">
      <c r="B6" s="17"/>
      <c r="D6" s="23" t="s">
        <v>14</v>
      </c>
      <c r="L6" s="17"/>
    </row>
    <row r="7" spans="2:46" ht="16.5" customHeight="1">
      <c r="B7" s="17"/>
      <c r="E7" s="196" t="str">
        <f>'Rekapitulace stavby'!K6</f>
        <v>Město Kopřivnice - oprava vybraných schodišť 2024</v>
      </c>
      <c r="F7" s="197"/>
      <c r="G7" s="197"/>
      <c r="H7" s="197"/>
      <c r="L7" s="17"/>
    </row>
    <row r="8" spans="2:46" s="1" customFormat="1" ht="12" customHeight="1">
      <c r="B8" s="26"/>
      <c r="D8" s="23" t="s">
        <v>96</v>
      </c>
      <c r="L8" s="26"/>
    </row>
    <row r="9" spans="2:46" s="1" customFormat="1" ht="16.5" customHeight="1">
      <c r="B9" s="26"/>
      <c r="E9" s="186" t="s">
        <v>97</v>
      </c>
      <c r="F9" s="195"/>
      <c r="G9" s="195"/>
      <c r="H9" s="195"/>
      <c r="L9" s="26"/>
    </row>
    <row r="10" spans="2:46" s="1" customFormat="1">
      <c r="B10" s="26"/>
      <c r="L10" s="26"/>
    </row>
    <row r="11" spans="2:46" s="1" customFormat="1" ht="12" customHeight="1">
      <c r="B11" s="26"/>
      <c r="D11" s="23" t="s">
        <v>15</v>
      </c>
      <c r="F11" s="21" t="s">
        <v>1</v>
      </c>
      <c r="I11" s="23" t="s">
        <v>16</v>
      </c>
      <c r="J11" s="21" t="s">
        <v>1</v>
      </c>
      <c r="L11" s="26"/>
    </row>
    <row r="12" spans="2:46" s="1" customFormat="1" ht="12" customHeight="1">
      <c r="B12" s="26"/>
      <c r="D12" s="23" t="s">
        <v>17</v>
      </c>
      <c r="F12" s="21" t="s">
        <v>18</v>
      </c>
      <c r="I12" s="23" t="s">
        <v>19</v>
      </c>
      <c r="J12" s="46" t="str">
        <f>'Rekapitulace stavby'!AN8</f>
        <v>7. 10. 2024</v>
      </c>
      <c r="L12" s="26"/>
    </row>
    <row r="13" spans="2:46" s="1" customFormat="1" ht="10.9" customHeight="1">
      <c r="B13" s="26"/>
      <c r="L13" s="26"/>
    </row>
    <row r="14" spans="2:46" s="1" customFormat="1" ht="12" customHeight="1">
      <c r="B14" s="26"/>
      <c r="D14" s="23" t="s">
        <v>21</v>
      </c>
      <c r="I14" s="23" t="s">
        <v>22</v>
      </c>
      <c r="J14" s="21" t="str">
        <f>IF('Rekapitulace stavby'!AN10="","",'Rekapitulace stavby'!AN10)</f>
        <v/>
      </c>
      <c r="L14" s="26"/>
    </row>
    <row r="15" spans="2:46" s="1" customFormat="1" ht="18" customHeight="1">
      <c r="B15" s="26"/>
      <c r="E15" s="21" t="str">
        <f>IF('Rekapitulace stavby'!E11="","",'Rekapitulace stavby'!E11)</f>
        <v xml:space="preserve"> </v>
      </c>
      <c r="I15" s="23" t="s">
        <v>23</v>
      </c>
      <c r="J15" s="21" t="str">
        <f>IF('Rekapitulace stavby'!AN11="","",'Rekapitulace stavby'!AN11)</f>
        <v/>
      </c>
      <c r="L15" s="26"/>
    </row>
    <row r="16" spans="2:46" s="1" customFormat="1" ht="6.95" customHeight="1">
      <c r="B16" s="26"/>
      <c r="L16" s="26"/>
    </row>
    <row r="17" spans="2:12" s="1" customFormat="1" ht="12" customHeight="1">
      <c r="B17" s="26"/>
      <c r="D17" s="23" t="s">
        <v>24</v>
      </c>
      <c r="I17" s="23" t="s">
        <v>22</v>
      </c>
      <c r="J17" s="21" t="str">
        <f>'Rekapitulace stavby'!AN13</f>
        <v/>
      </c>
      <c r="L17" s="26"/>
    </row>
    <row r="18" spans="2:12" s="1" customFormat="1" ht="18" customHeight="1">
      <c r="B18" s="26"/>
      <c r="E18" s="170" t="str">
        <f>'Rekapitulace stavby'!E14</f>
        <v xml:space="preserve"> </v>
      </c>
      <c r="F18" s="170"/>
      <c r="G18" s="170"/>
      <c r="H18" s="170"/>
      <c r="I18" s="23" t="s">
        <v>23</v>
      </c>
      <c r="J18" s="21" t="str">
        <f>'Rekapitulace stavby'!AN14</f>
        <v/>
      </c>
      <c r="L18" s="26"/>
    </row>
    <row r="19" spans="2:12" s="1" customFormat="1" ht="6.95" customHeight="1">
      <c r="B19" s="26"/>
      <c r="L19" s="26"/>
    </row>
    <row r="20" spans="2:12" s="1" customFormat="1" ht="12" customHeight="1">
      <c r="B20" s="26"/>
      <c r="D20" s="23" t="s">
        <v>25</v>
      </c>
      <c r="I20" s="23" t="s">
        <v>22</v>
      </c>
      <c r="J20" s="21" t="str">
        <f>IF('Rekapitulace stavby'!AN16="","",'Rekapitulace stavby'!AN16)</f>
        <v/>
      </c>
      <c r="L20" s="26"/>
    </row>
    <row r="21" spans="2:12" s="1" customFormat="1" ht="18" customHeight="1">
      <c r="B21" s="26"/>
      <c r="E21" s="21" t="str">
        <f>IF('Rekapitulace stavby'!E17="","",'Rekapitulace stavby'!E17)</f>
        <v xml:space="preserve"> </v>
      </c>
      <c r="I21" s="23" t="s">
        <v>23</v>
      </c>
      <c r="J21" s="21" t="str">
        <f>IF('Rekapitulace stavby'!AN17="","",'Rekapitulace stavby'!AN17)</f>
        <v/>
      </c>
      <c r="L21" s="26"/>
    </row>
    <row r="22" spans="2:12" s="1" customFormat="1" ht="6.95" customHeight="1">
      <c r="B22" s="26"/>
      <c r="L22" s="26"/>
    </row>
    <row r="23" spans="2:12" s="1" customFormat="1" ht="12" customHeight="1">
      <c r="B23" s="26"/>
      <c r="D23" s="23" t="s">
        <v>26</v>
      </c>
      <c r="I23" s="23" t="s">
        <v>22</v>
      </c>
      <c r="J23" s="21" t="str">
        <f>IF('Rekapitulace stavby'!AN19="","",'Rekapitulace stavby'!AN19)</f>
        <v/>
      </c>
      <c r="L23" s="26"/>
    </row>
    <row r="24" spans="2:12" s="1" customFormat="1" ht="18" customHeight="1">
      <c r="B24" s="26"/>
      <c r="E24" s="21" t="str">
        <f>IF('Rekapitulace stavby'!E20="","",'Rekapitulace stavby'!E20)</f>
        <v xml:space="preserve"> </v>
      </c>
      <c r="I24" s="23" t="s">
        <v>23</v>
      </c>
      <c r="J24" s="21" t="str">
        <f>IF('Rekapitulace stavby'!AN20="","",'Rekapitulace stavby'!AN20)</f>
        <v/>
      </c>
      <c r="L24" s="26"/>
    </row>
    <row r="25" spans="2:12" s="1" customFormat="1" ht="6.95" customHeight="1">
      <c r="B25" s="26"/>
      <c r="L25" s="26"/>
    </row>
    <row r="26" spans="2:12" s="1" customFormat="1" ht="12" customHeight="1">
      <c r="B26" s="26"/>
      <c r="D26" s="23" t="s">
        <v>28</v>
      </c>
      <c r="L26" s="26"/>
    </row>
    <row r="27" spans="2:12" s="7" customFormat="1" ht="16.5" customHeight="1">
      <c r="B27" s="83"/>
      <c r="E27" s="172" t="s">
        <v>1</v>
      </c>
      <c r="F27" s="172"/>
      <c r="G27" s="172"/>
      <c r="H27" s="172"/>
      <c r="L27" s="83"/>
    </row>
    <row r="28" spans="2:12" s="1" customFormat="1" ht="6.95" customHeight="1">
      <c r="B28" s="26"/>
      <c r="L28" s="26"/>
    </row>
    <row r="29" spans="2:12" s="1" customFormat="1" ht="6.95" customHeight="1">
      <c r="B29" s="26"/>
      <c r="D29" s="47"/>
      <c r="E29" s="47"/>
      <c r="F29" s="47"/>
      <c r="G29" s="47"/>
      <c r="H29" s="47"/>
      <c r="I29" s="47"/>
      <c r="J29" s="47"/>
      <c r="K29" s="47"/>
      <c r="L29" s="26"/>
    </row>
    <row r="30" spans="2:12" s="1" customFormat="1" ht="25.35" customHeight="1">
      <c r="B30" s="26"/>
      <c r="D30" s="84" t="s">
        <v>29</v>
      </c>
      <c r="J30" s="60">
        <f>ROUND(J118, 2)</f>
        <v>0</v>
      </c>
      <c r="L30" s="26"/>
    </row>
    <row r="31" spans="2:12" s="1" customFormat="1" ht="6.95" customHeight="1">
      <c r="B31" s="26"/>
      <c r="D31" s="47"/>
      <c r="E31" s="47"/>
      <c r="F31" s="47"/>
      <c r="G31" s="47"/>
      <c r="H31" s="47"/>
      <c r="I31" s="47"/>
      <c r="J31" s="47"/>
      <c r="K31" s="47"/>
      <c r="L31" s="26"/>
    </row>
    <row r="32" spans="2:12" s="1" customFormat="1" ht="14.45" customHeight="1">
      <c r="B32" s="26"/>
      <c r="F32" s="29" t="s">
        <v>31</v>
      </c>
      <c r="I32" s="29" t="s">
        <v>30</v>
      </c>
      <c r="J32" s="29" t="s">
        <v>32</v>
      </c>
      <c r="L32" s="26"/>
    </row>
    <row r="33" spans="2:12" s="1" customFormat="1" ht="14.45" customHeight="1">
      <c r="B33" s="26"/>
      <c r="D33" s="49" t="s">
        <v>33</v>
      </c>
      <c r="E33" s="23" t="s">
        <v>34</v>
      </c>
      <c r="F33" s="85">
        <f>ROUND((SUM(BE118:BE125)),  2)</f>
        <v>0</v>
      </c>
      <c r="I33" s="86">
        <v>0.21</v>
      </c>
      <c r="J33" s="85">
        <f>ROUND(((SUM(BE118:BE125))*I33),  2)</f>
        <v>0</v>
      </c>
      <c r="L33" s="26"/>
    </row>
    <row r="34" spans="2:12" s="1" customFormat="1" ht="14.45" customHeight="1">
      <c r="B34" s="26"/>
      <c r="E34" s="23" t="s">
        <v>35</v>
      </c>
      <c r="F34" s="85">
        <f>ROUND((SUM(BF118:BF125)),  2)</f>
        <v>0</v>
      </c>
      <c r="I34" s="86">
        <v>0.12</v>
      </c>
      <c r="J34" s="85">
        <f>ROUND(((SUM(BF118:BF125))*I34),  2)</f>
        <v>0</v>
      </c>
      <c r="L34" s="26"/>
    </row>
    <row r="35" spans="2:12" s="1" customFormat="1" ht="14.45" hidden="1" customHeight="1">
      <c r="B35" s="26"/>
      <c r="E35" s="23" t="s">
        <v>36</v>
      </c>
      <c r="F35" s="85">
        <f>ROUND((SUM(BG118:BG125)),  2)</f>
        <v>0</v>
      </c>
      <c r="I35" s="86">
        <v>0.21</v>
      </c>
      <c r="J35" s="85">
        <f>0</f>
        <v>0</v>
      </c>
      <c r="L35" s="26"/>
    </row>
    <row r="36" spans="2:12" s="1" customFormat="1" ht="14.45" hidden="1" customHeight="1">
      <c r="B36" s="26"/>
      <c r="E36" s="23" t="s">
        <v>37</v>
      </c>
      <c r="F36" s="85">
        <f>ROUND((SUM(BH118:BH125)),  2)</f>
        <v>0</v>
      </c>
      <c r="I36" s="86">
        <v>0.12</v>
      </c>
      <c r="J36" s="85">
        <f>0</f>
        <v>0</v>
      </c>
      <c r="L36" s="26"/>
    </row>
    <row r="37" spans="2:12" s="1" customFormat="1" ht="14.45" hidden="1" customHeight="1">
      <c r="B37" s="26"/>
      <c r="E37" s="23" t="s">
        <v>38</v>
      </c>
      <c r="F37" s="85">
        <f>ROUND((SUM(BI118:BI125)),  2)</f>
        <v>0</v>
      </c>
      <c r="I37" s="86">
        <v>0</v>
      </c>
      <c r="J37" s="85">
        <f>0</f>
        <v>0</v>
      </c>
      <c r="L37" s="26"/>
    </row>
    <row r="38" spans="2:12" s="1" customFormat="1" ht="6.95" customHeight="1">
      <c r="B38" s="26"/>
      <c r="L38" s="26"/>
    </row>
    <row r="39" spans="2:12" s="1" customFormat="1" ht="25.35" customHeight="1">
      <c r="B39" s="26"/>
      <c r="C39" s="87"/>
      <c r="D39" s="88" t="s">
        <v>39</v>
      </c>
      <c r="E39" s="51"/>
      <c r="F39" s="51"/>
      <c r="G39" s="89" t="s">
        <v>40</v>
      </c>
      <c r="H39" s="90" t="s">
        <v>41</v>
      </c>
      <c r="I39" s="51"/>
      <c r="J39" s="91">
        <f>SUM(J30:J37)</f>
        <v>0</v>
      </c>
      <c r="K39" s="92"/>
      <c r="L39" s="26"/>
    </row>
    <row r="40" spans="2:12" s="1" customFormat="1" ht="14.45" customHeight="1">
      <c r="B40" s="26"/>
      <c r="L40" s="26"/>
    </row>
    <row r="41" spans="2:12" ht="14.45" customHeight="1">
      <c r="B41" s="17"/>
      <c r="L41" s="17"/>
    </row>
    <row r="42" spans="2:12" ht="14.45" customHeight="1">
      <c r="B42" s="17"/>
      <c r="L42" s="17"/>
    </row>
    <row r="43" spans="2:12" ht="14.45" customHeight="1">
      <c r="B43" s="17"/>
      <c r="L43" s="17"/>
    </row>
    <row r="44" spans="2:12" ht="14.45" customHeight="1">
      <c r="B44" s="17"/>
      <c r="L44" s="17"/>
    </row>
    <row r="45" spans="2:12" ht="14.45" customHeight="1">
      <c r="B45" s="17"/>
      <c r="L45" s="17"/>
    </row>
    <row r="46" spans="2:12" ht="14.45" customHeight="1">
      <c r="B46" s="17"/>
      <c r="L46" s="17"/>
    </row>
    <row r="47" spans="2:12" ht="14.45" customHeight="1">
      <c r="B47" s="17"/>
      <c r="L47" s="17"/>
    </row>
    <row r="48" spans="2:12" ht="14.45" customHeight="1">
      <c r="B48" s="17"/>
      <c r="L48" s="17"/>
    </row>
    <row r="49" spans="2:12" ht="14.45" customHeight="1">
      <c r="B49" s="17"/>
      <c r="L49" s="17"/>
    </row>
    <row r="50" spans="2:12" s="1" customFormat="1" ht="14.45" customHeight="1">
      <c r="B50" s="26"/>
      <c r="D50" s="35" t="s">
        <v>42</v>
      </c>
      <c r="E50" s="36"/>
      <c r="F50" s="36"/>
      <c r="G50" s="35" t="s">
        <v>43</v>
      </c>
      <c r="H50" s="36"/>
      <c r="I50" s="36"/>
      <c r="J50" s="36"/>
      <c r="K50" s="36"/>
      <c r="L50" s="26"/>
    </row>
    <row r="51" spans="2:12">
      <c r="B51" s="17"/>
      <c r="L51" s="17"/>
    </row>
    <row r="52" spans="2:12">
      <c r="B52" s="17"/>
      <c r="L52" s="17"/>
    </row>
    <row r="53" spans="2:12">
      <c r="B53" s="17"/>
      <c r="L53" s="17"/>
    </row>
    <row r="54" spans="2:12">
      <c r="B54" s="17"/>
      <c r="L54" s="17"/>
    </row>
    <row r="55" spans="2:12">
      <c r="B55" s="17"/>
      <c r="L55" s="17"/>
    </row>
    <row r="56" spans="2:12">
      <c r="B56" s="17"/>
      <c r="L56" s="17"/>
    </row>
    <row r="57" spans="2:12">
      <c r="B57" s="17"/>
      <c r="L57" s="17"/>
    </row>
    <row r="58" spans="2:12">
      <c r="B58" s="17"/>
      <c r="L58" s="17"/>
    </row>
    <row r="59" spans="2:12">
      <c r="B59" s="17"/>
      <c r="L59" s="17"/>
    </row>
    <row r="60" spans="2:12">
      <c r="B60" s="17"/>
      <c r="L60" s="17"/>
    </row>
    <row r="61" spans="2:12" s="1" customFormat="1" ht="12.75">
      <c r="B61" s="26"/>
      <c r="D61" s="37" t="s">
        <v>44</v>
      </c>
      <c r="E61" s="28"/>
      <c r="F61" s="93" t="s">
        <v>45</v>
      </c>
      <c r="G61" s="37" t="s">
        <v>44</v>
      </c>
      <c r="H61" s="28"/>
      <c r="I61" s="28"/>
      <c r="J61" s="94" t="s">
        <v>45</v>
      </c>
      <c r="K61" s="28"/>
      <c r="L61" s="26"/>
    </row>
    <row r="62" spans="2:12">
      <c r="B62" s="17"/>
      <c r="L62" s="17"/>
    </row>
    <row r="63" spans="2:12">
      <c r="B63" s="17"/>
      <c r="L63" s="17"/>
    </row>
    <row r="64" spans="2:12">
      <c r="B64" s="17"/>
      <c r="L64" s="17"/>
    </row>
    <row r="65" spans="2:12" s="1" customFormat="1" ht="12.75">
      <c r="B65" s="26"/>
      <c r="D65" s="35" t="s">
        <v>46</v>
      </c>
      <c r="E65" s="36"/>
      <c r="F65" s="36"/>
      <c r="G65" s="35" t="s">
        <v>47</v>
      </c>
      <c r="H65" s="36"/>
      <c r="I65" s="36"/>
      <c r="J65" s="36"/>
      <c r="K65" s="36"/>
      <c r="L65" s="26"/>
    </row>
    <row r="66" spans="2:12">
      <c r="B66" s="17"/>
      <c r="L66" s="17"/>
    </row>
    <row r="67" spans="2:12">
      <c r="B67" s="17"/>
      <c r="L67" s="17"/>
    </row>
    <row r="68" spans="2:12">
      <c r="B68" s="17"/>
      <c r="L68" s="17"/>
    </row>
    <row r="69" spans="2:12">
      <c r="B69" s="17"/>
      <c r="L69" s="17"/>
    </row>
    <row r="70" spans="2:12">
      <c r="B70" s="17"/>
      <c r="L70" s="17"/>
    </row>
    <row r="71" spans="2:12">
      <c r="B71" s="17"/>
      <c r="L71" s="17"/>
    </row>
    <row r="72" spans="2:12">
      <c r="B72" s="17"/>
      <c r="L72" s="17"/>
    </row>
    <row r="73" spans="2:12">
      <c r="B73" s="17"/>
      <c r="L73" s="17"/>
    </row>
    <row r="74" spans="2:12">
      <c r="B74" s="17"/>
      <c r="L74" s="17"/>
    </row>
    <row r="75" spans="2:12">
      <c r="B75" s="17"/>
      <c r="L75" s="17"/>
    </row>
    <row r="76" spans="2:12" s="1" customFormat="1" ht="12.75">
      <c r="B76" s="26"/>
      <c r="D76" s="37" t="s">
        <v>44</v>
      </c>
      <c r="E76" s="28"/>
      <c r="F76" s="93" t="s">
        <v>45</v>
      </c>
      <c r="G76" s="37" t="s">
        <v>44</v>
      </c>
      <c r="H76" s="28"/>
      <c r="I76" s="28"/>
      <c r="J76" s="94" t="s">
        <v>45</v>
      </c>
      <c r="K76" s="28"/>
      <c r="L76" s="26"/>
    </row>
    <row r="77" spans="2:12" s="1" customFormat="1" ht="14.4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26"/>
    </row>
    <row r="81" spans="2:47" s="1" customFormat="1" ht="6.95" hidden="1" customHeight="1"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26"/>
    </row>
    <row r="82" spans="2:47" s="1" customFormat="1" ht="24.95" hidden="1" customHeight="1">
      <c r="B82" s="26"/>
      <c r="C82" s="18" t="s">
        <v>98</v>
      </c>
      <c r="L82" s="26"/>
    </row>
    <row r="83" spans="2:47" s="1" customFormat="1" ht="6.95" hidden="1" customHeight="1">
      <c r="B83" s="26"/>
      <c r="L83" s="26"/>
    </row>
    <row r="84" spans="2:47" s="1" customFormat="1" ht="12" hidden="1" customHeight="1">
      <c r="B84" s="26"/>
      <c r="C84" s="23" t="s">
        <v>14</v>
      </c>
      <c r="L84" s="26"/>
    </row>
    <row r="85" spans="2:47" s="1" customFormat="1" ht="16.5" hidden="1" customHeight="1">
      <c r="B85" s="26"/>
      <c r="E85" s="196" t="str">
        <f>E7</f>
        <v>Město Kopřivnice - oprava vybraných schodišť 2024</v>
      </c>
      <c r="F85" s="197"/>
      <c r="G85" s="197"/>
      <c r="H85" s="197"/>
      <c r="L85" s="26"/>
    </row>
    <row r="86" spans="2:47" s="1" customFormat="1" ht="12" hidden="1" customHeight="1">
      <c r="B86" s="26"/>
      <c r="C86" s="23" t="s">
        <v>96</v>
      </c>
      <c r="L86" s="26"/>
    </row>
    <row r="87" spans="2:47" s="1" customFormat="1" ht="16.5" hidden="1" customHeight="1">
      <c r="B87" s="26"/>
      <c r="E87" s="186" t="str">
        <f>E9</f>
        <v>SO 100 - Všeobecné položky</v>
      </c>
      <c r="F87" s="195"/>
      <c r="G87" s="195"/>
      <c r="H87" s="195"/>
      <c r="L87" s="26"/>
    </row>
    <row r="88" spans="2:47" s="1" customFormat="1" ht="6.95" hidden="1" customHeight="1">
      <c r="B88" s="26"/>
      <c r="L88" s="26"/>
    </row>
    <row r="89" spans="2:47" s="1" customFormat="1" ht="12" hidden="1" customHeight="1">
      <c r="B89" s="26"/>
      <c r="C89" s="23" t="s">
        <v>17</v>
      </c>
      <c r="F89" s="21" t="str">
        <f>F12</f>
        <v xml:space="preserve"> </v>
      </c>
      <c r="I89" s="23" t="s">
        <v>19</v>
      </c>
      <c r="J89" s="46" t="str">
        <f>IF(J12="","",J12)</f>
        <v>7. 10. 2024</v>
      </c>
      <c r="L89" s="26"/>
    </row>
    <row r="90" spans="2:47" s="1" customFormat="1" ht="6.95" hidden="1" customHeight="1">
      <c r="B90" s="26"/>
      <c r="L90" s="26"/>
    </row>
    <row r="91" spans="2:47" s="1" customFormat="1" ht="15.2" hidden="1" customHeight="1">
      <c r="B91" s="26"/>
      <c r="C91" s="23" t="s">
        <v>21</v>
      </c>
      <c r="F91" s="21" t="str">
        <f>E15</f>
        <v xml:space="preserve"> </v>
      </c>
      <c r="I91" s="23" t="s">
        <v>25</v>
      </c>
      <c r="J91" s="24" t="str">
        <f>E21</f>
        <v xml:space="preserve"> </v>
      </c>
      <c r="L91" s="26"/>
    </row>
    <row r="92" spans="2:47" s="1" customFormat="1" ht="15.2" hidden="1" customHeight="1">
      <c r="B92" s="26"/>
      <c r="C92" s="23" t="s">
        <v>24</v>
      </c>
      <c r="F92" s="21" t="str">
        <f>IF(E18="","",E18)</f>
        <v xml:space="preserve"> </v>
      </c>
      <c r="I92" s="23" t="s">
        <v>26</v>
      </c>
      <c r="J92" s="24" t="str">
        <f>E24</f>
        <v xml:space="preserve"> </v>
      </c>
      <c r="L92" s="26"/>
    </row>
    <row r="93" spans="2:47" s="1" customFormat="1" ht="10.35" hidden="1" customHeight="1">
      <c r="B93" s="26"/>
      <c r="L93" s="26"/>
    </row>
    <row r="94" spans="2:47" s="1" customFormat="1" ht="29.25" hidden="1" customHeight="1">
      <c r="B94" s="26"/>
      <c r="C94" s="95" t="s">
        <v>99</v>
      </c>
      <c r="D94" s="87"/>
      <c r="E94" s="87"/>
      <c r="F94" s="87"/>
      <c r="G94" s="87"/>
      <c r="H94" s="87"/>
      <c r="I94" s="87"/>
      <c r="J94" s="96" t="s">
        <v>100</v>
      </c>
      <c r="K94" s="87"/>
      <c r="L94" s="26"/>
    </row>
    <row r="95" spans="2:47" s="1" customFormat="1" ht="10.35" hidden="1" customHeight="1">
      <c r="B95" s="26"/>
      <c r="L95" s="26"/>
    </row>
    <row r="96" spans="2:47" s="1" customFormat="1" ht="22.9" hidden="1" customHeight="1">
      <c r="B96" s="26"/>
      <c r="C96" s="97" t="s">
        <v>101</v>
      </c>
      <c r="J96" s="60">
        <f>J118</f>
        <v>0</v>
      </c>
      <c r="L96" s="26"/>
      <c r="AU96" s="14" t="s">
        <v>102</v>
      </c>
    </row>
    <row r="97" spans="2:12" s="8" customFormat="1" ht="24.95" hidden="1" customHeight="1">
      <c r="B97" s="98"/>
      <c r="D97" s="99" t="s">
        <v>103</v>
      </c>
      <c r="E97" s="100"/>
      <c r="F97" s="100"/>
      <c r="G97" s="100"/>
      <c r="H97" s="100"/>
      <c r="I97" s="100"/>
      <c r="J97" s="101">
        <f>J119</f>
        <v>0</v>
      </c>
      <c r="L97" s="98"/>
    </row>
    <row r="98" spans="2:12" s="9" customFormat="1" ht="19.899999999999999" hidden="1" customHeight="1">
      <c r="B98" s="102"/>
      <c r="D98" s="103" t="s">
        <v>104</v>
      </c>
      <c r="E98" s="104"/>
      <c r="F98" s="104"/>
      <c r="G98" s="104"/>
      <c r="H98" s="104"/>
      <c r="I98" s="104"/>
      <c r="J98" s="105">
        <f>J120</f>
        <v>0</v>
      </c>
      <c r="L98" s="102"/>
    </row>
    <row r="99" spans="2:12" s="1" customFormat="1" ht="21.75" hidden="1" customHeight="1">
      <c r="B99" s="26"/>
      <c r="L99" s="26"/>
    </row>
    <row r="100" spans="2:12" s="1" customFormat="1" ht="6.95" hidden="1" customHeight="1"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26"/>
    </row>
    <row r="101" spans="2:12" hidden="1"/>
    <row r="102" spans="2:12" hidden="1"/>
    <row r="103" spans="2:12" hidden="1"/>
    <row r="104" spans="2:12" s="1" customFormat="1" ht="6.95" customHeight="1"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26"/>
    </row>
    <row r="105" spans="2:12" s="1" customFormat="1" ht="24.95" customHeight="1">
      <c r="B105" s="26"/>
      <c r="C105" s="18" t="s">
        <v>105</v>
      </c>
      <c r="L105" s="26"/>
    </row>
    <row r="106" spans="2:12" s="1" customFormat="1" ht="6.95" customHeight="1">
      <c r="B106" s="26"/>
      <c r="L106" s="26"/>
    </row>
    <row r="107" spans="2:12" s="1" customFormat="1" ht="12" customHeight="1">
      <c r="B107" s="26"/>
      <c r="C107" s="23" t="s">
        <v>14</v>
      </c>
      <c r="L107" s="26"/>
    </row>
    <row r="108" spans="2:12" s="1" customFormat="1" ht="16.5" customHeight="1">
      <c r="B108" s="26"/>
      <c r="E108" s="196" t="str">
        <f>E7</f>
        <v>Město Kopřivnice - oprava vybraných schodišť 2024</v>
      </c>
      <c r="F108" s="197"/>
      <c r="G108" s="197"/>
      <c r="H108" s="197"/>
      <c r="L108" s="26"/>
    </row>
    <row r="109" spans="2:12" s="1" customFormat="1" ht="12" customHeight="1">
      <c r="B109" s="26"/>
      <c r="C109" s="23" t="s">
        <v>96</v>
      </c>
      <c r="L109" s="26"/>
    </row>
    <row r="110" spans="2:12" s="1" customFormat="1" ht="16.5" customHeight="1">
      <c r="B110" s="26"/>
      <c r="E110" s="186" t="str">
        <f>E9</f>
        <v>SO 100 - Všeobecné položky</v>
      </c>
      <c r="F110" s="195"/>
      <c r="G110" s="195"/>
      <c r="H110" s="195"/>
      <c r="L110" s="26"/>
    </row>
    <row r="111" spans="2:12" s="1" customFormat="1" ht="6.95" customHeight="1">
      <c r="B111" s="26"/>
      <c r="L111" s="26"/>
    </row>
    <row r="112" spans="2:12" s="1" customFormat="1" ht="12" customHeight="1">
      <c r="B112" s="26"/>
      <c r="C112" s="23" t="s">
        <v>17</v>
      </c>
      <c r="F112" s="21" t="str">
        <f>F12</f>
        <v xml:space="preserve"> </v>
      </c>
      <c r="I112" s="23" t="s">
        <v>19</v>
      </c>
      <c r="J112" s="46" t="str">
        <f>IF(J12="","",J12)</f>
        <v>7. 10. 2024</v>
      </c>
      <c r="L112" s="26"/>
    </row>
    <row r="113" spans="2:65" s="1" customFormat="1" ht="6.95" customHeight="1">
      <c r="B113" s="26"/>
      <c r="L113" s="26"/>
    </row>
    <row r="114" spans="2:65" s="1" customFormat="1" ht="15.2" customHeight="1">
      <c r="B114" s="26"/>
      <c r="C114" s="23" t="s">
        <v>21</v>
      </c>
      <c r="F114" s="21" t="str">
        <f>E15</f>
        <v xml:space="preserve"> </v>
      </c>
      <c r="I114" s="23" t="s">
        <v>25</v>
      </c>
      <c r="J114" s="24" t="str">
        <f>E21</f>
        <v xml:space="preserve"> </v>
      </c>
      <c r="L114" s="26"/>
    </row>
    <row r="115" spans="2:65" s="1" customFormat="1" ht="15.2" customHeight="1">
      <c r="B115" s="26"/>
      <c r="C115" s="23" t="s">
        <v>24</v>
      </c>
      <c r="F115" s="21" t="str">
        <f>IF(E18="","",E18)</f>
        <v xml:space="preserve"> </v>
      </c>
      <c r="I115" s="23" t="s">
        <v>26</v>
      </c>
      <c r="J115" s="24" t="str">
        <f>E24</f>
        <v xml:space="preserve"> </v>
      </c>
      <c r="L115" s="26"/>
    </row>
    <row r="116" spans="2:65" s="1" customFormat="1" ht="10.35" customHeight="1">
      <c r="B116" s="26"/>
      <c r="L116" s="26"/>
    </row>
    <row r="117" spans="2:65" s="10" customFormat="1" ht="29.25" customHeight="1">
      <c r="B117" s="106"/>
      <c r="C117" s="107" t="s">
        <v>106</v>
      </c>
      <c r="D117" s="108" t="s">
        <v>54</v>
      </c>
      <c r="E117" s="108" t="s">
        <v>50</v>
      </c>
      <c r="F117" s="108" t="s">
        <v>51</v>
      </c>
      <c r="G117" s="108" t="s">
        <v>107</v>
      </c>
      <c r="H117" s="108" t="s">
        <v>108</v>
      </c>
      <c r="I117" s="108" t="s">
        <v>109</v>
      </c>
      <c r="J117" s="109" t="s">
        <v>100</v>
      </c>
      <c r="K117" s="110" t="s">
        <v>110</v>
      </c>
      <c r="L117" s="106"/>
      <c r="M117" s="53" t="s">
        <v>1</v>
      </c>
      <c r="N117" s="54" t="s">
        <v>33</v>
      </c>
      <c r="O117" s="54" t="s">
        <v>111</v>
      </c>
      <c r="P117" s="54" t="s">
        <v>112</v>
      </c>
      <c r="Q117" s="54" t="s">
        <v>113</v>
      </c>
      <c r="R117" s="54" t="s">
        <v>114</v>
      </c>
      <c r="S117" s="54" t="s">
        <v>115</v>
      </c>
      <c r="T117" s="55" t="s">
        <v>116</v>
      </c>
    </row>
    <row r="118" spans="2:65" s="1" customFormat="1" ht="22.9" customHeight="1">
      <c r="B118" s="26"/>
      <c r="C118" s="58" t="s">
        <v>117</v>
      </c>
      <c r="J118" s="111">
        <f>J119</f>
        <v>0</v>
      </c>
      <c r="L118" s="26"/>
      <c r="M118" s="56"/>
      <c r="N118" s="47"/>
      <c r="O118" s="47"/>
      <c r="P118" s="112">
        <f>P119</f>
        <v>0</v>
      </c>
      <c r="Q118" s="47"/>
      <c r="R118" s="112">
        <f>R119</f>
        <v>0</v>
      </c>
      <c r="S118" s="47"/>
      <c r="T118" s="113">
        <f>T119</f>
        <v>0</v>
      </c>
      <c r="AT118" s="14" t="s">
        <v>68</v>
      </c>
      <c r="AU118" s="14" t="s">
        <v>102</v>
      </c>
      <c r="BK118" s="114">
        <f>BK119</f>
        <v>0</v>
      </c>
    </row>
    <row r="119" spans="2:65" s="11" customFormat="1" ht="25.9" customHeight="1">
      <c r="B119" s="115"/>
      <c r="D119" s="116" t="s">
        <v>68</v>
      </c>
      <c r="E119" s="117" t="s">
        <v>118</v>
      </c>
      <c r="F119" s="117" t="s">
        <v>119</v>
      </c>
      <c r="J119" s="118">
        <f>J120</f>
        <v>0</v>
      </c>
      <c r="L119" s="115"/>
      <c r="M119" s="119"/>
      <c r="P119" s="120">
        <f>P120</f>
        <v>0</v>
      </c>
      <c r="R119" s="120">
        <f>R120</f>
        <v>0</v>
      </c>
      <c r="T119" s="121">
        <f>T120</f>
        <v>0</v>
      </c>
      <c r="AR119" s="116" t="s">
        <v>120</v>
      </c>
      <c r="AT119" s="122" t="s">
        <v>68</v>
      </c>
      <c r="AU119" s="122" t="s">
        <v>69</v>
      </c>
      <c r="AY119" s="116" t="s">
        <v>121</v>
      </c>
      <c r="BK119" s="123">
        <f>BK120</f>
        <v>0</v>
      </c>
    </row>
    <row r="120" spans="2:65" s="11" customFormat="1" ht="22.9" customHeight="1">
      <c r="B120" s="115"/>
      <c r="D120" s="116" t="s">
        <v>68</v>
      </c>
      <c r="E120" s="124" t="s">
        <v>122</v>
      </c>
      <c r="F120" s="124" t="s">
        <v>123</v>
      </c>
      <c r="J120" s="125">
        <f>J121+J122+J123+J124+J125</f>
        <v>0</v>
      </c>
      <c r="L120" s="115"/>
      <c r="M120" s="119"/>
      <c r="P120" s="120">
        <f>SUM(P121:P125)</f>
        <v>0</v>
      </c>
      <c r="R120" s="120">
        <f>SUM(R121:R125)</f>
        <v>0</v>
      </c>
      <c r="T120" s="121">
        <f>SUM(T121:T125)</f>
        <v>0</v>
      </c>
      <c r="AR120" s="116" t="s">
        <v>120</v>
      </c>
      <c r="AT120" s="122" t="s">
        <v>68</v>
      </c>
      <c r="AU120" s="122" t="s">
        <v>77</v>
      </c>
      <c r="AY120" s="116" t="s">
        <v>121</v>
      </c>
      <c r="BK120" s="123">
        <f>SUM(BK121:BK125)</f>
        <v>0</v>
      </c>
    </row>
    <row r="121" spans="2:65" s="1" customFormat="1" ht="16.5" customHeight="1">
      <c r="B121" s="126"/>
      <c r="C121" s="127" t="s">
        <v>77</v>
      </c>
      <c r="D121" s="127" t="s">
        <v>124</v>
      </c>
      <c r="E121" s="128" t="s">
        <v>125</v>
      </c>
      <c r="F121" s="129" t="s">
        <v>126</v>
      </c>
      <c r="G121" s="130" t="s">
        <v>127</v>
      </c>
      <c r="H121" s="132">
        <v>1</v>
      </c>
      <c r="I121" s="132"/>
      <c r="J121" s="132"/>
      <c r="K121" s="133"/>
      <c r="L121" s="26"/>
      <c r="M121" s="134" t="s">
        <v>1</v>
      </c>
      <c r="N121" s="135" t="s">
        <v>34</v>
      </c>
      <c r="O121" s="136">
        <v>0</v>
      </c>
      <c r="P121" s="136">
        <f>O121*H121</f>
        <v>0</v>
      </c>
      <c r="Q121" s="136">
        <v>0</v>
      </c>
      <c r="R121" s="136">
        <f>Q121*H121</f>
        <v>0</v>
      </c>
      <c r="S121" s="136">
        <v>0</v>
      </c>
      <c r="T121" s="137">
        <f>S121*H121</f>
        <v>0</v>
      </c>
      <c r="AR121" s="138" t="s">
        <v>128</v>
      </c>
      <c r="AT121" s="138" t="s">
        <v>124</v>
      </c>
      <c r="AU121" s="138" t="s">
        <v>79</v>
      </c>
      <c r="AY121" s="14" t="s">
        <v>121</v>
      </c>
      <c r="BE121" s="139">
        <f>IF(N121="základní",J121,0)</f>
        <v>0</v>
      </c>
      <c r="BF121" s="139">
        <f>IF(N121="snížená",J121,0)</f>
        <v>0</v>
      </c>
      <c r="BG121" s="139">
        <f>IF(N121="zákl. přenesená",J121,0)</f>
        <v>0</v>
      </c>
      <c r="BH121" s="139">
        <f>IF(N121="sníž. přenesená",J121,0)</f>
        <v>0</v>
      </c>
      <c r="BI121" s="139">
        <f>IF(N121="nulová",J121,0)</f>
        <v>0</v>
      </c>
      <c r="BJ121" s="14" t="s">
        <v>77</v>
      </c>
      <c r="BK121" s="139">
        <f>ROUND(I121*H121,2)</f>
        <v>0</v>
      </c>
      <c r="BL121" s="14" t="s">
        <v>128</v>
      </c>
      <c r="BM121" s="138" t="s">
        <v>129</v>
      </c>
    </row>
    <row r="122" spans="2:65" s="1" customFormat="1" ht="16.5" customHeight="1">
      <c r="B122" s="126"/>
      <c r="C122" s="127" t="s">
        <v>79</v>
      </c>
      <c r="D122" s="127" t="s">
        <v>124</v>
      </c>
      <c r="E122" s="128" t="s">
        <v>130</v>
      </c>
      <c r="F122" s="129" t="s">
        <v>131</v>
      </c>
      <c r="G122" s="130" t="s">
        <v>127</v>
      </c>
      <c r="H122" s="132">
        <v>1</v>
      </c>
      <c r="I122" s="132"/>
      <c r="J122" s="132"/>
      <c r="K122" s="133"/>
      <c r="L122" s="26"/>
      <c r="M122" s="134" t="s">
        <v>1</v>
      </c>
      <c r="N122" s="135" t="s">
        <v>34</v>
      </c>
      <c r="O122" s="136">
        <v>0</v>
      </c>
      <c r="P122" s="136">
        <f>O122*H122</f>
        <v>0</v>
      </c>
      <c r="Q122" s="136">
        <v>0</v>
      </c>
      <c r="R122" s="136">
        <f>Q122*H122</f>
        <v>0</v>
      </c>
      <c r="S122" s="136">
        <v>0</v>
      </c>
      <c r="T122" s="137">
        <f>S122*H122</f>
        <v>0</v>
      </c>
      <c r="AR122" s="138" t="s">
        <v>128</v>
      </c>
      <c r="AT122" s="138" t="s">
        <v>124</v>
      </c>
      <c r="AU122" s="138" t="s">
        <v>79</v>
      </c>
      <c r="AY122" s="14" t="s">
        <v>121</v>
      </c>
      <c r="BE122" s="139">
        <f>IF(N122="základní",J122,0)</f>
        <v>0</v>
      </c>
      <c r="BF122" s="139">
        <f>IF(N122="snížená",J122,0)</f>
        <v>0</v>
      </c>
      <c r="BG122" s="139">
        <f>IF(N122="zákl. přenesená",J122,0)</f>
        <v>0</v>
      </c>
      <c r="BH122" s="139">
        <f>IF(N122="sníž. přenesená",J122,0)</f>
        <v>0</v>
      </c>
      <c r="BI122" s="139">
        <f>IF(N122="nulová",J122,0)</f>
        <v>0</v>
      </c>
      <c r="BJ122" s="14" t="s">
        <v>77</v>
      </c>
      <c r="BK122" s="139">
        <f>ROUND(I122*H122,2)</f>
        <v>0</v>
      </c>
      <c r="BL122" s="14" t="s">
        <v>128</v>
      </c>
      <c r="BM122" s="138" t="s">
        <v>132</v>
      </c>
    </row>
    <row r="123" spans="2:65" s="1" customFormat="1" ht="16.5" customHeight="1">
      <c r="B123" s="126"/>
      <c r="C123" s="127" t="s">
        <v>133</v>
      </c>
      <c r="D123" s="127" t="s">
        <v>124</v>
      </c>
      <c r="E123" s="128" t="s">
        <v>134</v>
      </c>
      <c r="F123" s="129" t="s">
        <v>135</v>
      </c>
      <c r="G123" s="130" t="s">
        <v>127</v>
      </c>
      <c r="H123" s="132">
        <v>1</v>
      </c>
      <c r="I123" s="132"/>
      <c r="J123" s="132"/>
      <c r="K123" s="133"/>
      <c r="L123" s="26"/>
      <c r="M123" s="134" t="s">
        <v>1</v>
      </c>
      <c r="N123" s="135" t="s">
        <v>34</v>
      </c>
      <c r="O123" s="136">
        <v>0</v>
      </c>
      <c r="P123" s="136">
        <f>O123*H123</f>
        <v>0</v>
      </c>
      <c r="Q123" s="136">
        <v>0</v>
      </c>
      <c r="R123" s="136">
        <f>Q123*H123</f>
        <v>0</v>
      </c>
      <c r="S123" s="136">
        <v>0</v>
      </c>
      <c r="T123" s="137">
        <f>S123*H123</f>
        <v>0</v>
      </c>
      <c r="AR123" s="138" t="s">
        <v>128</v>
      </c>
      <c r="AT123" s="138" t="s">
        <v>124</v>
      </c>
      <c r="AU123" s="138" t="s">
        <v>79</v>
      </c>
      <c r="AY123" s="14" t="s">
        <v>121</v>
      </c>
      <c r="BE123" s="139">
        <f>IF(N123="základní",J123,0)</f>
        <v>0</v>
      </c>
      <c r="BF123" s="139">
        <f>IF(N123="snížená",J123,0)</f>
        <v>0</v>
      </c>
      <c r="BG123" s="139">
        <f>IF(N123="zákl. přenesená",J123,0)</f>
        <v>0</v>
      </c>
      <c r="BH123" s="139">
        <f>IF(N123="sníž. přenesená",J123,0)</f>
        <v>0</v>
      </c>
      <c r="BI123" s="139">
        <f>IF(N123="nulová",J123,0)</f>
        <v>0</v>
      </c>
      <c r="BJ123" s="14" t="s">
        <v>77</v>
      </c>
      <c r="BK123" s="139">
        <f>ROUND(I123*H123,2)</f>
        <v>0</v>
      </c>
      <c r="BL123" s="14" t="s">
        <v>128</v>
      </c>
      <c r="BM123" s="138" t="s">
        <v>136</v>
      </c>
    </row>
    <row r="124" spans="2:65" s="1" customFormat="1" ht="16.5" customHeight="1">
      <c r="B124" s="126"/>
      <c r="C124" s="127" t="s">
        <v>137</v>
      </c>
      <c r="D124" s="127" t="s">
        <v>124</v>
      </c>
      <c r="E124" s="128" t="s">
        <v>138</v>
      </c>
      <c r="F124" s="129" t="s">
        <v>139</v>
      </c>
      <c r="G124" s="130" t="s">
        <v>127</v>
      </c>
      <c r="H124" s="132">
        <v>1</v>
      </c>
      <c r="I124" s="132"/>
      <c r="J124" s="132"/>
      <c r="K124" s="133"/>
      <c r="L124" s="26"/>
      <c r="M124" s="134" t="s">
        <v>1</v>
      </c>
      <c r="N124" s="135" t="s">
        <v>34</v>
      </c>
      <c r="O124" s="136">
        <v>0</v>
      </c>
      <c r="P124" s="136">
        <f>O124*H124</f>
        <v>0</v>
      </c>
      <c r="Q124" s="136">
        <v>0</v>
      </c>
      <c r="R124" s="136">
        <f>Q124*H124</f>
        <v>0</v>
      </c>
      <c r="S124" s="136">
        <v>0</v>
      </c>
      <c r="T124" s="137">
        <f>S124*H124</f>
        <v>0</v>
      </c>
      <c r="AR124" s="138" t="s">
        <v>128</v>
      </c>
      <c r="AT124" s="138" t="s">
        <v>124</v>
      </c>
      <c r="AU124" s="138" t="s">
        <v>79</v>
      </c>
      <c r="AY124" s="14" t="s">
        <v>121</v>
      </c>
      <c r="BE124" s="139">
        <f>IF(N124="základní",J124,0)</f>
        <v>0</v>
      </c>
      <c r="BF124" s="139">
        <f>IF(N124="snížená",J124,0)</f>
        <v>0</v>
      </c>
      <c r="BG124" s="139">
        <f>IF(N124="zákl. přenesená",J124,0)</f>
        <v>0</v>
      </c>
      <c r="BH124" s="139">
        <f>IF(N124="sníž. přenesená",J124,0)</f>
        <v>0</v>
      </c>
      <c r="BI124" s="139">
        <f>IF(N124="nulová",J124,0)</f>
        <v>0</v>
      </c>
      <c r="BJ124" s="14" t="s">
        <v>77</v>
      </c>
      <c r="BK124" s="139">
        <f>ROUND(I124*H124,2)</f>
        <v>0</v>
      </c>
      <c r="BL124" s="14" t="s">
        <v>128</v>
      </c>
      <c r="BM124" s="138" t="s">
        <v>140</v>
      </c>
    </row>
    <row r="125" spans="2:65" s="1" customFormat="1" ht="16.5" customHeight="1">
      <c r="B125" s="126"/>
      <c r="C125" s="127" t="s">
        <v>120</v>
      </c>
      <c r="D125" s="127" t="s">
        <v>124</v>
      </c>
      <c r="E125" s="128" t="s">
        <v>141</v>
      </c>
      <c r="F125" s="129" t="s">
        <v>142</v>
      </c>
      <c r="G125" s="130" t="s">
        <v>127</v>
      </c>
      <c r="H125" s="132">
        <v>1</v>
      </c>
      <c r="I125" s="132"/>
      <c r="J125" s="132"/>
      <c r="K125" s="133"/>
      <c r="L125" s="26"/>
      <c r="M125" s="140" t="s">
        <v>1</v>
      </c>
      <c r="N125" s="141" t="s">
        <v>34</v>
      </c>
      <c r="O125" s="142">
        <v>0</v>
      </c>
      <c r="P125" s="142">
        <f>O125*H125</f>
        <v>0</v>
      </c>
      <c r="Q125" s="142">
        <v>0</v>
      </c>
      <c r="R125" s="142">
        <f>Q125*H125</f>
        <v>0</v>
      </c>
      <c r="S125" s="142">
        <v>0</v>
      </c>
      <c r="T125" s="143">
        <f>S125*H125</f>
        <v>0</v>
      </c>
      <c r="AR125" s="138" t="s">
        <v>128</v>
      </c>
      <c r="AT125" s="138" t="s">
        <v>124</v>
      </c>
      <c r="AU125" s="138" t="s">
        <v>79</v>
      </c>
      <c r="AY125" s="14" t="s">
        <v>121</v>
      </c>
      <c r="BE125" s="139">
        <f>IF(N125="základní",J125,0)</f>
        <v>0</v>
      </c>
      <c r="BF125" s="139">
        <f>IF(N125="snížená",J125,0)</f>
        <v>0</v>
      </c>
      <c r="BG125" s="139">
        <f>IF(N125="zákl. přenesená",J125,0)</f>
        <v>0</v>
      </c>
      <c r="BH125" s="139">
        <f>IF(N125="sníž. přenesená",J125,0)</f>
        <v>0</v>
      </c>
      <c r="BI125" s="139">
        <f>IF(N125="nulová",J125,0)</f>
        <v>0</v>
      </c>
      <c r="BJ125" s="14" t="s">
        <v>77</v>
      </c>
      <c r="BK125" s="139">
        <f>ROUND(I125*H125,2)</f>
        <v>0</v>
      </c>
      <c r="BL125" s="14" t="s">
        <v>128</v>
      </c>
      <c r="BM125" s="138" t="s">
        <v>143</v>
      </c>
    </row>
    <row r="126" spans="2:65" s="1" customFormat="1" ht="6.95" customHeight="1"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26"/>
    </row>
  </sheetData>
  <autoFilter ref="C117:K125" xr:uid="{00000000-0009-0000-0000-000001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88"/>
  <sheetViews>
    <sheetView showGridLines="0" topLeftCell="A130" workbookViewId="0">
      <selection activeCell="J182" sqref="J182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1" t="s">
        <v>5</v>
      </c>
      <c r="M2" s="162"/>
      <c r="N2" s="162"/>
      <c r="O2" s="162"/>
      <c r="P2" s="162"/>
      <c r="Q2" s="162"/>
      <c r="R2" s="162"/>
      <c r="S2" s="162"/>
      <c r="T2" s="162"/>
      <c r="U2" s="162"/>
      <c r="V2" s="162"/>
      <c r="AT2" s="14" t="s">
        <v>82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79</v>
      </c>
    </row>
    <row r="4" spans="2:46" ht="24.95" customHeight="1">
      <c r="B4" s="17"/>
      <c r="D4" s="18" t="s">
        <v>95</v>
      </c>
      <c r="L4" s="17"/>
      <c r="M4" s="82" t="s">
        <v>10</v>
      </c>
      <c r="AT4" s="14" t="s">
        <v>3</v>
      </c>
    </row>
    <row r="5" spans="2:46" ht="6.95" customHeight="1">
      <c r="B5" s="17"/>
      <c r="L5" s="17"/>
    </row>
    <row r="6" spans="2:46" ht="12" customHeight="1">
      <c r="B6" s="17"/>
      <c r="D6" s="23" t="s">
        <v>14</v>
      </c>
      <c r="L6" s="17"/>
    </row>
    <row r="7" spans="2:46" ht="16.5" customHeight="1">
      <c r="B7" s="17"/>
      <c r="E7" s="196" t="str">
        <f>'Rekapitulace stavby'!K6</f>
        <v>Město Kopřivnice - oprava vybraných schodišť 2024</v>
      </c>
      <c r="F7" s="197"/>
      <c r="G7" s="197"/>
      <c r="H7" s="197"/>
      <c r="L7" s="17"/>
    </row>
    <row r="8" spans="2:46" s="1" customFormat="1" ht="12" customHeight="1">
      <c r="B8" s="26"/>
      <c r="D8" s="23" t="s">
        <v>96</v>
      </c>
      <c r="L8" s="26"/>
    </row>
    <row r="9" spans="2:46" s="1" customFormat="1" ht="16.5" customHeight="1">
      <c r="B9" s="26"/>
      <c r="E9" s="186" t="s">
        <v>144</v>
      </c>
      <c r="F9" s="195"/>
      <c r="G9" s="195"/>
      <c r="H9" s="195"/>
      <c r="L9" s="26"/>
    </row>
    <row r="10" spans="2:46" s="1" customFormat="1">
      <c r="B10" s="26"/>
      <c r="L10" s="26"/>
    </row>
    <row r="11" spans="2:46" s="1" customFormat="1" ht="12" customHeight="1">
      <c r="B11" s="26"/>
      <c r="D11" s="23" t="s">
        <v>15</v>
      </c>
      <c r="F11" s="21" t="s">
        <v>1</v>
      </c>
      <c r="I11" s="23" t="s">
        <v>16</v>
      </c>
      <c r="J11" s="21" t="s">
        <v>1</v>
      </c>
      <c r="L11" s="26"/>
    </row>
    <row r="12" spans="2:46" s="1" customFormat="1" ht="12" customHeight="1">
      <c r="B12" s="26"/>
      <c r="D12" s="23" t="s">
        <v>17</v>
      </c>
      <c r="F12" s="21" t="s">
        <v>18</v>
      </c>
      <c r="I12" s="23" t="s">
        <v>19</v>
      </c>
      <c r="J12" s="46" t="str">
        <f>'Rekapitulace stavby'!AN8</f>
        <v>7. 10. 2024</v>
      </c>
      <c r="L12" s="26"/>
    </row>
    <row r="13" spans="2:46" s="1" customFormat="1" ht="10.9" customHeight="1">
      <c r="B13" s="26"/>
      <c r="L13" s="26"/>
    </row>
    <row r="14" spans="2:46" s="1" customFormat="1" ht="12" customHeight="1">
      <c r="B14" s="26"/>
      <c r="D14" s="23" t="s">
        <v>21</v>
      </c>
      <c r="I14" s="23" t="s">
        <v>22</v>
      </c>
      <c r="J14" s="21" t="str">
        <f>IF('Rekapitulace stavby'!AN10="","",'Rekapitulace stavby'!AN10)</f>
        <v/>
      </c>
      <c r="L14" s="26"/>
    </row>
    <row r="15" spans="2:46" s="1" customFormat="1" ht="18" customHeight="1">
      <c r="B15" s="26"/>
      <c r="E15" s="21" t="str">
        <f>IF('Rekapitulace stavby'!E11="","",'Rekapitulace stavby'!E11)</f>
        <v xml:space="preserve"> </v>
      </c>
      <c r="I15" s="23" t="s">
        <v>23</v>
      </c>
      <c r="J15" s="21" t="str">
        <f>IF('Rekapitulace stavby'!AN11="","",'Rekapitulace stavby'!AN11)</f>
        <v/>
      </c>
      <c r="L15" s="26"/>
    </row>
    <row r="16" spans="2:46" s="1" customFormat="1" ht="6.95" customHeight="1">
      <c r="B16" s="26"/>
      <c r="L16" s="26"/>
    </row>
    <row r="17" spans="2:12" s="1" customFormat="1" ht="12" customHeight="1">
      <c r="B17" s="26"/>
      <c r="D17" s="23" t="s">
        <v>24</v>
      </c>
      <c r="I17" s="23" t="s">
        <v>22</v>
      </c>
      <c r="J17" s="21" t="str">
        <f>'Rekapitulace stavby'!AN13</f>
        <v/>
      </c>
      <c r="L17" s="26"/>
    </row>
    <row r="18" spans="2:12" s="1" customFormat="1" ht="18" customHeight="1">
      <c r="B18" s="26"/>
      <c r="E18" s="170" t="str">
        <f>'Rekapitulace stavby'!E14</f>
        <v xml:space="preserve"> </v>
      </c>
      <c r="F18" s="170"/>
      <c r="G18" s="170"/>
      <c r="H18" s="170"/>
      <c r="I18" s="23" t="s">
        <v>23</v>
      </c>
      <c r="J18" s="21" t="str">
        <f>'Rekapitulace stavby'!AN14</f>
        <v/>
      </c>
      <c r="L18" s="26"/>
    </row>
    <row r="19" spans="2:12" s="1" customFormat="1" ht="6.95" customHeight="1">
      <c r="B19" s="26"/>
      <c r="L19" s="26"/>
    </row>
    <row r="20" spans="2:12" s="1" customFormat="1" ht="12" customHeight="1">
      <c r="B20" s="26"/>
      <c r="D20" s="23" t="s">
        <v>25</v>
      </c>
      <c r="I20" s="23" t="s">
        <v>22</v>
      </c>
      <c r="J20" s="21" t="str">
        <f>IF('Rekapitulace stavby'!AN16="","",'Rekapitulace stavby'!AN16)</f>
        <v/>
      </c>
      <c r="L20" s="26"/>
    </row>
    <row r="21" spans="2:12" s="1" customFormat="1" ht="18" customHeight="1">
      <c r="B21" s="26"/>
      <c r="E21" s="21" t="str">
        <f>IF('Rekapitulace stavby'!E17="","",'Rekapitulace stavby'!E17)</f>
        <v xml:space="preserve"> </v>
      </c>
      <c r="I21" s="23" t="s">
        <v>23</v>
      </c>
      <c r="J21" s="21" t="str">
        <f>IF('Rekapitulace stavby'!AN17="","",'Rekapitulace stavby'!AN17)</f>
        <v/>
      </c>
      <c r="L21" s="26"/>
    </row>
    <row r="22" spans="2:12" s="1" customFormat="1" ht="6.95" customHeight="1">
      <c r="B22" s="26"/>
      <c r="L22" s="26"/>
    </row>
    <row r="23" spans="2:12" s="1" customFormat="1" ht="12" customHeight="1">
      <c r="B23" s="26"/>
      <c r="D23" s="23" t="s">
        <v>26</v>
      </c>
      <c r="I23" s="23" t="s">
        <v>22</v>
      </c>
      <c r="J23" s="21" t="str">
        <f>IF('Rekapitulace stavby'!AN19="","",'Rekapitulace stavby'!AN19)</f>
        <v/>
      </c>
      <c r="L23" s="26"/>
    </row>
    <row r="24" spans="2:12" s="1" customFormat="1" ht="18" customHeight="1">
      <c r="B24" s="26"/>
      <c r="E24" s="21" t="str">
        <f>IF('Rekapitulace stavby'!E20="","",'Rekapitulace stavby'!E20)</f>
        <v xml:space="preserve"> </v>
      </c>
      <c r="I24" s="23" t="s">
        <v>23</v>
      </c>
      <c r="J24" s="21" t="str">
        <f>IF('Rekapitulace stavby'!AN20="","",'Rekapitulace stavby'!AN20)</f>
        <v/>
      </c>
      <c r="L24" s="26"/>
    </row>
    <row r="25" spans="2:12" s="1" customFormat="1" ht="6.95" customHeight="1">
      <c r="B25" s="26"/>
      <c r="L25" s="26"/>
    </row>
    <row r="26" spans="2:12" s="1" customFormat="1" ht="12" customHeight="1">
      <c r="B26" s="26"/>
      <c r="D26" s="23" t="s">
        <v>28</v>
      </c>
      <c r="L26" s="26"/>
    </row>
    <row r="27" spans="2:12" s="7" customFormat="1" ht="16.5" customHeight="1">
      <c r="B27" s="83"/>
      <c r="E27" s="172" t="s">
        <v>1</v>
      </c>
      <c r="F27" s="172"/>
      <c r="G27" s="172"/>
      <c r="H27" s="172"/>
      <c r="L27" s="83"/>
    </row>
    <row r="28" spans="2:12" s="1" customFormat="1" ht="6.95" customHeight="1">
      <c r="B28" s="26"/>
      <c r="L28" s="26"/>
    </row>
    <row r="29" spans="2:12" s="1" customFormat="1" ht="6.95" customHeight="1">
      <c r="B29" s="26"/>
      <c r="D29" s="47"/>
      <c r="E29" s="47"/>
      <c r="F29" s="47"/>
      <c r="G29" s="47"/>
      <c r="H29" s="47"/>
      <c r="I29" s="47"/>
      <c r="J29" s="47"/>
      <c r="K29" s="47"/>
      <c r="L29" s="26"/>
    </row>
    <row r="30" spans="2:12" s="1" customFormat="1" ht="25.35" customHeight="1">
      <c r="B30" s="26"/>
      <c r="D30" s="84" t="s">
        <v>29</v>
      </c>
      <c r="J30" s="60">
        <f>ROUND(J123, 2)</f>
        <v>0</v>
      </c>
      <c r="L30" s="26"/>
    </row>
    <row r="31" spans="2:12" s="1" customFormat="1" ht="6.95" customHeight="1">
      <c r="B31" s="26"/>
      <c r="D31" s="47"/>
      <c r="E31" s="47"/>
      <c r="F31" s="47"/>
      <c r="G31" s="47"/>
      <c r="H31" s="47"/>
      <c r="I31" s="47"/>
      <c r="J31" s="47"/>
      <c r="K31" s="47"/>
      <c r="L31" s="26"/>
    </row>
    <row r="32" spans="2:12" s="1" customFormat="1" ht="14.45" customHeight="1">
      <c r="B32" s="26"/>
      <c r="F32" s="29" t="s">
        <v>31</v>
      </c>
      <c r="I32" s="29" t="s">
        <v>30</v>
      </c>
      <c r="J32" s="29" t="s">
        <v>32</v>
      </c>
      <c r="L32" s="26"/>
    </row>
    <row r="33" spans="2:12" s="1" customFormat="1" ht="14.45" customHeight="1">
      <c r="B33" s="26"/>
      <c r="D33" s="49" t="s">
        <v>33</v>
      </c>
      <c r="E33" s="23" t="s">
        <v>34</v>
      </c>
      <c r="F33" s="85">
        <f>ROUND((SUM(BE123:BE187)),  2)</f>
        <v>0</v>
      </c>
      <c r="I33" s="86">
        <v>0.21</v>
      </c>
      <c r="J33" s="85">
        <f>ROUND(((SUM(BE123:BE187))*I33),  2)</f>
        <v>0</v>
      </c>
      <c r="L33" s="26"/>
    </row>
    <row r="34" spans="2:12" s="1" customFormat="1" ht="14.45" customHeight="1">
      <c r="B34" s="26"/>
      <c r="E34" s="23" t="s">
        <v>35</v>
      </c>
      <c r="F34" s="85">
        <f>ROUND((SUM(BF123:BF187)),  2)</f>
        <v>0</v>
      </c>
      <c r="I34" s="86">
        <v>0.12</v>
      </c>
      <c r="J34" s="85">
        <f>ROUND(((SUM(BF123:BF187))*I34),  2)</f>
        <v>0</v>
      </c>
      <c r="L34" s="26"/>
    </row>
    <row r="35" spans="2:12" s="1" customFormat="1" ht="14.45" hidden="1" customHeight="1">
      <c r="B35" s="26"/>
      <c r="E35" s="23" t="s">
        <v>36</v>
      </c>
      <c r="F35" s="85">
        <f>ROUND((SUM(BG123:BG187)),  2)</f>
        <v>0</v>
      </c>
      <c r="I35" s="86">
        <v>0.21</v>
      </c>
      <c r="J35" s="85">
        <f>0</f>
        <v>0</v>
      </c>
      <c r="L35" s="26"/>
    </row>
    <row r="36" spans="2:12" s="1" customFormat="1" ht="14.45" hidden="1" customHeight="1">
      <c r="B36" s="26"/>
      <c r="E36" s="23" t="s">
        <v>37</v>
      </c>
      <c r="F36" s="85">
        <f>ROUND((SUM(BH123:BH187)),  2)</f>
        <v>0</v>
      </c>
      <c r="I36" s="86">
        <v>0.12</v>
      </c>
      <c r="J36" s="85">
        <f>0</f>
        <v>0</v>
      </c>
      <c r="L36" s="26"/>
    </row>
    <row r="37" spans="2:12" s="1" customFormat="1" ht="14.45" hidden="1" customHeight="1">
      <c r="B37" s="26"/>
      <c r="E37" s="23" t="s">
        <v>38</v>
      </c>
      <c r="F37" s="85">
        <f>ROUND((SUM(BI123:BI187)),  2)</f>
        <v>0</v>
      </c>
      <c r="I37" s="86">
        <v>0</v>
      </c>
      <c r="J37" s="85">
        <f>0</f>
        <v>0</v>
      </c>
      <c r="L37" s="26"/>
    </row>
    <row r="38" spans="2:12" s="1" customFormat="1" ht="6.95" customHeight="1">
      <c r="B38" s="26"/>
      <c r="L38" s="26"/>
    </row>
    <row r="39" spans="2:12" s="1" customFormat="1" ht="25.35" customHeight="1">
      <c r="B39" s="26"/>
      <c r="C39" s="87"/>
      <c r="D39" s="88" t="s">
        <v>39</v>
      </c>
      <c r="E39" s="51"/>
      <c r="F39" s="51"/>
      <c r="G39" s="89" t="s">
        <v>40</v>
      </c>
      <c r="H39" s="90" t="s">
        <v>41</v>
      </c>
      <c r="I39" s="51"/>
      <c r="J39" s="91">
        <f>SUM(J30:J37)</f>
        <v>0</v>
      </c>
      <c r="K39" s="92"/>
      <c r="L39" s="26"/>
    </row>
    <row r="40" spans="2:12" s="1" customFormat="1" ht="14.45" customHeight="1">
      <c r="B40" s="26"/>
      <c r="L40" s="26"/>
    </row>
    <row r="41" spans="2:12" ht="14.45" customHeight="1">
      <c r="B41" s="17"/>
      <c r="L41" s="17"/>
    </row>
    <row r="42" spans="2:12" ht="14.45" customHeight="1">
      <c r="B42" s="17"/>
      <c r="L42" s="17"/>
    </row>
    <row r="43" spans="2:12" ht="14.45" customHeight="1">
      <c r="B43" s="17"/>
      <c r="L43" s="17"/>
    </row>
    <row r="44" spans="2:12" ht="14.45" customHeight="1">
      <c r="B44" s="17"/>
      <c r="L44" s="17"/>
    </row>
    <row r="45" spans="2:12" ht="14.45" customHeight="1">
      <c r="B45" s="17"/>
      <c r="L45" s="17"/>
    </row>
    <row r="46" spans="2:12" ht="14.45" customHeight="1">
      <c r="B46" s="17"/>
      <c r="L46" s="17"/>
    </row>
    <row r="47" spans="2:12" ht="14.45" customHeight="1">
      <c r="B47" s="17"/>
      <c r="L47" s="17"/>
    </row>
    <row r="48" spans="2:12" ht="14.45" customHeight="1">
      <c r="B48" s="17"/>
      <c r="L48" s="17"/>
    </row>
    <row r="49" spans="2:12" ht="14.45" customHeight="1">
      <c r="B49" s="17"/>
      <c r="L49" s="17"/>
    </row>
    <row r="50" spans="2:12" s="1" customFormat="1" ht="14.45" customHeight="1">
      <c r="B50" s="26"/>
      <c r="D50" s="35" t="s">
        <v>42</v>
      </c>
      <c r="E50" s="36"/>
      <c r="F50" s="36"/>
      <c r="G50" s="35" t="s">
        <v>43</v>
      </c>
      <c r="H50" s="36"/>
      <c r="I50" s="36"/>
      <c r="J50" s="36"/>
      <c r="K50" s="36"/>
      <c r="L50" s="26"/>
    </row>
    <row r="51" spans="2:12">
      <c r="B51" s="17"/>
      <c r="L51" s="17"/>
    </row>
    <row r="52" spans="2:12">
      <c r="B52" s="17"/>
      <c r="L52" s="17"/>
    </row>
    <row r="53" spans="2:12">
      <c r="B53" s="17"/>
      <c r="L53" s="17"/>
    </row>
    <row r="54" spans="2:12">
      <c r="B54" s="17"/>
      <c r="L54" s="17"/>
    </row>
    <row r="55" spans="2:12">
      <c r="B55" s="17"/>
      <c r="L55" s="17"/>
    </row>
    <row r="56" spans="2:12">
      <c r="B56" s="17"/>
      <c r="L56" s="17"/>
    </row>
    <row r="57" spans="2:12">
      <c r="B57" s="17"/>
      <c r="L57" s="17"/>
    </row>
    <row r="58" spans="2:12">
      <c r="B58" s="17"/>
      <c r="L58" s="17"/>
    </row>
    <row r="59" spans="2:12">
      <c r="B59" s="17"/>
      <c r="L59" s="17"/>
    </row>
    <row r="60" spans="2:12">
      <c r="B60" s="17"/>
      <c r="L60" s="17"/>
    </row>
    <row r="61" spans="2:12" s="1" customFormat="1" ht="12.75">
      <c r="B61" s="26"/>
      <c r="D61" s="37" t="s">
        <v>44</v>
      </c>
      <c r="E61" s="28"/>
      <c r="F61" s="93" t="s">
        <v>45</v>
      </c>
      <c r="G61" s="37" t="s">
        <v>44</v>
      </c>
      <c r="H61" s="28"/>
      <c r="I61" s="28"/>
      <c r="J61" s="94" t="s">
        <v>45</v>
      </c>
      <c r="K61" s="28"/>
      <c r="L61" s="26"/>
    </row>
    <row r="62" spans="2:12">
      <c r="B62" s="17"/>
      <c r="L62" s="17"/>
    </row>
    <row r="63" spans="2:12">
      <c r="B63" s="17"/>
      <c r="L63" s="17"/>
    </row>
    <row r="64" spans="2:12">
      <c r="B64" s="17"/>
      <c r="L64" s="17"/>
    </row>
    <row r="65" spans="2:12" s="1" customFormat="1" ht="12.75">
      <c r="B65" s="26"/>
      <c r="D65" s="35" t="s">
        <v>46</v>
      </c>
      <c r="E65" s="36"/>
      <c r="F65" s="36"/>
      <c r="G65" s="35" t="s">
        <v>47</v>
      </c>
      <c r="H65" s="36"/>
      <c r="I65" s="36"/>
      <c r="J65" s="36"/>
      <c r="K65" s="36"/>
      <c r="L65" s="26"/>
    </row>
    <row r="66" spans="2:12">
      <c r="B66" s="17"/>
      <c r="L66" s="17"/>
    </row>
    <row r="67" spans="2:12">
      <c r="B67" s="17"/>
      <c r="L67" s="17"/>
    </row>
    <row r="68" spans="2:12">
      <c r="B68" s="17"/>
      <c r="L68" s="17"/>
    </row>
    <row r="69" spans="2:12">
      <c r="B69" s="17"/>
      <c r="L69" s="17"/>
    </row>
    <row r="70" spans="2:12">
      <c r="B70" s="17"/>
      <c r="L70" s="17"/>
    </row>
    <row r="71" spans="2:12">
      <c r="B71" s="17"/>
      <c r="L71" s="17"/>
    </row>
    <row r="72" spans="2:12">
      <c r="B72" s="17"/>
      <c r="L72" s="17"/>
    </row>
    <row r="73" spans="2:12">
      <c r="B73" s="17"/>
      <c r="L73" s="17"/>
    </row>
    <row r="74" spans="2:12">
      <c r="B74" s="17"/>
      <c r="L74" s="17"/>
    </row>
    <row r="75" spans="2:12">
      <c r="B75" s="17"/>
      <c r="L75" s="17"/>
    </row>
    <row r="76" spans="2:12" s="1" customFormat="1" ht="12.75">
      <c r="B76" s="26"/>
      <c r="D76" s="37" t="s">
        <v>44</v>
      </c>
      <c r="E76" s="28"/>
      <c r="F76" s="93" t="s">
        <v>45</v>
      </c>
      <c r="G76" s="37" t="s">
        <v>44</v>
      </c>
      <c r="H76" s="28"/>
      <c r="I76" s="28"/>
      <c r="J76" s="94" t="s">
        <v>45</v>
      </c>
      <c r="K76" s="28"/>
      <c r="L76" s="26"/>
    </row>
    <row r="77" spans="2:12" s="1" customFormat="1" ht="14.4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26"/>
    </row>
    <row r="81" spans="2:47" s="1" customFormat="1" ht="6.95" hidden="1" customHeight="1"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26"/>
    </row>
    <row r="82" spans="2:47" s="1" customFormat="1" ht="24.95" hidden="1" customHeight="1">
      <c r="B82" s="26"/>
      <c r="C82" s="18" t="s">
        <v>98</v>
      </c>
      <c r="L82" s="26"/>
    </row>
    <row r="83" spans="2:47" s="1" customFormat="1" ht="6.95" hidden="1" customHeight="1">
      <c r="B83" s="26"/>
      <c r="L83" s="26"/>
    </row>
    <row r="84" spans="2:47" s="1" customFormat="1" ht="12" hidden="1" customHeight="1">
      <c r="B84" s="26"/>
      <c r="C84" s="23" t="s">
        <v>14</v>
      </c>
      <c r="L84" s="26"/>
    </row>
    <row r="85" spans="2:47" s="1" customFormat="1" ht="16.5" hidden="1" customHeight="1">
      <c r="B85" s="26"/>
      <c r="E85" s="196" t="str">
        <f>E7</f>
        <v>Město Kopřivnice - oprava vybraných schodišť 2024</v>
      </c>
      <c r="F85" s="197"/>
      <c r="G85" s="197"/>
      <c r="H85" s="197"/>
      <c r="L85" s="26"/>
    </row>
    <row r="86" spans="2:47" s="1" customFormat="1" ht="12" hidden="1" customHeight="1">
      <c r="B86" s="26"/>
      <c r="C86" s="23" t="s">
        <v>96</v>
      </c>
      <c r="L86" s="26"/>
    </row>
    <row r="87" spans="2:47" s="1" customFormat="1" ht="16.5" hidden="1" customHeight="1">
      <c r="B87" s="26"/>
      <c r="E87" s="186" t="str">
        <f>E9</f>
        <v>SO 101 - Objekt schodiště na ulici I.Šustaly</v>
      </c>
      <c r="F87" s="195"/>
      <c r="G87" s="195"/>
      <c r="H87" s="195"/>
      <c r="L87" s="26"/>
    </row>
    <row r="88" spans="2:47" s="1" customFormat="1" ht="6.95" hidden="1" customHeight="1">
      <c r="B88" s="26"/>
      <c r="L88" s="26"/>
    </row>
    <row r="89" spans="2:47" s="1" customFormat="1" ht="12" hidden="1" customHeight="1">
      <c r="B89" s="26"/>
      <c r="C89" s="23" t="s">
        <v>17</v>
      </c>
      <c r="F89" s="21" t="str">
        <f>F12</f>
        <v xml:space="preserve"> </v>
      </c>
      <c r="I89" s="23" t="s">
        <v>19</v>
      </c>
      <c r="J89" s="46" t="str">
        <f>IF(J12="","",J12)</f>
        <v>7. 10. 2024</v>
      </c>
      <c r="L89" s="26"/>
    </row>
    <row r="90" spans="2:47" s="1" customFormat="1" ht="6.95" hidden="1" customHeight="1">
      <c r="B90" s="26"/>
      <c r="L90" s="26"/>
    </row>
    <row r="91" spans="2:47" s="1" customFormat="1" ht="15.2" hidden="1" customHeight="1">
      <c r="B91" s="26"/>
      <c r="C91" s="23" t="s">
        <v>21</v>
      </c>
      <c r="F91" s="21" t="str">
        <f>E15</f>
        <v xml:space="preserve"> </v>
      </c>
      <c r="I91" s="23" t="s">
        <v>25</v>
      </c>
      <c r="J91" s="24" t="str">
        <f>E21</f>
        <v xml:space="preserve"> </v>
      </c>
      <c r="L91" s="26"/>
    </row>
    <row r="92" spans="2:47" s="1" customFormat="1" ht="15.2" hidden="1" customHeight="1">
      <c r="B92" s="26"/>
      <c r="C92" s="23" t="s">
        <v>24</v>
      </c>
      <c r="F92" s="21" t="str">
        <f>IF(E18="","",E18)</f>
        <v xml:space="preserve"> </v>
      </c>
      <c r="I92" s="23" t="s">
        <v>26</v>
      </c>
      <c r="J92" s="24" t="str">
        <f>E24</f>
        <v xml:space="preserve"> </v>
      </c>
      <c r="L92" s="26"/>
    </row>
    <row r="93" spans="2:47" s="1" customFormat="1" ht="10.35" hidden="1" customHeight="1">
      <c r="B93" s="26"/>
      <c r="L93" s="26"/>
    </row>
    <row r="94" spans="2:47" s="1" customFormat="1" ht="29.25" hidden="1" customHeight="1">
      <c r="B94" s="26"/>
      <c r="C94" s="95" t="s">
        <v>99</v>
      </c>
      <c r="D94" s="87"/>
      <c r="E94" s="87"/>
      <c r="F94" s="87"/>
      <c r="G94" s="87"/>
      <c r="H94" s="87"/>
      <c r="I94" s="87"/>
      <c r="J94" s="96" t="s">
        <v>100</v>
      </c>
      <c r="K94" s="87"/>
      <c r="L94" s="26"/>
    </row>
    <row r="95" spans="2:47" s="1" customFormat="1" ht="10.35" hidden="1" customHeight="1">
      <c r="B95" s="26"/>
      <c r="L95" s="26"/>
    </row>
    <row r="96" spans="2:47" s="1" customFormat="1" ht="22.9" hidden="1" customHeight="1">
      <c r="B96" s="26"/>
      <c r="C96" s="97" t="s">
        <v>101</v>
      </c>
      <c r="J96" s="60">
        <f>J123</f>
        <v>0</v>
      </c>
      <c r="L96" s="26"/>
      <c r="AU96" s="14" t="s">
        <v>102</v>
      </c>
    </row>
    <row r="97" spans="2:12" s="8" customFormat="1" ht="24.95" hidden="1" customHeight="1">
      <c r="B97" s="98"/>
      <c r="D97" s="99" t="s">
        <v>145</v>
      </c>
      <c r="E97" s="100"/>
      <c r="F97" s="100"/>
      <c r="G97" s="100"/>
      <c r="H97" s="100"/>
      <c r="I97" s="100"/>
      <c r="J97" s="101">
        <f>J124</f>
        <v>0</v>
      </c>
      <c r="L97" s="98"/>
    </row>
    <row r="98" spans="2:12" s="9" customFormat="1" ht="19.899999999999999" hidden="1" customHeight="1">
      <c r="B98" s="102"/>
      <c r="D98" s="103" t="s">
        <v>146</v>
      </c>
      <c r="E98" s="104"/>
      <c r="F98" s="104"/>
      <c r="G98" s="104"/>
      <c r="H98" s="104"/>
      <c r="I98" s="104"/>
      <c r="J98" s="105">
        <f>J125</f>
        <v>0</v>
      </c>
      <c r="L98" s="102"/>
    </row>
    <row r="99" spans="2:12" s="9" customFormat="1" ht="19.899999999999999" hidden="1" customHeight="1">
      <c r="B99" s="102"/>
      <c r="D99" s="103" t="s">
        <v>147</v>
      </c>
      <c r="E99" s="104"/>
      <c r="F99" s="104"/>
      <c r="G99" s="104"/>
      <c r="H99" s="104"/>
      <c r="I99" s="104"/>
      <c r="J99" s="105">
        <f>J145</f>
        <v>0</v>
      </c>
      <c r="L99" s="102"/>
    </row>
    <row r="100" spans="2:12" s="9" customFormat="1" ht="19.899999999999999" hidden="1" customHeight="1">
      <c r="B100" s="102"/>
      <c r="D100" s="103" t="s">
        <v>148</v>
      </c>
      <c r="E100" s="104"/>
      <c r="F100" s="104"/>
      <c r="G100" s="104"/>
      <c r="H100" s="104"/>
      <c r="I100" s="104"/>
      <c r="J100" s="105">
        <f>J158</f>
        <v>0</v>
      </c>
      <c r="L100" s="102"/>
    </row>
    <row r="101" spans="2:12" s="9" customFormat="1" ht="19.899999999999999" hidden="1" customHeight="1">
      <c r="B101" s="102"/>
      <c r="D101" s="103" t="s">
        <v>149</v>
      </c>
      <c r="E101" s="104"/>
      <c r="F101" s="104"/>
      <c r="G101" s="104"/>
      <c r="H101" s="104"/>
      <c r="I101" s="104"/>
      <c r="J101" s="105">
        <f>J164</f>
        <v>0</v>
      </c>
      <c r="L101" s="102"/>
    </row>
    <row r="102" spans="2:12" s="9" customFormat="1" ht="19.899999999999999" hidden="1" customHeight="1">
      <c r="B102" s="102"/>
      <c r="D102" s="103" t="s">
        <v>150</v>
      </c>
      <c r="E102" s="104"/>
      <c r="F102" s="104"/>
      <c r="G102" s="104"/>
      <c r="H102" s="104"/>
      <c r="I102" s="104"/>
      <c r="J102" s="105">
        <f>J170</f>
        <v>0</v>
      </c>
      <c r="L102" s="102"/>
    </row>
    <row r="103" spans="2:12" s="9" customFormat="1" ht="19.899999999999999" hidden="1" customHeight="1">
      <c r="B103" s="102"/>
      <c r="D103" s="103" t="s">
        <v>151</v>
      </c>
      <c r="E103" s="104"/>
      <c r="F103" s="104"/>
      <c r="G103" s="104"/>
      <c r="H103" s="104"/>
      <c r="I103" s="104"/>
      <c r="J103" s="105">
        <f>J186</f>
        <v>0</v>
      </c>
      <c r="L103" s="102"/>
    </row>
    <row r="104" spans="2:12" s="1" customFormat="1" ht="21.75" hidden="1" customHeight="1">
      <c r="B104" s="26"/>
      <c r="L104" s="26"/>
    </row>
    <row r="105" spans="2:12" s="1" customFormat="1" ht="6.95" hidden="1" customHeight="1"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26"/>
    </row>
    <row r="106" spans="2:12" hidden="1"/>
    <row r="107" spans="2:12" hidden="1"/>
    <row r="108" spans="2:12" hidden="1"/>
    <row r="109" spans="2:12" s="1" customFormat="1" ht="6.95" customHeight="1"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26"/>
    </row>
    <row r="110" spans="2:12" s="1" customFormat="1" ht="24.95" customHeight="1">
      <c r="B110" s="26"/>
      <c r="C110" s="18" t="s">
        <v>105</v>
      </c>
      <c r="L110" s="26"/>
    </row>
    <row r="111" spans="2:12" s="1" customFormat="1" ht="6.95" customHeight="1">
      <c r="B111" s="26"/>
      <c r="L111" s="26"/>
    </row>
    <row r="112" spans="2:12" s="1" customFormat="1" ht="12" customHeight="1">
      <c r="B112" s="26"/>
      <c r="C112" s="23" t="s">
        <v>14</v>
      </c>
      <c r="L112" s="26"/>
    </row>
    <row r="113" spans="2:65" s="1" customFormat="1" ht="16.5" customHeight="1">
      <c r="B113" s="26"/>
      <c r="E113" s="196" t="str">
        <f>E7</f>
        <v>Město Kopřivnice - oprava vybraných schodišť 2024</v>
      </c>
      <c r="F113" s="197"/>
      <c r="G113" s="197"/>
      <c r="H113" s="197"/>
      <c r="L113" s="26"/>
    </row>
    <row r="114" spans="2:65" s="1" customFormat="1" ht="12" customHeight="1">
      <c r="B114" s="26"/>
      <c r="C114" s="23" t="s">
        <v>96</v>
      </c>
      <c r="L114" s="26"/>
    </row>
    <row r="115" spans="2:65" s="1" customFormat="1" ht="16.5" customHeight="1">
      <c r="B115" s="26"/>
      <c r="E115" s="186" t="str">
        <f>E9</f>
        <v>SO 101 - Objekt schodiště na ulici I.Šustaly</v>
      </c>
      <c r="F115" s="195"/>
      <c r="G115" s="195"/>
      <c r="H115" s="195"/>
      <c r="L115" s="26"/>
    </row>
    <row r="116" spans="2:65" s="1" customFormat="1" ht="6.95" customHeight="1">
      <c r="B116" s="26"/>
      <c r="L116" s="26"/>
    </row>
    <row r="117" spans="2:65" s="1" customFormat="1" ht="12" customHeight="1">
      <c r="B117" s="26"/>
      <c r="C117" s="23" t="s">
        <v>17</v>
      </c>
      <c r="F117" s="21" t="str">
        <f>F12</f>
        <v xml:space="preserve"> </v>
      </c>
      <c r="I117" s="23" t="s">
        <v>19</v>
      </c>
      <c r="J117" s="46" t="str">
        <f>IF(J12="","",J12)</f>
        <v>7. 10. 2024</v>
      </c>
      <c r="L117" s="26"/>
    </row>
    <row r="118" spans="2:65" s="1" customFormat="1" ht="6.95" customHeight="1">
      <c r="B118" s="26"/>
      <c r="L118" s="26"/>
    </row>
    <row r="119" spans="2:65" s="1" customFormat="1" ht="15.2" customHeight="1">
      <c r="B119" s="26"/>
      <c r="C119" s="23" t="s">
        <v>21</v>
      </c>
      <c r="F119" s="21" t="str">
        <f>E15</f>
        <v xml:space="preserve"> </v>
      </c>
      <c r="I119" s="23" t="s">
        <v>25</v>
      </c>
      <c r="J119" s="24" t="str">
        <f>E21</f>
        <v xml:space="preserve"> </v>
      </c>
      <c r="L119" s="26"/>
    </row>
    <row r="120" spans="2:65" s="1" customFormat="1" ht="15.2" customHeight="1">
      <c r="B120" s="26"/>
      <c r="C120" s="23" t="s">
        <v>24</v>
      </c>
      <c r="F120" s="21" t="str">
        <f>IF(E18="","",E18)</f>
        <v xml:space="preserve"> </v>
      </c>
      <c r="I120" s="23" t="s">
        <v>26</v>
      </c>
      <c r="J120" s="24" t="str">
        <f>E24</f>
        <v xml:space="preserve"> </v>
      </c>
      <c r="L120" s="26"/>
    </row>
    <row r="121" spans="2:65" s="1" customFormat="1" ht="10.35" customHeight="1">
      <c r="B121" s="26"/>
      <c r="L121" s="26"/>
    </row>
    <row r="122" spans="2:65" s="10" customFormat="1" ht="29.25" customHeight="1">
      <c r="B122" s="106"/>
      <c r="C122" s="107" t="s">
        <v>106</v>
      </c>
      <c r="D122" s="108" t="s">
        <v>54</v>
      </c>
      <c r="E122" s="108" t="s">
        <v>50</v>
      </c>
      <c r="F122" s="108" t="s">
        <v>51</v>
      </c>
      <c r="G122" s="108" t="s">
        <v>107</v>
      </c>
      <c r="H122" s="108" t="s">
        <v>108</v>
      </c>
      <c r="I122" s="108" t="s">
        <v>109</v>
      </c>
      <c r="J122" s="109" t="s">
        <v>100</v>
      </c>
      <c r="K122" s="110" t="s">
        <v>110</v>
      </c>
      <c r="L122" s="106"/>
      <c r="M122" s="53" t="s">
        <v>1</v>
      </c>
      <c r="N122" s="54" t="s">
        <v>33</v>
      </c>
      <c r="O122" s="54" t="s">
        <v>111</v>
      </c>
      <c r="P122" s="54" t="s">
        <v>112</v>
      </c>
      <c r="Q122" s="54" t="s">
        <v>113</v>
      </c>
      <c r="R122" s="54" t="s">
        <v>114</v>
      </c>
      <c r="S122" s="54" t="s">
        <v>115</v>
      </c>
      <c r="T122" s="55" t="s">
        <v>116</v>
      </c>
    </row>
    <row r="123" spans="2:65" s="1" customFormat="1" ht="22.9" customHeight="1">
      <c r="B123" s="26"/>
      <c r="C123" s="58" t="s">
        <v>117</v>
      </c>
      <c r="J123" s="111">
        <f>J124</f>
        <v>0</v>
      </c>
      <c r="L123" s="26"/>
      <c r="M123" s="56"/>
      <c r="N123" s="47"/>
      <c r="O123" s="47"/>
      <c r="P123" s="112">
        <f>P124</f>
        <v>96.975341</v>
      </c>
      <c r="Q123" s="47"/>
      <c r="R123" s="112">
        <f>R124</f>
        <v>21.488610349999998</v>
      </c>
      <c r="S123" s="47"/>
      <c r="T123" s="113">
        <f>T124</f>
        <v>12.050249999999998</v>
      </c>
      <c r="AT123" s="14" t="s">
        <v>68</v>
      </c>
      <c r="AU123" s="14" t="s">
        <v>102</v>
      </c>
      <c r="BK123" s="114">
        <f>BK124</f>
        <v>0</v>
      </c>
    </row>
    <row r="124" spans="2:65" s="11" customFormat="1" ht="25.9" customHeight="1">
      <c r="B124" s="115"/>
      <c r="D124" s="116" t="s">
        <v>68</v>
      </c>
      <c r="E124" s="117" t="s">
        <v>152</v>
      </c>
      <c r="F124" s="117" t="s">
        <v>153</v>
      </c>
      <c r="J124" s="118">
        <f>J125+J145+J158+J170+J186</f>
        <v>0</v>
      </c>
      <c r="L124" s="115"/>
      <c r="M124" s="119"/>
      <c r="P124" s="120">
        <f>P125+P145+P158+P164+P170+P186</f>
        <v>96.975341</v>
      </c>
      <c r="R124" s="120">
        <f>R125+R145+R158+R164+R170+R186</f>
        <v>21.488610349999998</v>
      </c>
      <c r="T124" s="121">
        <f>T125+T145+T158+T164+T170+T186</f>
        <v>12.050249999999998</v>
      </c>
      <c r="AR124" s="116" t="s">
        <v>77</v>
      </c>
      <c r="AT124" s="122" t="s">
        <v>68</v>
      </c>
      <c r="AU124" s="122" t="s">
        <v>69</v>
      </c>
      <c r="AY124" s="116" t="s">
        <v>121</v>
      </c>
      <c r="BK124" s="123">
        <f>BK125+BK145+BK158+BK164+BK170+BK186</f>
        <v>0</v>
      </c>
    </row>
    <row r="125" spans="2:65" s="11" customFormat="1" ht="22.9" customHeight="1">
      <c r="B125" s="115"/>
      <c r="D125" s="116" t="s">
        <v>68</v>
      </c>
      <c r="E125" s="124" t="s">
        <v>77</v>
      </c>
      <c r="F125" s="124" t="s">
        <v>154</v>
      </c>
      <c r="J125" s="125">
        <f>J126+J128+J130+J131+J133+J135+J136+J138+J139+J141+J142+J144</f>
        <v>0</v>
      </c>
      <c r="L125" s="115"/>
      <c r="M125" s="119"/>
      <c r="P125" s="120">
        <f>SUM(P126:P144)</f>
        <v>8.7895000000000003</v>
      </c>
      <c r="R125" s="120">
        <f>SUM(R126:R144)</f>
        <v>2.8000000000000003E-4</v>
      </c>
      <c r="T125" s="121">
        <f>SUM(T126:T144)</f>
        <v>7.0002499999999994</v>
      </c>
      <c r="AR125" s="116" t="s">
        <v>77</v>
      </c>
      <c r="AT125" s="122" t="s">
        <v>68</v>
      </c>
      <c r="AU125" s="122" t="s">
        <v>77</v>
      </c>
      <c r="AY125" s="116" t="s">
        <v>121</v>
      </c>
      <c r="BK125" s="123">
        <f>SUM(BK126:BK144)</f>
        <v>0</v>
      </c>
    </row>
    <row r="126" spans="2:65" s="1" customFormat="1" ht="24.2" customHeight="1">
      <c r="B126" s="126"/>
      <c r="C126" s="127" t="s">
        <v>77</v>
      </c>
      <c r="D126" s="127" t="s">
        <v>124</v>
      </c>
      <c r="E126" s="128" t="s">
        <v>155</v>
      </c>
      <c r="F126" s="129" t="s">
        <v>156</v>
      </c>
      <c r="G126" s="130" t="s">
        <v>157</v>
      </c>
      <c r="H126" s="131">
        <v>2.5499999999999998</v>
      </c>
      <c r="I126" s="132"/>
      <c r="J126" s="132"/>
      <c r="K126" s="133"/>
      <c r="L126" s="26"/>
      <c r="M126" s="134" t="s">
        <v>1</v>
      </c>
      <c r="N126" s="135" t="s">
        <v>34</v>
      </c>
      <c r="O126" s="136">
        <v>0.34399999999999997</v>
      </c>
      <c r="P126" s="136">
        <f>O126*H126</f>
        <v>0.87719999999999987</v>
      </c>
      <c r="Q126" s="136">
        <v>0</v>
      </c>
      <c r="R126" s="136">
        <f>Q126*H126</f>
        <v>0</v>
      </c>
      <c r="S126" s="136">
        <v>0.29499999999999998</v>
      </c>
      <c r="T126" s="137">
        <f>S126*H126</f>
        <v>0.75224999999999986</v>
      </c>
      <c r="AR126" s="138" t="s">
        <v>137</v>
      </c>
      <c r="AT126" s="138" t="s">
        <v>124</v>
      </c>
      <c r="AU126" s="138" t="s">
        <v>79</v>
      </c>
      <c r="AY126" s="14" t="s">
        <v>121</v>
      </c>
      <c r="BE126" s="139">
        <f>IF(N126="základní",J126,0)</f>
        <v>0</v>
      </c>
      <c r="BF126" s="139">
        <f>IF(N126="snížená",J126,0)</f>
        <v>0</v>
      </c>
      <c r="BG126" s="139">
        <f>IF(N126="zákl. přenesená",J126,0)</f>
        <v>0</v>
      </c>
      <c r="BH126" s="139">
        <f>IF(N126="sníž. přenesená",J126,0)</f>
        <v>0</v>
      </c>
      <c r="BI126" s="139">
        <f>IF(N126="nulová",J126,0)</f>
        <v>0</v>
      </c>
      <c r="BJ126" s="14" t="s">
        <v>77</v>
      </c>
      <c r="BK126" s="139">
        <f>ROUND(I126*H126,2)</f>
        <v>0</v>
      </c>
      <c r="BL126" s="14" t="s">
        <v>137</v>
      </c>
      <c r="BM126" s="138" t="s">
        <v>158</v>
      </c>
    </row>
    <row r="127" spans="2:65" s="12" customFormat="1">
      <c r="B127" s="144"/>
      <c r="D127" s="145" t="s">
        <v>159</v>
      </c>
      <c r="E127" s="146" t="s">
        <v>1</v>
      </c>
      <c r="F127" s="147" t="s">
        <v>160</v>
      </c>
      <c r="H127" s="148">
        <v>2.5499999999999998</v>
      </c>
      <c r="L127" s="144"/>
      <c r="M127" s="149"/>
      <c r="T127" s="150"/>
      <c r="AT127" s="146" t="s">
        <v>159</v>
      </c>
      <c r="AU127" s="146" t="s">
        <v>79</v>
      </c>
      <c r="AV127" s="12" t="s">
        <v>79</v>
      </c>
      <c r="AW127" s="12" t="s">
        <v>27</v>
      </c>
      <c r="AX127" s="12" t="s">
        <v>77</v>
      </c>
      <c r="AY127" s="146" t="s">
        <v>121</v>
      </c>
    </row>
    <row r="128" spans="2:65" s="1" customFormat="1" ht="33" customHeight="1">
      <c r="B128" s="126"/>
      <c r="C128" s="127" t="s">
        <v>79</v>
      </c>
      <c r="D128" s="127" t="s">
        <v>124</v>
      </c>
      <c r="E128" s="128" t="s">
        <v>161</v>
      </c>
      <c r="F128" s="129" t="s">
        <v>162</v>
      </c>
      <c r="G128" s="130" t="s">
        <v>157</v>
      </c>
      <c r="H128" s="131">
        <v>14.2</v>
      </c>
      <c r="I128" s="132"/>
      <c r="J128" s="132"/>
      <c r="K128" s="133"/>
      <c r="L128" s="26"/>
      <c r="M128" s="134" t="s">
        <v>1</v>
      </c>
      <c r="N128" s="135" t="s">
        <v>34</v>
      </c>
      <c r="O128" s="136">
        <v>0.30099999999999999</v>
      </c>
      <c r="P128" s="136">
        <f>O128*H128</f>
        <v>4.2741999999999996</v>
      </c>
      <c r="Q128" s="136">
        <v>0</v>
      </c>
      <c r="R128" s="136">
        <f>Q128*H128</f>
        <v>0</v>
      </c>
      <c r="S128" s="136">
        <v>0.44</v>
      </c>
      <c r="T128" s="137">
        <f>S128*H128</f>
        <v>6.2479999999999993</v>
      </c>
      <c r="AR128" s="138" t="s">
        <v>137</v>
      </c>
      <c r="AT128" s="138" t="s">
        <v>124</v>
      </c>
      <c r="AU128" s="138" t="s">
        <v>79</v>
      </c>
      <c r="AY128" s="14" t="s">
        <v>121</v>
      </c>
      <c r="BE128" s="139">
        <f>IF(N128="základní",J128,0)</f>
        <v>0</v>
      </c>
      <c r="BF128" s="139">
        <f>IF(N128="snížená",J128,0)</f>
        <v>0</v>
      </c>
      <c r="BG128" s="139">
        <f>IF(N128="zákl. přenesená",J128,0)</f>
        <v>0</v>
      </c>
      <c r="BH128" s="139">
        <f>IF(N128="sníž. přenesená",J128,0)</f>
        <v>0</v>
      </c>
      <c r="BI128" s="139">
        <f>IF(N128="nulová",J128,0)</f>
        <v>0</v>
      </c>
      <c r="BJ128" s="14" t="s">
        <v>77</v>
      </c>
      <c r="BK128" s="139">
        <f>ROUND(I128*H128,2)</f>
        <v>0</v>
      </c>
      <c r="BL128" s="14" t="s">
        <v>137</v>
      </c>
      <c r="BM128" s="138" t="s">
        <v>163</v>
      </c>
    </row>
    <row r="129" spans="2:65" s="12" customFormat="1">
      <c r="B129" s="144"/>
      <c r="D129" s="145" t="s">
        <v>159</v>
      </c>
      <c r="E129" s="146" t="s">
        <v>1</v>
      </c>
      <c r="F129" s="147" t="s">
        <v>164</v>
      </c>
      <c r="H129" s="148">
        <v>14.2</v>
      </c>
      <c r="L129" s="144"/>
      <c r="M129" s="149"/>
      <c r="T129" s="150"/>
      <c r="AT129" s="146" t="s">
        <v>159</v>
      </c>
      <c r="AU129" s="146" t="s">
        <v>79</v>
      </c>
      <c r="AV129" s="12" t="s">
        <v>79</v>
      </c>
      <c r="AW129" s="12" t="s">
        <v>27</v>
      </c>
      <c r="AX129" s="12" t="s">
        <v>77</v>
      </c>
      <c r="AY129" s="146" t="s">
        <v>121</v>
      </c>
    </row>
    <row r="130" spans="2:65" s="1" customFormat="1" ht="24.2" customHeight="1">
      <c r="B130" s="126"/>
      <c r="C130" s="127" t="s">
        <v>133</v>
      </c>
      <c r="D130" s="127" t="s">
        <v>124</v>
      </c>
      <c r="E130" s="128" t="s">
        <v>165</v>
      </c>
      <c r="F130" s="129" t="s">
        <v>166</v>
      </c>
      <c r="G130" s="130" t="s">
        <v>157</v>
      </c>
      <c r="H130" s="131">
        <v>7</v>
      </c>
      <c r="I130" s="132"/>
      <c r="J130" s="132"/>
      <c r="K130" s="133"/>
      <c r="L130" s="26"/>
      <c r="M130" s="134" t="s">
        <v>1</v>
      </c>
      <c r="N130" s="135" t="s">
        <v>34</v>
      </c>
      <c r="O130" s="136">
        <v>7.5999999999999998E-2</v>
      </c>
      <c r="P130" s="136">
        <f>O130*H130</f>
        <v>0.53200000000000003</v>
      </c>
      <c r="Q130" s="136">
        <v>0</v>
      </c>
      <c r="R130" s="136">
        <f>Q130*H130</f>
        <v>0</v>
      </c>
      <c r="S130" s="136">
        <v>0</v>
      </c>
      <c r="T130" s="137">
        <f>S130*H130</f>
        <v>0</v>
      </c>
      <c r="AR130" s="138" t="s">
        <v>137</v>
      </c>
      <c r="AT130" s="138" t="s">
        <v>124</v>
      </c>
      <c r="AU130" s="138" t="s">
        <v>79</v>
      </c>
      <c r="AY130" s="14" t="s">
        <v>121</v>
      </c>
      <c r="BE130" s="139">
        <f>IF(N130="základní",J130,0)</f>
        <v>0</v>
      </c>
      <c r="BF130" s="139">
        <f>IF(N130="snížená",J130,0)</f>
        <v>0</v>
      </c>
      <c r="BG130" s="139">
        <f>IF(N130="zákl. přenesená",J130,0)</f>
        <v>0</v>
      </c>
      <c r="BH130" s="139">
        <f>IF(N130="sníž. přenesená",J130,0)</f>
        <v>0</v>
      </c>
      <c r="BI130" s="139">
        <f>IF(N130="nulová",J130,0)</f>
        <v>0</v>
      </c>
      <c r="BJ130" s="14" t="s">
        <v>77</v>
      </c>
      <c r="BK130" s="139">
        <f>ROUND(I130*H130,2)</f>
        <v>0</v>
      </c>
      <c r="BL130" s="14" t="s">
        <v>137</v>
      </c>
      <c r="BM130" s="138" t="s">
        <v>167</v>
      </c>
    </row>
    <row r="131" spans="2:65" s="1" customFormat="1" ht="33" customHeight="1">
      <c r="B131" s="126"/>
      <c r="C131" s="127" t="s">
        <v>137</v>
      </c>
      <c r="D131" s="127" t="s">
        <v>124</v>
      </c>
      <c r="E131" s="128" t="s">
        <v>168</v>
      </c>
      <c r="F131" s="129" t="s">
        <v>169</v>
      </c>
      <c r="G131" s="130" t="s">
        <v>170</v>
      </c>
      <c r="H131" s="131">
        <v>2.75</v>
      </c>
      <c r="I131" s="132"/>
      <c r="J131" s="132"/>
      <c r="K131" s="133"/>
      <c r="L131" s="26"/>
      <c r="M131" s="134" t="s">
        <v>1</v>
      </c>
      <c r="N131" s="135" t="s">
        <v>34</v>
      </c>
      <c r="O131" s="136">
        <v>0.40600000000000003</v>
      </c>
      <c r="P131" s="136">
        <f>O131*H131</f>
        <v>1.1165</v>
      </c>
      <c r="Q131" s="136">
        <v>0</v>
      </c>
      <c r="R131" s="136">
        <f>Q131*H131</f>
        <v>0</v>
      </c>
      <c r="S131" s="136">
        <v>0</v>
      </c>
      <c r="T131" s="137">
        <f>S131*H131</f>
        <v>0</v>
      </c>
      <c r="AR131" s="138" t="s">
        <v>137</v>
      </c>
      <c r="AT131" s="138" t="s">
        <v>124</v>
      </c>
      <c r="AU131" s="138" t="s">
        <v>79</v>
      </c>
      <c r="AY131" s="14" t="s">
        <v>121</v>
      </c>
      <c r="BE131" s="139">
        <f>IF(N131="základní",J131,0)</f>
        <v>0</v>
      </c>
      <c r="BF131" s="139">
        <f>IF(N131="snížená",J131,0)</f>
        <v>0</v>
      </c>
      <c r="BG131" s="139">
        <f>IF(N131="zákl. přenesená",J131,0)</f>
        <v>0</v>
      </c>
      <c r="BH131" s="139">
        <f>IF(N131="sníž. přenesená",J131,0)</f>
        <v>0</v>
      </c>
      <c r="BI131" s="139">
        <f>IF(N131="nulová",J131,0)</f>
        <v>0</v>
      </c>
      <c r="BJ131" s="14" t="s">
        <v>77</v>
      </c>
      <c r="BK131" s="139">
        <f>ROUND(I131*H131,2)</f>
        <v>0</v>
      </c>
      <c r="BL131" s="14" t="s">
        <v>137</v>
      </c>
      <c r="BM131" s="138" t="s">
        <v>171</v>
      </c>
    </row>
    <row r="132" spans="2:65" s="12" customFormat="1">
      <c r="B132" s="144"/>
      <c r="D132" s="145" t="s">
        <v>159</v>
      </c>
      <c r="E132" s="146" t="s">
        <v>1</v>
      </c>
      <c r="F132" s="147" t="s">
        <v>172</v>
      </c>
      <c r="H132" s="148">
        <v>2.75</v>
      </c>
      <c r="L132" s="144"/>
      <c r="M132" s="149"/>
      <c r="T132" s="150"/>
      <c r="AT132" s="146" t="s">
        <v>159</v>
      </c>
      <c r="AU132" s="146" t="s">
        <v>79</v>
      </c>
      <c r="AV132" s="12" t="s">
        <v>79</v>
      </c>
      <c r="AW132" s="12" t="s">
        <v>27</v>
      </c>
      <c r="AX132" s="12" t="s">
        <v>77</v>
      </c>
      <c r="AY132" s="146" t="s">
        <v>121</v>
      </c>
    </row>
    <row r="133" spans="2:65" s="1" customFormat="1" ht="37.9" customHeight="1">
      <c r="B133" s="126"/>
      <c r="C133" s="127" t="s">
        <v>120</v>
      </c>
      <c r="D133" s="127" t="s">
        <v>124</v>
      </c>
      <c r="E133" s="128" t="s">
        <v>173</v>
      </c>
      <c r="F133" s="129" t="s">
        <v>174</v>
      </c>
      <c r="G133" s="130" t="s">
        <v>170</v>
      </c>
      <c r="H133" s="131">
        <v>1.95</v>
      </c>
      <c r="I133" s="132"/>
      <c r="J133" s="132"/>
      <c r="K133" s="133"/>
      <c r="L133" s="26"/>
      <c r="M133" s="134" t="s">
        <v>1</v>
      </c>
      <c r="N133" s="135" t="s">
        <v>34</v>
      </c>
      <c r="O133" s="136">
        <v>8.6999999999999994E-2</v>
      </c>
      <c r="P133" s="136">
        <f>O133*H133</f>
        <v>0.16965</v>
      </c>
      <c r="Q133" s="136">
        <v>0</v>
      </c>
      <c r="R133" s="136">
        <f>Q133*H133</f>
        <v>0</v>
      </c>
      <c r="S133" s="136">
        <v>0</v>
      </c>
      <c r="T133" s="137">
        <f>S133*H133</f>
        <v>0</v>
      </c>
      <c r="AR133" s="138" t="s">
        <v>137</v>
      </c>
      <c r="AT133" s="138" t="s">
        <v>124</v>
      </c>
      <c r="AU133" s="138" t="s">
        <v>79</v>
      </c>
      <c r="AY133" s="14" t="s">
        <v>121</v>
      </c>
      <c r="BE133" s="139">
        <f>IF(N133="základní",J133,0)</f>
        <v>0</v>
      </c>
      <c r="BF133" s="139">
        <f>IF(N133="snížená",J133,0)</f>
        <v>0</v>
      </c>
      <c r="BG133" s="139">
        <f>IF(N133="zákl. přenesená",J133,0)</f>
        <v>0</v>
      </c>
      <c r="BH133" s="139">
        <f>IF(N133="sníž. přenesená",J133,0)</f>
        <v>0</v>
      </c>
      <c r="BI133" s="139">
        <f>IF(N133="nulová",J133,0)</f>
        <v>0</v>
      </c>
      <c r="BJ133" s="14" t="s">
        <v>77</v>
      </c>
      <c r="BK133" s="139">
        <f>ROUND(I133*H133,2)</f>
        <v>0</v>
      </c>
      <c r="BL133" s="14" t="s">
        <v>137</v>
      </c>
      <c r="BM133" s="138" t="s">
        <v>175</v>
      </c>
    </row>
    <row r="134" spans="2:65" s="12" customFormat="1">
      <c r="B134" s="144"/>
      <c r="D134" s="145" t="s">
        <v>159</v>
      </c>
      <c r="E134" s="146" t="s">
        <v>1</v>
      </c>
      <c r="F134" s="147" t="s">
        <v>176</v>
      </c>
      <c r="H134" s="148">
        <v>1.95</v>
      </c>
      <c r="L134" s="144"/>
      <c r="M134" s="149"/>
      <c r="T134" s="150"/>
      <c r="AT134" s="146" t="s">
        <v>159</v>
      </c>
      <c r="AU134" s="146" t="s">
        <v>79</v>
      </c>
      <c r="AV134" s="12" t="s">
        <v>79</v>
      </c>
      <c r="AW134" s="12" t="s">
        <v>27</v>
      </c>
      <c r="AX134" s="12" t="s">
        <v>77</v>
      </c>
      <c r="AY134" s="146" t="s">
        <v>121</v>
      </c>
    </row>
    <row r="135" spans="2:65" s="1" customFormat="1" ht="24.2" customHeight="1">
      <c r="B135" s="126"/>
      <c r="C135" s="127" t="s">
        <v>177</v>
      </c>
      <c r="D135" s="127" t="s">
        <v>124</v>
      </c>
      <c r="E135" s="128" t="s">
        <v>178</v>
      </c>
      <c r="F135" s="129" t="s">
        <v>179</v>
      </c>
      <c r="G135" s="130" t="s">
        <v>170</v>
      </c>
      <c r="H135" s="131">
        <v>0.8</v>
      </c>
      <c r="I135" s="132"/>
      <c r="J135" s="132"/>
      <c r="K135" s="133"/>
      <c r="L135" s="26"/>
      <c r="M135" s="134" t="s">
        <v>1</v>
      </c>
      <c r="N135" s="135" t="s">
        <v>34</v>
      </c>
      <c r="O135" s="136">
        <v>0.13100000000000001</v>
      </c>
      <c r="P135" s="136">
        <f>O135*H135</f>
        <v>0.1048</v>
      </c>
      <c r="Q135" s="136">
        <v>0</v>
      </c>
      <c r="R135" s="136">
        <f>Q135*H135</f>
        <v>0</v>
      </c>
      <c r="S135" s="136">
        <v>0</v>
      </c>
      <c r="T135" s="137">
        <f>S135*H135</f>
        <v>0</v>
      </c>
      <c r="AR135" s="138" t="s">
        <v>137</v>
      </c>
      <c r="AT135" s="138" t="s">
        <v>124</v>
      </c>
      <c r="AU135" s="138" t="s">
        <v>79</v>
      </c>
      <c r="AY135" s="14" t="s">
        <v>121</v>
      </c>
      <c r="BE135" s="139">
        <f>IF(N135="základní",J135,0)</f>
        <v>0</v>
      </c>
      <c r="BF135" s="139">
        <f>IF(N135="snížená",J135,0)</f>
        <v>0</v>
      </c>
      <c r="BG135" s="139">
        <f>IF(N135="zákl. přenesená",J135,0)</f>
        <v>0</v>
      </c>
      <c r="BH135" s="139">
        <f>IF(N135="sníž. přenesená",J135,0)</f>
        <v>0</v>
      </c>
      <c r="BI135" s="139">
        <f>IF(N135="nulová",J135,0)</f>
        <v>0</v>
      </c>
      <c r="BJ135" s="14" t="s">
        <v>77</v>
      </c>
      <c r="BK135" s="139">
        <f>ROUND(I135*H135,2)</f>
        <v>0</v>
      </c>
      <c r="BL135" s="14" t="s">
        <v>137</v>
      </c>
      <c r="BM135" s="138" t="s">
        <v>180</v>
      </c>
    </row>
    <row r="136" spans="2:65" s="1" customFormat="1" ht="33" customHeight="1">
      <c r="B136" s="126"/>
      <c r="C136" s="127" t="s">
        <v>181</v>
      </c>
      <c r="D136" s="127" t="s">
        <v>124</v>
      </c>
      <c r="E136" s="128" t="s">
        <v>182</v>
      </c>
      <c r="F136" s="129" t="s">
        <v>183</v>
      </c>
      <c r="G136" s="130" t="s">
        <v>184</v>
      </c>
      <c r="H136" s="131">
        <v>3.51</v>
      </c>
      <c r="I136" s="132"/>
      <c r="J136" s="132"/>
      <c r="K136" s="133"/>
      <c r="L136" s="26"/>
      <c r="M136" s="134" t="s">
        <v>1</v>
      </c>
      <c r="N136" s="135" t="s">
        <v>34</v>
      </c>
      <c r="O136" s="136">
        <v>0</v>
      </c>
      <c r="P136" s="136">
        <f>O136*H136</f>
        <v>0</v>
      </c>
      <c r="Q136" s="136">
        <v>0</v>
      </c>
      <c r="R136" s="136">
        <f>Q136*H136</f>
        <v>0</v>
      </c>
      <c r="S136" s="136">
        <v>0</v>
      </c>
      <c r="T136" s="137">
        <f>S136*H136</f>
        <v>0</v>
      </c>
      <c r="AR136" s="138" t="s">
        <v>137</v>
      </c>
      <c r="AT136" s="138" t="s">
        <v>124</v>
      </c>
      <c r="AU136" s="138" t="s">
        <v>79</v>
      </c>
      <c r="AY136" s="14" t="s">
        <v>121</v>
      </c>
      <c r="BE136" s="139">
        <f>IF(N136="základní",J136,0)</f>
        <v>0</v>
      </c>
      <c r="BF136" s="139">
        <f>IF(N136="snížená",J136,0)</f>
        <v>0</v>
      </c>
      <c r="BG136" s="139">
        <f>IF(N136="zákl. přenesená",J136,0)</f>
        <v>0</v>
      </c>
      <c r="BH136" s="139">
        <f>IF(N136="sníž. přenesená",J136,0)</f>
        <v>0</v>
      </c>
      <c r="BI136" s="139">
        <f>IF(N136="nulová",J136,0)</f>
        <v>0</v>
      </c>
      <c r="BJ136" s="14" t="s">
        <v>77</v>
      </c>
      <c r="BK136" s="139">
        <f>ROUND(I136*H136,2)</f>
        <v>0</v>
      </c>
      <c r="BL136" s="14" t="s">
        <v>137</v>
      </c>
      <c r="BM136" s="138" t="s">
        <v>185</v>
      </c>
    </row>
    <row r="137" spans="2:65" s="12" customFormat="1">
      <c r="B137" s="144"/>
      <c r="D137" s="145" t="s">
        <v>159</v>
      </c>
      <c r="E137" s="146" t="s">
        <v>1</v>
      </c>
      <c r="F137" s="147" t="s">
        <v>186</v>
      </c>
      <c r="H137" s="148">
        <v>3.51</v>
      </c>
      <c r="L137" s="144"/>
      <c r="M137" s="149"/>
      <c r="T137" s="150"/>
      <c r="AT137" s="146" t="s">
        <v>159</v>
      </c>
      <c r="AU137" s="146" t="s">
        <v>79</v>
      </c>
      <c r="AV137" s="12" t="s">
        <v>79</v>
      </c>
      <c r="AW137" s="12" t="s">
        <v>27</v>
      </c>
      <c r="AX137" s="12" t="s">
        <v>77</v>
      </c>
      <c r="AY137" s="146" t="s">
        <v>121</v>
      </c>
    </row>
    <row r="138" spans="2:65" s="1" customFormat="1" ht="16.5" customHeight="1">
      <c r="B138" s="126"/>
      <c r="C138" s="127" t="s">
        <v>187</v>
      </c>
      <c r="D138" s="127" t="s">
        <v>124</v>
      </c>
      <c r="E138" s="128" t="s">
        <v>188</v>
      </c>
      <c r="F138" s="129" t="s">
        <v>189</v>
      </c>
      <c r="G138" s="130" t="s">
        <v>170</v>
      </c>
      <c r="H138" s="131">
        <v>1.95</v>
      </c>
      <c r="I138" s="132"/>
      <c r="J138" s="132"/>
      <c r="K138" s="133"/>
      <c r="L138" s="26"/>
      <c r="M138" s="134" t="s">
        <v>1</v>
      </c>
      <c r="N138" s="135" t="s">
        <v>34</v>
      </c>
      <c r="O138" s="136">
        <v>8.9999999999999993E-3</v>
      </c>
      <c r="P138" s="136">
        <f>O138*H138</f>
        <v>1.755E-2</v>
      </c>
      <c r="Q138" s="136">
        <v>0</v>
      </c>
      <c r="R138" s="136">
        <f>Q138*H138</f>
        <v>0</v>
      </c>
      <c r="S138" s="136">
        <v>0</v>
      </c>
      <c r="T138" s="137">
        <f>S138*H138</f>
        <v>0</v>
      </c>
      <c r="AR138" s="138" t="s">
        <v>137</v>
      </c>
      <c r="AT138" s="138" t="s">
        <v>124</v>
      </c>
      <c r="AU138" s="138" t="s">
        <v>79</v>
      </c>
      <c r="AY138" s="14" t="s">
        <v>121</v>
      </c>
      <c r="BE138" s="139">
        <f>IF(N138="základní",J138,0)</f>
        <v>0</v>
      </c>
      <c r="BF138" s="139">
        <f>IF(N138="snížená",J138,0)</f>
        <v>0</v>
      </c>
      <c r="BG138" s="139">
        <f>IF(N138="zákl. přenesená",J138,0)</f>
        <v>0</v>
      </c>
      <c r="BH138" s="139">
        <f>IF(N138="sníž. přenesená",J138,0)</f>
        <v>0</v>
      </c>
      <c r="BI138" s="139">
        <f>IF(N138="nulová",J138,0)</f>
        <v>0</v>
      </c>
      <c r="BJ138" s="14" t="s">
        <v>77</v>
      </c>
      <c r="BK138" s="139">
        <f>ROUND(I138*H138,2)</f>
        <v>0</v>
      </c>
      <c r="BL138" s="14" t="s">
        <v>137</v>
      </c>
      <c r="BM138" s="138" t="s">
        <v>190</v>
      </c>
    </row>
    <row r="139" spans="2:65" s="1" customFormat="1" ht="24.2" customHeight="1">
      <c r="B139" s="126"/>
      <c r="C139" s="127" t="s">
        <v>191</v>
      </c>
      <c r="D139" s="127" t="s">
        <v>124</v>
      </c>
      <c r="E139" s="128" t="s">
        <v>192</v>
      </c>
      <c r="F139" s="129" t="s">
        <v>193</v>
      </c>
      <c r="G139" s="130" t="s">
        <v>157</v>
      </c>
      <c r="H139" s="131">
        <v>14.4</v>
      </c>
      <c r="I139" s="132"/>
      <c r="J139" s="132"/>
      <c r="K139" s="133"/>
      <c r="L139" s="26"/>
      <c r="M139" s="134" t="s">
        <v>1</v>
      </c>
      <c r="N139" s="135" t="s">
        <v>34</v>
      </c>
      <c r="O139" s="136">
        <v>2.5000000000000001E-2</v>
      </c>
      <c r="P139" s="136">
        <f>O139*H139</f>
        <v>0.36000000000000004</v>
      </c>
      <c r="Q139" s="136">
        <v>0</v>
      </c>
      <c r="R139" s="136">
        <f>Q139*H139</f>
        <v>0</v>
      </c>
      <c r="S139" s="136">
        <v>0</v>
      </c>
      <c r="T139" s="137">
        <f>S139*H139</f>
        <v>0</v>
      </c>
      <c r="AR139" s="138" t="s">
        <v>137</v>
      </c>
      <c r="AT139" s="138" t="s">
        <v>124</v>
      </c>
      <c r="AU139" s="138" t="s">
        <v>79</v>
      </c>
      <c r="AY139" s="14" t="s">
        <v>121</v>
      </c>
      <c r="BE139" s="139">
        <f>IF(N139="základní",J139,0)</f>
        <v>0</v>
      </c>
      <c r="BF139" s="139">
        <f>IF(N139="snížená",J139,0)</f>
        <v>0</v>
      </c>
      <c r="BG139" s="139">
        <f>IF(N139="zákl. přenesená",J139,0)</f>
        <v>0</v>
      </c>
      <c r="BH139" s="139">
        <f>IF(N139="sníž. přenesená",J139,0)</f>
        <v>0</v>
      </c>
      <c r="BI139" s="139">
        <f>IF(N139="nulová",J139,0)</f>
        <v>0</v>
      </c>
      <c r="BJ139" s="14" t="s">
        <v>77</v>
      </c>
      <c r="BK139" s="139">
        <f>ROUND(I139*H139,2)</f>
        <v>0</v>
      </c>
      <c r="BL139" s="14" t="s">
        <v>137</v>
      </c>
      <c r="BM139" s="138" t="s">
        <v>194</v>
      </c>
    </row>
    <row r="140" spans="2:65" s="12" customFormat="1">
      <c r="B140" s="144"/>
      <c r="D140" s="145" t="s">
        <v>159</v>
      </c>
      <c r="E140" s="146" t="s">
        <v>1</v>
      </c>
      <c r="F140" s="147" t="s">
        <v>195</v>
      </c>
      <c r="H140" s="148">
        <v>14.4</v>
      </c>
      <c r="L140" s="144"/>
      <c r="M140" s="149"/>
      <c r="T140" s="150"/>
      <c r="AT140" s="146" t="s">
        <v>159</v>
      </c>
      <c r="AU140" s="146" t="s">
        <v>79</v>
      </c>
      <c r="AV140" s="12" t="s">
        <v>79</v>
      </c>
      <c r="AW140" s="12" t="s">
        <v>27</v>
      </c>
      <c r="AX140" s="12" t="s">
        <v>77</v>
      </c>
      <c r="AY140" s="146" t="s">
        <v>121</v>
      </c>
    </row>
    <row r="141" spans="2:65" s="1" customFormat="1" ht="24.2" customHeight="1">
      <c r="B141" s="126"/>
      <c r="C141" s="127" t="s">
        <v>196</v>
      </c>
      <c r="D141" s="127" t="s">
        <v>124</v>
      </c>
      <c r="E141" s="128" t="s">
        <v>197</v>
      </c>
      <c r="F141" s="129" t="s">
        <v>198</v>
      </c>
      <c r="G141" s="130" t="s">
        <v>157</v>
      </c>
      <c r="H141" s="131">
        <v>5.6</v>
      </c>
      <c r="I141" s="132"/>
      <c r="J141" s="132"/>
      <c r="K141" s="133"/>
      <c r="L141" s="26"/>
      <c r="M141" s="134" t="s">
        <v>1</v>
      </c>
      <c r="N141" s="135" t="s">
        <v>34</v>
      </c>
      <c r="O141" s="136">
        <v>0.156</v>
      </c>
      <c r="P141" s="136">
        <f>O141*H141</f>
        <v>0.87359999999999993</v>
      </c>
      <c r="Q141" s="136">
        <v>0</v>
      </c>
      <c r="R141" s="136">
        <f>Q141*H141</f>
        <v>0</v>
      </c>
      <c r="S141" s="136">
        <v>0</v>
      </c>
      <c r="T141" s="137">
        <f>S141*H141</f>
        <v>0</v>
      </c>
      <c r="AR141" s="138" t="s">
        <v>137</v>
      </c>
      <c r="AT141" s="138" t="s">
        <v>124</v>
      </c>
      <c r="AU141" s="138" t="s">
        <v>79</v>
      </c>
      <c r="AY141" s="14" t="s">
        <v>121</v>
      </c>
      <c r="BE141" s="139">
        <f>IF(N141="základní",J141,0)</f>
        <v>0</v>
      </c>
      <c r="BF141" s="139">
        <f>IF(N141="snížená",J141,0)</f>
        <v>0</v>
      </c>
      <c r="BG141" s="139">
        <f>IF(N141="zákl. přenesená",J141,0)</f>
        <v>0</v>
      </c>
      <c r="BH141" s="139">
        <f>IF(N141="sníž. přenesená",J141,0)</f>
        <v>0</v>
      </c>
      <c r="BI141" s="139">
        <f>IF(N141="nulová",J141,0)</f>
        <v>0</v>
      </c>
      <c r="BJ141" s="14" t="s">
        <v>77</v>
      </c>
      <c r="BK141" s="139">
        <f>ROUND(I141*H141,2)</f>
        <v>0</v>
      </c>
      <c r="BL141" s="14" t="s">
        <v>137</v>
      </c>
      <c r="BM141" s="138" t="s">
        <v>199</v>
      </c>
    </row>
    <row r="142" spans="2:65" s="1" customFormat="1" ht="16.5" customHeight="1">
      <c r="B142" s="126"/>
      <c r="C142" s="151" t="s">
        <v>200</v>
      </c>
      <c r="D142" s="151" t="s">
        <v>201</v>
      </c>
      <c r="E142" s="152" t="s">
        <v>202</v>
      </c>
      <c r="F142" s="153" t="s">
        <v>203</v>
      </c>
      <c r="G142" s="154" t="s">
        <v>204</v>
      </c>
      <c r="H142" s="155">
        <v>0.28000000000000003</v>
      </c>
      <c r="I142" s="156"/>
      <c r="J142" s="156"/>
      <c r="K142" s="157"/>
      <c r="L142" s="158"/>
      <c r="M142" s="159" t="s">
        <v>1</v>
      </c>
      <c r="N142" s="160" t="s">
        <v>34</v>
      </c>
      <c r="O142" s="136">
        <v>0</v>
      </c>
      <c r="P142" s="136">
        <f>O142*H142</f>
        <v>0</v>
      </c>
      <c r="Q142" s="136">
        <v>1E-3</v>
      </c>
      <c r="R142" s="136">
        <f>Q142*H142</f>
        <v>2.8000000000000003E-4</v>
      </c>
      <c r="S142" s="136">
        <v>0</v>
      </c>
      <c r="T142" s="137">
        <f>S142*H142</f>
        <v>0</v>
      </c>
      <c r="AR142" s="138" t="s">
        <v>187</v>
      </c>
      <c r="AT142" s="138" t="s">
        <v>201</v>
      </c>
      <c r="AU142" s="138" t="s">
        <v>79</v>
      </c>
      <c r="AY142" s="14" t="s">
        <v>121</v>
      </c>
      <c r="BE142" s="139">
        <f>IF(N142="základní",J142,0)</f>
        <v>0</v>
      </c>
      <c r="BF142" s="139">
        <f>IF(N142="snížená",J142,0)</f>
        <v>0</v>
      </c>
      <c r="BG142" s="139">
        <f>IF(N142="zákl. přenesená",J142,0)</f>
        <v>0</v>
      </c>
      <c r="BH142" s="139">
        <f>IF(N142="sníž. přenesená",J142,0)</f>
        <v>0</v>
      </c>
      <c r="BI142" s="139">
        <f>IF(N142="nulová",J142,0)</f>
        <v>0</v>
      </c>
      <c r="BJ142" s="14" t="s">
        <v>77</v>
      </c>
      <c r="BK142" s="139">
        <f>ROUND(I142*H142,2)</f>
        <v>0</v>
      </c>
      <c r="BL142" s="14" t="s">
        <v>137</v>
      </c>
      <c r="BM142" s="138" t="s">
        <v>205</v>
      </c>
    </row>
    <row r="143" spans="2:65" s="12" customFormat="1">
      <c r="B143" s="144"/>
      <c r="D143" s="145" t="s">
        <v>159</v>
      </c>
      <c r="E143" s="146" t="s">
        <v>1</v>
      </c>
      <c r="F143" s="147" t="s">
        <v>206</v>
      </c>
      <c r="H143" s="148">
        <v>0.28000000000000003</v>
      </c>
      <c r="L143" s="144"/>
      <c r="M143" s="149"/>
      <c r="T143" s="150"/>
      <c r="AT143" s="146" t="s">
        <v>159</v>
      </c>
      <c r="AU143" s="146" t="s">
        <v>79</v>
      </c>
      <c r="AV143" s="12" t="s">
        <v>79</v>
      </c>
      <c r="AW143" s="12" t="s">
        <v>27</v>
      </c>
      <c r="AX143" s="12" t="s">
        <v>77</v>
      </c>
      <c r="AY143" s="146" t="s">
        <v>121</v>
      </c>
    </row>
    <row r="144" spans="2:65" s="1" customFormat="1" ht="24.2" customHeight="1">
      <c r="B144" s="126"/>
      <c r="C144" s="127" t="s">
        <v>8</v>
      </c>
      <c r="D144" s="127" t="s">
        <v>124</v>
      </c>
      <c r="E144" s="128" t="s">
        <v>207</v>
      </c>
      <c r="F144" s="129" t="s">
        <v>208</v>
      </c>
      <c r="G144" s="130" t="s">
        <v>157</v>
      </c>
      <c r="H144" s="131">
        <v>8</v>
      </c>
      <c r="I144" s="132"/>
      <c r="J144" s="132"/>
      <c r="K144" s="133"/>
      <c r="L144" s="26"/>
      <c r="M144" s="134" t="s">
        <v>1</v>
      </c>
      <c r="N144" s="135" t="s">
        <v>34</v>
      </c>
      <c r="O144" s="136">
        <v>5.8000000000000003E-2</v>
      </c>
      <c r="P144" s="136">
        <f>O144*H144</f>
        <v>0.46400000000000002</v>
      </c>
      <c r="Q144" s="136">
        <v>0</v>
      </c>
      <c r="R144" s="136">
        <f>Q144*H144</f>
        <v>0</v>
      </c>
      <c r="S144" s="136">
        <v>0</v>
      </c>
      <c r="T144" s="137">
        <f>S144*H144</f>
        <v>0</v>
      </c>
      <c r="AR144" s="138" t="s">
        <v>137</v>
      </c>
      <c r="AT144" s="138" t="s">
        <v>124</v>
      </c>
      <c r="AU144" s="138" t="s">
        <v>79</v>
      </c>
      <c r="AY144" s="14" t="s">
        <v>121</v>
      </c>
      <c r="BE144" s="139">
        <f>IF(N144="základní",J144,0)</f>
        <v>0</v>
      </c>
      <c r="BF144" s="139">
        <f>IF(N144="snížená",J144,0)</f>
        <v>0</v>
      </c>
      <c r="BG144" s="139">
        <f>IF(N144="zákl. přenesená",J144,0)</f>
        <v>0</v>
      </c>
      <c r="BH144" s="139">
        <f>IF(N144="sníž. přenesená",J144,0)</f>
        <v>0</v>
      </c>
      <c r="BI144" s="139">
        <f>IF(N144="nulová",J144,0)</f>
        <v>0</v>
      </c>
      <c r="BJ144" s="14" t="s">
        <v>77</v>
      </c>
      <c r="BK144" s="139">
        <f>ROUND(I144*H144,2)</f>
        <v>0</v>
      </c>
      <c r="BL144" s="14" t="s">
        <v>137</v>
      </c>
      <c r="BM144" s="138" t="s">
        <v>209</v>
      </c>
    </row>
    <row r="145" spans="2:65" s="11" customFormat="1" ht="22.9" customHeight="1">
      <c r="B145" s="115"/>
      <c r="D145" s="116" t="s">
        <v>68</v>
      </c>
      <c r="E145" s="124" t="s">
        <v>79</v>
      </c>
      <c r="F145" s="124" t="s">
        <v>210</v>
      </c>
      <c r="J145" s="125">
        <f>J146+J148+J150+J152+J153+J154+J156</f>
        <v>0</v>
      </c>
      <c r="L145" s="115"/>
      <c r="M145" s="119"/>
      <c r="P145" s="120">
        <f>SUM(P146:P157)</f>
        <v>6.3780479999999988</v>
      </c>
      <c r="R145" s="120">
        <f>SUM(R146:R157)</f>
        <v>11.176128789999998</v>
      </c>
      <c r="T145" s="121">
        <f>SUM(T146:T157)</f>
        <v>0</v>
      </c>
      <c r="AR145" s="116" t="s">
        <v>77</v>
      </c>
      <c r="AT145" s="122" t="s">
        <v>68</v>
      </c>
      <c r="AU145" s="122" t="s">
        <v>77</v>
      </c>
      <c r="AY145" s="116" t="s">
        <v>121</v>
      </c>
      <c r="BK145" s="123">
        <f>SUM(BK146:BK157)</f>
        <v>0</v>
      </c>
    </row>
    <row r="146" spans="2:65" s="1" customFormat="1" ht="24.2" customHeight="1">
      <c r="B146" s="126"/>
      <c r="C146" s="127" t="s">
        <v>211</v>
      </c>
      <c r="D146" s="127" t="s">
        <v>124</v>
      </c>
      <c r="E146" s="128" t="s">
        <v>212</v>
      </c>
      <c r="F146" s="129" t="s">
        <v>213</v>
      </c>
      <c r="G146" s="130" t="s">
        <v>170</v>
      </c>
      <c r="H146" s="131">
        <v>2.16</v>
      </c>
      <c r="I146" s="132"/>
      <c r="J146" s="132"/>
      <c r="K146" s="133"/>
      <c r="L146" s="26"/>
      <c r="M146" s="134" t="s">
        <v>1</v>
      </c>
      <c r="N146" s="135" t="s">
        <v>34</v>
      </c>
      <c r="O146" s="136">
        <v>0.98499999999999999</v>
      </c>
      <c r="P146" s="136">
        <f>O146*H146</f>
        <v>2.1276000000000002</v>
      </c>
      <c r="Q146" s="136">
        <v>2.16</v>
      </c>
      <c r="R146" s="136">
        <f>Q146*H146</f>
        <v>4.6656000000000004</v>
      </c>
      <c r="S146" s="136">
        <v>0</v>
      </c>
      <c r="T146" s="137">
        <f>S146*H146</f>
        <v>0</v>
      </c>
      <c r="AR146" s="138" t="s">
        <v>137</v>
      </c>
      <c r="AT146" s="138" t="s">
        <v>124</v>
      </c>
      <c r="AU146" s="138" t="s">
        <v>79</v>
      </c>
      <c r="AY146" s="14" t="s">
        <v>121</v>
      </c>
      <c r="BE146" s="139">
        <f>IF(N146="základní",J146,0)</f>
        <v>0</v>
      </c>
      <c r="BF146" s="139">
        <f>IF(N146="snížená",J146,0)</f>
        <v>0</v>
      </c>
      <c r="BG146" s="139">
        <f>IF(N146="zákl. přenesená",J146,0)</f>
        <v>0</v>
      </c>
      <c r="BH146" s="139">
        <f>IF(N146="sníž. přenesená",J146,0)</f>
        <v>0</v>
      </c>
      <c r="BI146" s="139">
        <f>IF(N146="nulová",J146,0)</f>
        <v>0</v>
      </c>
      <c r="BJ146" s="14" t="s">
        <v>77</v>
      </c>
      <c r="BK146" s="139">
        <f>ROUND(I146*H146,2)</f>
        <v>0</v>
      </c>
      <c r="BL146" s="14" t="s">
        <v>137</v>
      </c>
      <c r="BM146" s="138" t="s">
        <v>214</v>
      </c>
    </row>
    <row r="147" spans="2:65" s="12" customFormat="1">
      <c r="B147" s="144"/>
      <c r="D147" s="145" t="s">
        <v>159</v>
      </c>
      <c r="E147" s="146" t="s">
        <v>1</v>
      </c>
      <c r="F147" s="147" t="s">
        <v>215</v>
      </c>
      <c r="H147" s="148">
        <v>2.16</v>
      </c>
      <c r="L147" s="144"/>
      <c r="M147" s="149"/>
      <c r="T147" s="150"/>
      <c r="AT147" s="146" t="s">
        <v>159</v>
      </c>
      <c r="AU147" s="146" t="s">
        <v>79</v>
      </c>
      <c r="AV147" s="12" t="s">
        <v>79</v>
      </c>
      <c r="AW147" s="12" t="s">
        <v>27</v>
      </c>
      <c r="AX147" s="12" t="s">
        <v>77</v>
      </c>
      <c r="AY147" s="146" t="s">
        <v>121</v>
      </c>
    </row>
    <row r="148" spans="2:65" s="1" customFormat="1" ht="24.2" customHeight="1">
      <c r="B148" s="126"/>
      <c r="C148" s="127" t="s">
        <v>216</v>
      </c>
      <c r="D148" s="127" t="s">
        <v>124</v>
      </c>
      <c r="E148" s="128" t="s">
        <v>217</v>
      </c>
      <c r="F148" s="129" t="s">
        <v>218</v>
      </c>
      <c r="G148" s="130" t="s">
        <v>170</v>
      </c>
      <c r="H148" s="131">
        <v>2.052</v>
      </c>
      <c r="I148" s="132"/>
      <c r="J148" s="132"/>
      <c r="K148" s="133"/>
      <c r="L148" s="26"/>
      <c r="M148" s="134" t="s">
        <v>1</v>
      </c>
      <c r="N148" s="135" t="s">
        <v>34</v>
      </c>
      <c r="O148" s="136">
        <v>0.629</v>
      </c>
      <c r="P148" s="136">
        <f>O148*H148</f>
        <v>1.290708</v>
      </c>
      <c r="Q148" s="136">
        <v>2.5018699999999998</v>
      </c>
      <c r="R148" s="136">
        <f>Q148*H148</f>
        <v>5.1338372400000001</v>
      </c>
      <c r="S148" s="136">
        <v>0</v>
      </c>
      <c r="T148" s="137">
        <f>S148*H148</f>
        <v>0</v>
      </c>
      <c r="AR148" s="138" t="s">
        <v>137</v>
      </c>
      <c r="AT148" s="138" t="s">
        <v>124</v>
      </c>
      <c r="AU148" s="138" t="s">
        <v>79</v>
      </c>
      <c r="AY148" s="14" t="s">
        <v>121</v>
      </c>
      <c r="BE148" s="139">
        <f>IF(N148="základní",J148,0)</f>
        <v>0</v>
      </c>
      <c r="BF148" s="139">
        <f>IF(N148="snížená",J148,0)</f>
        <v>0</v>
      </c>
      <c r="BG148" s="139">
        <f>IF(N148="zákl. přenesená",J148,0)</f>
        <v>0</v>
      </c>
      <c r="BH148" s="139">
        <f>IF(N148="sníž. přenesená",J148,0)</f>
        <v>0</v>
      </c>
      <c r="BI148" s="139">
        <f>IF(N148="nulová",J148,0)</f>
        <v>0</v>
      </c>
      <c r="BJ148" s="14" t="s">
        <v>77</v>
      </c>
      <c r="BK148" s="139">
        <f>ROUND(I148*H148,2)</f>
        <v>0</v>
      </c>
      <c r="BL148" s="14" t="s">
        <v>137</v>
      </c>
      <c r="BM148" s="138" t="s">
        <v>219</v>
      </c>
    </row>
    <row r="149" spans="2:65" s="12" customFormat="1">
      <c r="B149" s="144"/>
      <c r="D149" s="145" t="s">
        <v>159</v>
      </c>
      <c r="E149" s="146" t="s">
        <v>1</v>
      </c>
      <c r="F149" s="147" t="s">
        <v>220</v>
      </c>
      <c r="H149" s="148">
        <v>2.052</v>
      </c>
      <c r="L149" s="144"/>
      <c r="M149" s="149"/>
      <c r="T149" s="150"/>
      <c r="AT149" s="146" t="s">
        <v>159</v>
      </c>
      <c r="AU149" s="146" t="s">
        <v>79</v>
      </c>
      <c r="AV149" s="12" t="s">
        <v>79</v>
      </c>
      <c r="AW149" s="12" t="s">
        <v>27</v>
      </c>
      <c r="AX149" s="12" t="s">
        <v>77</v>
      </c>
      <c r="AY149" s="146" t="s">
        <v>121</v>
      </c>
    </row>
    <row r="150" spans="2:65" s="1" customFormat="1" ht="16.5" customHeight="1">
      <c r="B150" s="126"/>
      <c r="C150" s="127" t="s">
        <v>221</v>
      </c>
      <c r="D150" s="127" t="s">
        <v>124</v>
      </c>
      <c r="E150" s="128" t="s">
        <v>222</v>
      </c>
      <c r="F150" s="129" t="s">
        <v>223</v>
      </c>
      <c r="G150" s="130" t="s">
        <v>157</v>
      </c>
      <c r="H150" s="131">
        <v>2.92</v>
      </c>
      <c r="I150" s="132"/>
      <c r="J150" s="132"/>
      <c r="K150" s="133"/>
      <c r="L150" s="26"/>
      <c r="M150" s="134" t="s">
        <v>1</v>
      </c>
      <c r="N150" s="135" t="s">
        <v>34</v>
      </c>
      <c r="O150" s="136">
        <v>0.35399999999999998</v>
      </c>
      <c r="P150" s="136">
        <f>O150*H150</f>
        <v>1.0336799999999999</v>
      </c>
      <c r="Q150" s="136">
        <v>2.9399999999999999E-3</v>
      </c>
      <c r="R150" s="136">
        <f>Q150*H150</f>
        <v>8.5848000000000001E-3</v>
      </c>
      <c r="S150" s="136">
        <v>0</v>
      </c>
      <c r="T150" s="137">
        <f>S150*H150</f>
        <v>0</v>
      </c>
      <c r="AR150" s="138" t="s">
        <v>137</v>
      </c>
      <c r="AT150" s="138" t="s">
        <v>124</v>
      </c>
      <c r="AU150" s="138" t="s">
        <v>79</v>
      </c>
      <c r="AY150" s="14" t="s">
        <v>121</v>
      </c>
      <c r="BE150" s="139">
        <f>IF(N150="základní",J150,0)</f>
        <v>0</v>
      </c>
      <c r="BF150" s="139">
        <f>IF(N150="snížená",J150,0)</f>
        <v>0</v>
      </c>
      <c r="BG150" s="139">
        <f>IF(N150="zákl. přenesená",J150,0)</f>
        <v>0</v>
      </c>
      <c r="BH150" s="139">
        <f>IF(N150="sníž. přenesená",J150,0)</f>
        <v>0</v>
      </c>
      <c r="BI150" s="139">
        <f>IF(N150="nulová",J150,0)</f>
        <v>0</v>
      </c>
      <c r="BJ150" s="14" t="s">
        <v>77</v>
      </c>
      <c r="BK150" s="139">
        <f>ROUND(I150*H150,2)</f>
        <v>0</v>
      </c>
      <c r="BL150" s="14" t="s">
        <v>137</v>
      </c>
      <c r="BM150" s="138" t="s">
        <v>224</v>
      </c>
    </row>
    <row r="151" spans="2:65" s="12" customFormat="1">
      <c r="B151" s="144"/>
      <c r="D151" s="145" t="s">
        <v>159</v>
      </c>
      <c r="E151" s="146" t="s">
        <v>1</v>
      </c>
      <c r="F151" s="147" t="s">
        <v>225</v>
      </c>
      <c r="H151" s="148">
        <v>2.9200000000000004</v>
      </c>
      <c r="L151" s="144"/>
      <c r="M151" s="149"/>
      <c r="T151" s="150"/>
      <c r="AT151" s="146" t="s">
        <v>159</v>
      </c>
      <c r="AU151" s="146" t="s">
        <v>79</v>
      </c>
      <c r="AV151" s="12" t="s">
        <v>79</v>
      </c>
      <c r="AW151" s="12" t="s">
        <v>27</v>
      </c>
      <c r="AX151" s="12" t="s">
        <v>77</v>
      </c>
      <c r="AY151" s="146" t="s">
        <v>121</v>
      </c>
    </row>
    <row r="152" spans="2:65" s="1" customFormat="1" ht="16.5" customHeight="1">
      <c r="B152" s="126"/>
      <c r="C152" s="127" t="s">
        <v>226</v>
      </c>
      <c r="D152" s="127" t="s">
        <v>124</v>
      </c>
      <c r="E152" s="128" t="s">
        <v>227</v>
      </c>
      <c r="F152" s="129" t="s">
        <v>228</v>
      </c>
      <c r="G152" s="130" t="s">
        <v>157</v>
      </c>
      <c r="H152" s="131">
        <v>2.92</v>
      </c>
      <c r="I152" s="132"/>
      <c r="J152" s="132"/>
      <c r="K152" s="133"/>
      <c r="L152" s="26"/>
      <c r="M152" s="134" t="s">
        <v>1</v>
      </c>
      <c r="N152" s="135" t="s">
        <v>34</v>
      </c>
      <c r="O152" s="136">
        <v>0.152</v>
      </c>
      <c r="P152" s="136">
        <f>O152*H152</f>
        <v>0.44383999999999996</v>
      </c>
      <c r="Q152" s="136">
        <v>0</v>
      </c>
      <c r="R152" s="136">
        <f>Q152*H152</f>
        <v>0</v>
      </c>
      <c r="S152" s="136">
        <v>0</v>
      </c>
      <c r="T152" s="137">
        <f>S152*H152</f>
        <v>0</v>
      </c>
      <c r="AR152" s="138" t="s">
        <v>137</v>
      </c>
      <c r="AT152" s="138" t="s">
        <v>124</v>
      </c>
      <c r="AU152" s="138" t="s">
        <v>79</v>
      </c>
      <c r="AY152" s="14" t="s">
        <v>121</v>
      </c>
      <c r="BE152" s="139">
        <f>IF(N152="základní",J152,0)</f>
        <v>0</v>
      </c>
      <c r="BF152" s="139">
        <f>IF(N152="snížená",J152,0)</f>
        <v>0</v>
      </c>
      <c r="BG152" s="139">
        <f>IF(N152="zákl. přenesená",J152,0)</f>
        <v>0</v>
      </c>
      <c r="BH152" s="139">
        <f>IF(N152="sníž. přenesená",J152,0)</f>
        <v>0</v>
      </c>
      <c r="BI152" s="139">
        <f>IF(N152="nulová",J152,0)</f>
        <v>0</v>
      </c>
      <c r="BJ152" s="14" t="s">
        <v>77</v>
      </c>
      <c r="BK152" s="139">
        <f>ROUND(I152*H152,2)</f>
        <v>0</v>
      </c>
      <c r="BL152" s="14" t="s">
        <v>137</v>
      </c>
      <c r="BM152" s="138" t="s">
        <v>229</v>
      </c>
    </row>
    <row r="153" spans="2:65" s="1" customFormat="1" ht="24.2" customHeight="1">
      <c r="B153" s="126"/>
      <c r="C153" s="127" t="s">
        <v>230</v>
      </c>
      <c r="D153" s="127" t="s">
        <v>124</v>
      </c>
      <c r="E153" s="128" t="s">
        <v>231</v>
      </c>
      <c r="F153" s="129" t="s">
        <v>232</v>
      </c>
      <c r="G153" s="130" t="s">
        <v>184</v>
      </c>
      <c r="H153" s="131">
        <v>0.05</v>
      </c>
      <c r="I153" s="132"/>
      <c r="J153" s="132"/>
      <c r="K153" s="133"/>
      <c r="L153" s="26"/>
      <c r="M153" s="134" t="s">
        <v>1</v>
      </c>
      <c r="N153" s="135" t="s">
        <v>34</v>
      </c>
      <c r="O153" s="136">
        <v>13.507999999999999</v>
      </c>
      <c r="P153" s="136">
        <f>O153*H153</f>
        <v>0.6754</v>
      </c>
      <c r="Q153" s="136">
        <v>1.0597399999999999</v>
      </c>
      <c r="R153" s="136">
        <f>Q153*H153</f>
        <v>5.2986999999999999E-2</v>
      </c>
      <c r="S153" s="136">
        <v>0</v>
      </c>
      <c r="T153" s="137">
        <f>S153*H153</f>
        <v>0</v>
      </c>
      <c r="AR153" s="138" t="s">
        <v>137</v>
      </c>
      <c r="AT153" s="138" t="s">
        <v>124</v>
      </c>
      <c r="AU153" s="138" t="s">
        <v>79</v>
      </c>
      <c r="AY153" s="14" t="s">
        <v>121</v>
      </c>
      <c r="BE153" s="139">
        <f>IF(N153="základní",J153,0)</f>
        <v>0</v>
      </c>
      <c r="BF153" s="139">
        <f>IF(N153="snížená",J153,0)</f>
        <v>0</v>
      </c>
      <c r="BG153" s="139">
        <f>IF(N153="zákl. přenesená",J153,0)</f>
        <v>0</v>
      </c>
      <c r="BH153" s="139">
        <f>IF(N153="sníž. přenesená",J153,0)</f>
        <v>0</v>
      </c>
      <c r="BI153" s="139">
        <f>IF(N153="nulová",J153,0)</f>
        <v>0</v>
      </c>
      <c r="BJ153" s="14" t="s">
        <v>77</v>
      </c>
      <c r="BK153" s="139">
        <f>ROUND(I153*H153,2)</f>
        <v>0</v>
      </c>
      <c r="BL153" s="14" t="s">
        <v>137</v>
      </c>
      <c r="BM153" s="138" t="s">
        <v>233</v>
      </c>
    </row>
    <row r="154" spans="2:65" s="1" customFormat="1" ht="16.5" customHeight="1">
      <c r="B154" s="126"/>
      <c r="C154" s="127" t="s">
        <v>234</v>
      </c>
      <c r="D154" s="127" t="s">
        <v>124</v>
      </c>
      <c r="E154" s="128" t="s">
        <v>235</v>
      </c>
      <c r="F154" s="129" t="s">
        <v>236</v>
      </c>
      <c r="G154" s="130" t="s">
        <v>170</v>
      </c>
      <c r="H154" s="131">
        <v>0.52500000000000002</v>
      </c>
      <c r="I154" s="132"/>
      <c r="J154" s="132"/>
      <c r="K154" s="133"/>
      <c r="L154" s="26"/>
      <c r="M154" s="134" t="s">
        <v>1</v>
      </c>
      <c r="N154" s="135" t="s">
        <v>34</v>
      </c>
      <c r="O154" s="136">
        <v>0.58399999999999996</v>
      </c>
      <c r="P154" s="136">
        <f>O154*H154</f>
        <v>0.30659999999999998</v>
      </c>
      <c r="Q154" s="136">
        <v>2.5018699999999998</v>
      </c>
      <c r="R154" s="136">
        <f>Q154*H154</f>
        <v>1.31348175</v>
      </c>
      <c r="S154" s="136">
        <v>0</v>
      </c>
      <c r="T154" s="137">
        <f>S154*H154</f>
        <v>0</v>
      </c>
      <c r="AR154" s="138" t="s">
        <v>137</v>
      </c>
      <c r="AT154" s="138" t="s">
        <v>124</v>
      </c>
      <c r="AU154" s="138" t="s">
        <v>79</v>
      </c>
      <c r="AY154" s="14" t="s">
        <v>121</v>
      </c>
      <c r="BE154" s="139">
        <f>IF(N154="základní",J154,0)</f>
        <v>0</v>
      </c>
      <c r="BF154" s="139">
        <f>IF(N154="snížená",J154,0)</f>
        <v>0</v>
      </c>
      <c r="BG154" s="139">
        <f>IF(N154="zákl. přenesená",J154,0)</f>
        <v>0</v>
      </c>
      <c r="BH154" s="139">
        <f>IF(N154="sníž. přenesená",J154,0)</f>
        <v>0</v>
      </c>
      <c r="BI154" s="139">
        <f>IF(N154="nulová",J154,0)</f>
        <v>0</v>
      </c>
      <c r="BJ154" s="14" t="s">
        <v>77</v>
      </c>
      <c r="BK154" s="139">
        <f>ROUND(I154*H154,2)</f>
        <v>0</v>
      </c>
      <c r="BL154" s="14" t="s">
        <v>137</v>
      </c>
      <c r="BM154" s="138" t="s">
        <v>237</v>
      </c>
    </row>
    <row r="155" spans="2:65" s="12" customFormat="1">
      <c r="B155" s="144"/>
      <c r="D155" s="145" t="s">
        <v>159</v>
      </c>
      <c r="E155" s="146" t="s">
        <v>1</v>
      </c>
      <c r="F155" s="147" t="s">
        <v>238</v>
      </c>
      <c r="H155" s="148">
        <v>0.52499999999999991</v>
      </c>
      <c r="L155" s="144"/>
      <c r="M155" s="149"/>
      <c r="T155" s="150"/>
      <c r="AT155" s="146" t="s">
        <v>159</v>
      </c>
      <c r="AU155" s="146" t="s">
        <v>79</v>
      </c>
      <c r="AV155" s="12" t="s">
        <v>79</v>
      </c>
      <c r="AW155" s="12" t="s">
        <v>27</v>
      </c>
      <c r="AX155" s="12" t="s">
        <v>77</v>
      </c>
      <c r="AY155" s="146" t="s">
        <v>121</v>
      </c>
    </row>
    <row r="156" spans="2:65" s="1" customFormat="1" ht="16.5" customHeight="1">
      <c r="B156" s="126"/>
      <c r="C156" s="127" t="s">
        <v>239</v>
      </c>
      <c r="D156" s="127" t="s">
        <v>124</v>
      </c>
      <c r="E156" s="128" t="s">
        <v>240</v>
      </c>
      <c r="F156" s="129" t="s">
        <v>241</v>
      </c>
      <c r="G156" s="130" t="s">
        <v>157</v>
      </c>
      <c r="H156" s="131">
        <v>1.26</v>
      </c>
      <c r="I156" s="132"/>
      <c r="J156" s="132"/>
      <c r="K156" s="133"/>
      <c r="L156" s="26"/>
      <c r="M156" s="134" t="s">
        <v>1</v>
      </c>
      <c r="N156" s="135" t="s">
        <v>34</v>
      </c>
      <c r="O156" s="136">
        <v>0.39700000000000002</v>
      </c>
      <c r="P156" s="136">
        <f>O156*H156</f>
        <v>0.50022</v>
      </c>
      <c r="Q156" s="136">
        <v>1.2999999999999999E-3</v>
      </c>
      <c r="R156" s="136">
        <f>Q156*H156</f>
        <v>1.6379999999999999E-3</v>
      </c>
      <c r="S156" s="136">
        <v>0</v>
      </c>
      <c r="T156" s="137">
        <f>S156*H156</f>
        <v>0</v>
      </c>
      <c r="AR156" s="138" t="s">
        <v>137</v>
      </c>
      <c r="AT156" s="138" t="s">
        <v>124</v>
      </c>
      <c r="AU156" s="138" t="s">
        <v>79</v>
      </c>
      <c r="AY156" s="14" t="s">
        <v>121</v>
      </c>
      <c r="BE156" s="139">
        <f>IF(N156="základní",J156,0)</f>
        <v>0</v>
      </c>
      <c r="BF156" s="139">
        <f>IF(N156="snížená",J156,0)</f>
        <v>0</v>
      </c>
      <c r="BG156" s="139">
        <f>IF(N156="zákl. přenesená",J156,0)</f>
        <v>0</v>
      </c>
      <c r="BH156" s="139">
        <f>IF(N156="sníž. přenesená",J156,0)</f>
        <v>0</v>
      </c>
      <c r="BI156" s="139">
        <f>IF(N156="nulová",J156,0)</f>
        <v>0</v>
      </c>
      <c r="BJ156" s="14" t="s">
        <v>77</v>
      </c>
      <c r="BK156" s="139">
        <f>ROUND(I156*H156,2)</f>
        <v>0</v>
      </c>
      <c r="BL156" s="14" t="s">
        <v>137</v>
      </c>
      <c r="BM156" s="138" t="s">
        <v>242</v>
      </c>
    </row>
    <row r="157" spans="2:65" s="12" customFormat="1">
      <c r="B157" s="144"/>
      <c r="D157" s="145" t="s">
        <v>159</v>
      </c>
      <c r="E157" s="146" t="s">
        <v>1</v>
      </c>
      <c r="F157" s="147" t="s">
        <v>243</v>
      </c>
      <c r="H157" s="148">
        <v>1.26</v>
      </c>
      <c r="L157" s="144"/>
      <c r="M157" s="149"/>
      <c r="T157" s="150"/>
      <c r="AT157" s="146" t="s">
        <v>159</v>
      </c>
      <c r="AU157" s="146" t="s">
        <v>79</v>
      </c>
      <c r="AV157" s="12" t="s">
        <v>79</v>
      </c>
      <c r="AW157" s="12" t="s">
        <v>27</v>
      </c>
      <c r="AX157" s="12" t="s">
        <v>77</v>
      </c>
      <c r="AY157" s="146" t="s">
        <v>121</v>
      </c>
    </row>
    <row r="158" spans="2:65" s="11" customFormat="1" ht="22.9" customHeight="1">
      <c r="B158" s="115"/>
      <c r="D158" s="116" t="s">
        <v>68</v>
      </c>
      <c r="E158" s="124" t="s">
        <v>137</v>
      </c>
      <c r="F158" s="124" t="s">
        <v>244</v>
      </c>
      <c r="J158" s="125">
        <f>J159+J161+J163+J165+J167+J168</f>
        <v>0</v>
      </c>
      <c r="L158" s="115"/>
      <c r="M158" s="119"/>
      <c r="P158" s="120">
        <f>SUM(P159:P163)</f>
        <v>33.15</v>
      </c>
      <c r="R158" s="120">
        <f>SUM(R159:R163)</f>
        <v>4.997655</v>
      </c>
      <c r="T158" s="121">
        <f>SUM(T159:T163)</f>
        <v>0</v>
      </c>
      <c r="AR158" s="116" t="s">
        <v>77</v>
      </c>
      <c r="AT158" s="122" t="s">
        <v>68</v>
      </c>
      <c r="AU158" s="122" t="s">
        <v>77</v>
      </c>
      <c r="AY158" s="116" t="s">
        <v>121</v>
      </c>
      <c r="BK158" s="123">
        <f>SUM(BK159:BK163)</f>
        <v>0</v>
      </c>
    </row>
    <row r="159" spans="2:65" s="1" customFormat="1" ht="24.2" customHeight="1">
      <c r="B159" s="126"/>
      <c r="C159" s="127" t="s">
        <v>245</v>
      </c>
      <c r="D159" s="127" t="s">
        <v>124</v>
      </c>
      <c r="E159" s="128" t="s">
        <v>246</v>
      </c>
      <c r="F159" s="129" t="s">
        <v>247</v>
      </c>
      <c r="G159" s="130" t="s">
        <v>248</v>
      </c>
      <c r="H159" s="131">
        <v>24</v>
      </c>
      <c r="I159" s="132"/>
      <c r="J159" s="132"/>
      <c r="K159" s="133"/>
      <c r="L159" s="26"/>
      <c r="M159" s="134" t="s">
        <v>1</v>
      </c>
      <c r="N159" s="135" t="s">
        <v>34</v>
      </c>
      <c r="O159" s="136">
        <v>1.349</v>
      </c>
      <c r="P159" s="136">
        <f>O159*H159</f>
        <v>32.375999999999998</v>
      </c>
      <c r="Q159" s="136">
        <v>3.465E-2</v>
      </c>
      <c r="R159" s="136">
        <f>Q159*H159</f>
        <v>0.83160000000000001</v>
      </c>
      <c r="S159" s="136">
        <v>0</v>
      </c>
      <c r="T159" s="137">
        <f>S159*H159</f>
        <v>0</v>
      </c>
      <c r="AR159" s="138" t="s">
        <v>137</v>
      </c>
      <c r="AT159" s="138" t="s">
        <v>124</v>
      </c>
      <c r="AU159" s="138" t="s">
        <v>79</v>
      </c>
      <c r="AY159" s="14" t="s">
        <v>121</v>
      </c>
      <c r="BE159" s="139">
        <f>IF(N159="základní",J159,0)</f>
        <v>0</v>
      </c>
      <c r="BF159" s="139">
        <f>IF(N159="snížená",J159,0)</f>
        <v>0</v>
      </c>
      <c r="BG159" s="139">
        <f>IF(N159="zákl. přenesená",J159,0)</f>
        <v>0</v>
      </c>
      <c r="BH159" s="139">
        <f>IF(N159="sníž. přenesená",J159,0)</f>
        <v>0</v>
      </c>
      <c r="BI159" s="139">
        <f>IF(N159="nulová",J159,0)</f>
        <v>0</v>
      </c>
      <c r="BJ159" s="14" t="s">
        <v>77</v>
      </c>
      <c r="BK159" s="139">
        <f>ROUND(I159*H159,2)</f>
        <v>0</v>
      </c>
      <c r="BL159" s="14" t="s">
        <v>137</v>
      </c>
      <c r="BM159" s="138" t="s">
        <v>249</v>
      </c>
    </row>
    <row r="160" spans="2:65" s="12" customFormat="1">
      <c r="B160" s="144"/>
      <c r="D160" s="145" t="s">
        <v>159</v>
      </c>
      <c r="E160" s="146" t="s">
        <v>1</v>
      </c>
      <c r="F160" s="147" t="s">
        <v>250</v>
      </c>
      <c r="H160" s="148">
        <v>24</v>
      </c>
      <c r="L160" s="144"/>
      <c r="M160" s="149"/>
      <c r="T160" s="150"/>
      <c r="AT160" s="146" t="s">
        <v>159</v>
      </c>
      <c r="AU160" s="146" t="s">
        <v>79</v>
      </c>
      <c r="AV160" s="12" t="s">
        <v>79</v>
      </c>
      <c r="AW160" s="12" t="s">
        <v>27</v>
      </c>
      <c r="AX160" s="12" t="s">
        <v>77</v>
      </c>
      <c r="AY160" s="146" t="s">
        <v>121</v>
      </c>
    </row>
    <row r="161" spans="2:65" s="1" customFormat="1" ht="24.2" customHeight="1">
      <c r="B161" s="126"/>
      <c r="C161" s="151" t="s">
        <v>7</v>
      </c>
      <c r="D161" s="151" t="s">
        <v>201</v>
      </c>
      <c r="E161" s="152" t="s">
        <v>251</v>
      </c>
      <c r="F161" s="153" t="s">
        <v>252</v>
      </c>
      <c r="G161" s="154" t="s">
        <v>253</v>
      </c>
      <c r="H161" s="155">
        <v>24.48</v>
      </c>
      <c r="I161" s="156"/>
      <c r="J161" s="156"/>
      <c r="K161" s="157"/>
      <c r="L161" s="158"/>
      <c r="M161" s="159" t="s">
        <v>1</v>
      </c>
      <c r="N161" s="160" t="s">
        <v>34</v>
      </c>
      <c r="O161" s="136">
        <v>0</v>
      </c>
      <c r="P161" s="136">
        <f>O161*H161</f>
        <v>0</v>
      </c>
      <c r="Q161" s="136">
        <v>0.11899999999999999</v>
      </c>
      <c r="R161" s="136">
        <f>Q161*H161</f>
        <v>2.9131199999999997</v>
      </c>
      <c r="S161" s="136">
        <v>0</v>
      </c>
      <c r="T161" s="137">
        <f>S161*H161</f>
        <v>0</v>
      </c>
      <c r="AR161" s="138" t="s">
        <v>187</v>
      </c>
      <c r="AT161" s="138" t="s">
        <v>201</v>
      </c>
      <c r="AU161" s="138" t="s">
        <v>79</v>
      </c>
      <c r="AY161" s="14" t="s">
        <v>121</v>
      </c>
      <c r="BE161" s="139">
        <f>IF(N161="základní",J161,0)</f>
        <v>0</v>
      </c>
      <c r="BF161" s="139">
        <f>IF(N161="snížená",J161,0)</f>
        <v>0</v>
      </c>
      <c r="BG161" s="139">
        <f>IF(N161="zákl. přenesená",J161,0)</f>
        <v>0</v>
      </c>
      <c r="BH161" s="139">
        <f>IF(N161="sníž. přenesená",J161,0)</f>
        <v>0</v>
      </c>
      <c r="BI161" s="139">
        <f>IF(N161="nulová",J161,0)</f>
        <v>0</v>
      </c>
      <c r="BJ161" s="14" t="s">
        <v>77</v>
      </c>
      <c r="BK161" s="139">
        <f>ROUND(I161*H161,2)</f>
        <v>0</v>
      </c>
      <c r="BL161" s="14" t="s">
        <v>137</v>
      </c>
      <c r="BM161" s="138" t="s">
        <v>254</v>
      </c>
    </row>
    <row r="162" spans="2:65" s="12" customFormat="1">
      <c r="B162" s="144"/>
      <c r="D162" s="145" t="s">
        <v>159</v>
      </c>
      <c r="E162" s="146" t="s">
        <v>1</v>
      </c>
      <c r="F162" s="147" t="s">
        <v>255</v>
      </c>
      <c r="H162" s="148">
        <v>24.48</v>
      </c>
      <c r="L162" s="144"/>
      <c r="M162" s="149"/>
      <c r="T162" s="150"/>
      <c r="AT162" s="146" t="s">
        <v>159</v>
      </c>
      <c r="AU162" s="146" t="s">
        <v>79</v>
      </c>
      <c r="AV162" s="12" t="s">
        <v>79</v>
      </c>
      <c r="AW162" s="12" t="s">
        <v>27</v>
      </c>
      <c r="AX162" s="12" t="s">
        <v>77</v>
      </c>
      <c r="AY162" s="146" t="s">
        <v>121</v>
      </c>
    </row>
    <row r="163" spans="2:65" s="1" customFormat="1" ht="24.2" customHeight="1">
      <c r="B163" s="126"/>
      <c r="C163" s="127" t="s">
        <v>256</v>
      </c>
      <c r="D163" s="127" t="s">
        <v>124</v>
      </c>
      <c r="E163" s="128" t="s">
        <v>257</v>
      </c>
      <c r="F163" s="129" t="s">
        <v>258</v>
      </c>
      <c r="G163" s="130" t="s">
        <v>170</v>
      </c>
      <c r="H163" s="131">
        <v>0.5</v>
      </c>
      <c r="I163" s="132"/>
      <c r="J163" s="132"/>
      <c r="K163" s="133"/>
      <c r="L163" s="26"/>
      <c r="M163" s="134" t="s">
        <v>1</v>
      </c>
      <c r="N163" s="135" t="s">
        <v>34</v>
      </c>
      <c r="O163" s="136">
        <v>1.548</v>
      </c>
      <c r="P163" s="136">
        <f>O163*H163</f>
        <v>0.77400000000000002</v>
      </c>
      <c r="Q163" s="136">
        <v>2.5058699999999998</v>
      </c>
      <c r="R163" s="136">
        <f>Q163*H163</f>
        <v>1.2529349999999999</v>
      </c>
      <c r="S163" s="136">
        <v>0</v>
      </c>
      <c r="T163" s="137">
        <f>S163*H163</f>
        <v>0</v>
      </c>
      <c r="AR163" s="138" t="s">
        <v>137</v>
      </c>
      <c r="AT163" s="138" t="s">
        <v>124</v>
      </c>
      <c r="AU163" s="138" t="s">
        <v>79</v>
      </c>
      <c r="AY163" s="14" t="s">
        <v>121</v>
      </c>
      <c r="BE163" s="139">
        <f>IF(N163="základní",J163,0)</f>
        <v>0</v>
      </c>
      <c r="BF163" s="139">
        <f>IF(N163="snížená",J163,0)</f>
        <v>0</v>
      </c>
      <c r="BG163" s="139">
        <f>IF(N163="zákl. přenesená",J163,0)</f>
        <v>0</v>
      </c>
      <c r="BH163" s="139">
        <f>IF(N163="sníž. přenesená",J163,0)</f>
        <v>0</v>
      </c>
      <c r="BI163" s="139">
        <f>IF(N163="nulová",J163,0)</f>
        <v>0</v>
      </c>
      <c r="BJ163" s="14" t="s">
        <v>77</v>
      </c>
      <c r="BK163" s="139">
        <f>ROUND(I163*H163,2)</f>
        <v>0</v>
      </c>
      <c r="BL163" s="14" t="s">
        <v>137</v>
      </c>
      <c r="BM163" s="138" t="s">
        <v>259</v>
      </c>
    </row>
    <row r="164" spans="2:65" s="11" customFormat="1" ht="22.9" customHeight="1">
      <c r="B164" s="115"/>
      <c r="D164" s="116" t="s">
        <v>68</v>
      </c>
      <c r="E164" s="124" t="s">
        <v>120</v>
      </c>
      <c r="F164" s="124" t="s">
        <v>260</v>
      </c>
      <c r="J164" s="125"/>
      <c r="L164" s="115"/>
      <c r="M164" s="119"/>
      <c r="P164" s="120">
        <f>SUM(P165:P169)</f>
        <v>3.1932</v>
      </c>
      <c r="R164" s="120">
        <f>SUM(R165:R169)</f>
        <v>2.392128</v>
      </c>
      <c r="T164" s="121">
        <f>SUM(T165:T169)</f>
        <v>0</v>
      </c>
      <c r="AR164" s="116" t="s">
        <v>77</v>
      </c>
      <c r="AT164" s="122" t="s">
        <v>68</v>
      </c>
      <c r="AU164" s="122" t="s">
        <v>77</v>
      </c>
      <c r="AY164" s="116" t="s">
        <v>121</v>
      </c>
      <c r="BK164" s="123">
        <f>SUM(BK165:BK169)</f>
        <v>0</v>
      </c>
    </row>
    <row r="165" spans="2:65" s="1" customFormat="1" ht="21.75" customHeight="1">
      <c r="B165" s="126"/>
      <c r="C165" s="127" t="s">
        <v>261</v>
      </c>
      <c r="D165" s="127" t="s">
        <v>124</v>
      </c>
      <c r="E165" s="128" t="s">
        <v>262</v>
      </c>
      <c r="F165" s="129" t="s">
        <v>263</v>
      </c>
      <c r="G165" s="130" t="s">
        <v>157</v>
      </c>
      <c r="H165" s="131">
        <v>3.6</v>
      </c>
      <c r="I165" s="132"/>
      <c r="J165" s="132"/>
      <c r="K165" s="133"/>
      <c r="L165" s="26"/>
      <c r="M165" s="134" t="s">
        <v>1</v>
      </c>
      <c r="N165" s="135" t="s">
        <v>34</v>
      </c>
      <c r="O165" s="136">
        <v>0.109</v>
      </c>
      <c r="P165" s="136">
        <f>O165*H165</f>
        <v>0.39240000000000003</v>
      </c>
      <c r="Q165" s="136">
        <v>0.46</v>
      </c>
      <c r="R165" s="136">
        <f>Q165*H165</f>
        <v>1.6560000000000001</v>
      </c>
      <c r="S165" s="136">
        <v>0</v>
      </c>
      <c r="T165" s="137">
        <f>S165*H165</f>
        <v>0</v>
      </c>
      <c r="AR165" s="138" t="s">
        <v>137</v>
      </c>
      <c r="AT165" s="138" t="s">
        <v>124</v>
      </c>
      <c r="AU165" s="138" t="s">
        <v>79</v>
      </c>
      <c r="AY165" s="14" t="s">
        <v>121</v>
      </c>
      <c r="BE165" s="139">
        <f>IF(N165="základní",J165,0)</f>
        <v>0</v>
      </c>
      <c r="BF165" s="139">
        <f>IF(N165="snížená",J165,0)</f>
        <v>0</v>
      </c>
      <c r="BG165" s="139">
        <f>IF(N165="zákl. přenesená",J165,0)</f>
        <v>0</v>
      </c>
      <c r="BH165" s="139">
        <f>IF(N165="sníž. přenesená",J165,0)</f>
        <v>0</v>
      </c>
      <c r="BI165" s="139">
        <f>IF(N165="nulová",J165,0)</f>
        <v>0</v>
      </c>
      <c r="BJ165" s="14" t="s">
        <v>77</v>
      </c>
      <c r="BK165" s="139">
        <f>ROUND(I165*H165,2)</f>
        <v>0</v>
      </c>
      <c r="BL165" s="14" t="s">
        <v>137</v>
      </c>
      <c r="BM165" s="138" t="s">
        <v>264</v>
      </c>
    </row>
    <row r="166" spans="2:65" s="12" customFormat="1">
      <c r="B166" s="144"/>
      <c r="D166" s="145" t="s">
        <v>159</v>
      </c>
      <c r="E166" s="146" t="s">
        <v>1</v>
      </c>
      <c r="F166" s="147" t="s">
        <v>265</v>
      </c>
      <c r="H166" s="148">
        <v>3.5999999999999996</v>
      </c>
      <c r="L166" s="144"/>
      <c r="M166" s="149"/>
      <c r="T166" s="150"/>
      <c r="AT166" s="146" t="s">
        <v>159</v>
      </c>
      <c r="AU166" s="146" t="s">
        <v>79</v>
      </c>
      <c r="AV166" s="12" t="s">
        <v>79</v>
      </c>
      <c r="AW166" s="12" t="s">
        <v>27</v>
      </c>
      <c r="AX166" s="12" t="s">
        <v>77</v>
      </c>
      <c r="AY166" s="146" t="s">
        <v>121</v>
      </c>
    </row>
    <row r="167" spans="2:65" s="1" customFormat="1" ht="24.2" customHeight="1">
      <c r="B167" s="126"/>
      <c r="C167" s="127" t="s">
        <v>266</v>
      </c>
      <c r="D167" s="127" t="s">
        <v>124</v>
      </c>
      <c r="E167" s="128" t="s">
        <v>267</v>
      </c>
      <c r="F167" s="129" t="s">
        <v>268</v>
      </c>
      <c r="G167" s="130" t="s">
        <v>157</v>
      </c>
      <c r="H167" s="131">
        <v>3.6</v>
      </c>
      <c r="I167" s="132"/>
      <c r="J167" s="132"/>
      <c r="K167" s="133"/>
      <c r="L167" s="26"/>
      <c r="M167" s="134" t="s">
        <v>1</v>
      </c>
      <c r="N167" s="135" t="s">
        <v>34</v>
      </c>
      <c r="O167" s="136">
        <v>0.77800000000000002</v>
      </c>
      <c r="P167" s="136">
        <f>O167*H167</f>
        <v>2.8008000000000002</v>
      </c>
      <c r="Q167" s="136">
        <v>8.9219999999999994E-2</v>
      </c>
      <c r="R167" s="136">
        <f>Q167*H167</f>
        <v>0.32119199999999998</v>
      </c>
      <c r="S167" s="136">
        <v>0</v>
      </c>
      <c r="T167" s="137">
        <f>S167*H167</f>
        <v>0</v>
      </c>
      <c r="AR167" s="138" t="s">
        <v>137</v>
      </c>
      <c r="AT167" s="138" t="s">
        <v>124</v>
      </c>
      <c r="AU167" s="138" t="s">
        <v>79</v>
      </c>
      <c r="AY167" s="14" t="s">
        <v>121</v>
      </c>
      <c r="BE167" s="139">
        <f>IF(N167="základní",J167,0)</f>
        <v>0</v>
      </c>
      <c r="BF167" s="139">
        <f>IF(N167="snížená",J167,0)</f>
        <v>0</v>
      </c>
      <c r="BG167" s="139">
        <f>IF(N167="zákl. přenesená",J167,0)</f>
        <v>0</v>
      </c>
      <c r="BH167" s="139">
        <f>IF(N167="sníž. přenesená",J167,0)</f>
        <v>0</v>
      </c>
      <c r="BI167" s="139">
        <f>IF(N167="nulová",J167,0)</f>
        <v>0</v>
      </c>
      <c r="BJ167" s="14" t="s">
        <v>77</v>
      </c>
      <c r="BK167" s="139">
        <f>ROUND(I167*H167,2)</f>
        <v>0</v>
      </c>
      <c r="BL167" s="14" t="s">
        <v>137</v>
      </c>
      <c r="BM167" s="138" t="s">
        <v>269</v>
      </c>
    </row>
    <row r="168" spans="2:65" s="1" customFormat="1" ht="24.2" customHeight="1">
      <c r="B168" s="126"/>
      <c r="C168" s="151" t="s">
        <v>270</v>
      </c>
      <c r="D168" s="151" t="s">
        <v>201</v>
      </c>
      <c r="E168" s="152" t="s">
        <v>271</v>
      </c>
      <c r="F168" s="153" t="s">
        <v>272</v>
      </c>
      <c r="G168" s="154" t="s">
        <v>157</v>
      </c>
      <c r="H168" s="155">
        <v>3.6720000000000002</v>
      </c>
      <c r="I168" s="156"/>
      <c r="J168" s="156"/>
      <c r="K168" s="157"/>
      <c r="L168" s="158"/>
      <c r="M168" s="159" t="s">
        <v>1</v>
      </c>
      <c r="N168" s="160" t="s">
        <v>34</v>
      </c>
      <c r="O168" s="136">
        <v>0</v>
      </c>
      <c r="P168" s="136">
        <f>O168*H168</f>
        <v>0</v>
      </c>
      <c r="Q168" s="136">
        <v>0.113</v>
      </c>
      <c r="R168" s="136">
        <f>Q168*H168</f>
        <v>0.41493600000000003</v>
      </c>
      <c r="S168" s="136">
        <v>0</v>
      </c>
      <c r="T168" s="137">
        <f>S168*H168</f>
        <v>0</v>
      </c>
      <c r="AR168" s="138" t="s">
        <v>187</v>
      </c>
      <c r="AT168" s="138" t="s">
        <v>201</v>
      </c>
      <c r="AU168" s="138" t="s">
        <v>79</v>
      </c>
      <c r="AY168" s="14" t="s">
        <v>121</v>
      </c>
      <c r="BE168" s="139">
        <f>IF(N168="základní",J168,0)</f>
        <v>0</v>
      </c>
      <c r="BF168" s="139">
        <f>IF(N168="snížená",J168,0)</f>
        <v>0</v>
      </c>
      <c r="BG168" s="139">
        <f>IF(N168="zákl. přenesená",J168,0)</f>
        <v>0</v>
      </c>
      <c r="BH168" s="139">
        <f>IF(N168="sníž. přenesená",J168,0)</f>
        <v>0</v>
      </c>
      <c r="BI168" s="139">
        <f>IF(N168="nulová",J168,0)</f>
        <v>0</v>
      </c>
      <c r="BJ168" s="14" t="s">
        <v>77</v>
      </c>
      <c r="BK168" s="139">
        <f>ROUND(I168*H168,2)</f>
        <v>0</v>
      </c>
      <c r="BL168" s="14" t="s">
        <v>137</v>
      </c>
      <c r="BM168" s="138" t="s">
        <v>273</v>
      </c>
    </row>
    <row r="169" spans="2:65" s="12" customFormat="1">
      <c r="B169" s="144"/>
      <c r="D169" s="145" t="s">
        <v>159</v>
      </c>
      <c r="E169" s="146" t="s">
        <v>1</v>
      </c>
      <c r="F169" s="147" t="s">
        <v>274</v>
      </c>
      <c r="H169" s="148">
        <v>3.6720000000000002</v>
      </c>
      <c r="L169" s="144"/>
      <c r="M169" s="149"/>
      <c r="T169" s="150"/>
      <c r="AT169" s="146" t="s">
        <v>159</v>
      </c>
      <c r="AU169" s="146" t="s">
        <v>79</v>
      </c>
      <c r="AV169" s="12" t="s">
        <v>79</v>
      </c>
      <c r="AW169" s="12" t="s">
        <v>27</v>
      </c>
      <c r="AX169" s="12" t="s">
        <v>77</v>
      </c>
      <c r="AY169" s="146" t="s">
        <v>121</v>
      </c>
    </row>
    <row r="170" spans="2:65" s="11" customFormat="1" ht="22.9" customHeight="1">
      <c r="B170" s="115"/>
      <c r="D170" s="116" t="s">
        <v>68</v>
      </c>
      <c r="E170" s="124" t="s">
        <v>191</v>
      </c>
      <c r="F170" s="124" t="s">
        <v>275</v>
      </c>
      <c r="J170" s="125">
        <f>J171+J172+J173+J175+J177+J179+J180+J181+J182+J184+J185</f>
        <v>0</v>
      </c>
      <c r="L170" s="115"/>
      <c r="M170" s="119"/>
      <c r="P170" s="120">
        <f>SUM(P171:P185)</f>
        <v>36.933459999999997</v>
      </c>
      <c r="R170" s="120">
        <f>SUM(R171:R185)</f>
        <v>2.9224185600000001</v>
      </c>
      <c r="T170" s="121">
        <f>SUM(T171:T185)</f>
        <v>5.05</v>
      </c>
      <c r="AR170" s="116" t="s">
        <v>77</v>
      </c>
      <c r="AT170" s="122" t="s">
        <v>68</v>
      </c>
      <c r="AU170" s="122" t="s">
        <v>77</v>
      </c>
      <c r="AY170" s="116" t="s">
        <v>121</v>
      </c>
      <c r="BK170" s="123">
        <f>SUM(BK171:BK185)</f>
        <v>0</v>
      </c>
    </row>
    <row r="171" spans="2:65" s="1" customFormat="1" ht="24.2" customHeight="1">
      <c r="B171" s="126"/>
      <c r="C171" s="127" t="s">
        <v>276</v>
      </c>
      <c r="D171" s="127" t="s">
        <v>124</v>
      </c>
      <c r="E171" s="128" t="s">
        <v>277</v>
      </c>
      <c r="F171" s="129" t="s">
        <v>278</v>
      </c>
      <c r="G171" s="130" t="s">
        <v>248</v>
      </c>
      <c r="H171" s="131">
        <v>16</v>
      </c>
      <c r="I171" s="132"/>
      <c r="J171" s="132"/>
      <c r="K171" s="133"/>
      <c r="L171" s="26"/>
      <c r="M171" s="134" t="s">
        <v>1</v>
      </c>
      <c r="N171" s="135" t="s">
        <v>34</v>
      </c>
      <c r="O171" s="136">
        <v>0.36599999999999999</v>
      </c>
      <c r="P171" s="136">
        <f>O171*H171</f>
        <v>5.8559999999999999</v>
      </c>
      <c r="Q171" s="136">
        <v>2.9999999999999997E-4</v>
      </c>
      <c r="R171" s="136">
        <f>Q171*H171</f>
        <v>4.7999999999999996E-3</v>
      </c>
      <c r="S171" s="136">
        <v>0</v>
      </c>
      <c r="T171" s="137">
        <f>S171*H171</f>
        <v>0</v>
      </c>
      <c r="AR171" s="138" t="s">
        <v>137</v>
      </c>
      <c r="AT171" s="138" t="s">
        <v>124</v>
      </c>
      <c r="AU171" s="138" t="s">
        <v>79</v>
      </c>
      <c r="AY171" s="14" t="s">
        <v>121</v>
      </c>
      <c r="BE171" s="139">
        <f>IF(N171="základní",J171,0)</f>
        <v>0</v>
      </c>
      <c r="BF171" s="139">
        <f>IF(N171="snížená",J171,0)</f>
        <v>0</v>
      </c>
      <c r="BG171" s="139">
        <f>IF(N171="zákl. přenesená",J171,0)</f>
        <v>0</v>
      </c>
      <c r="BH171" s="139">
        <f>IF(N171="sníž. přenesená",J171,0)</f>
        <v>0</v>
      </c>
      <c r="BI171" s="139">
        <f>IF(N171="nulová",J171,0)</f>
        <v>0</v>
      </c>
      <c r="BJ171" s="14" t="s">
        <v>77</v>
      </c>
      <c r="BK171" s="139">
        <f>ROUND(I171*H171,2)</f>
        <v>0</v>
      </c>
      <c r="BL171" s="14" t="s">
        <v>137</v>
      </c>
      <c r="BM171" s="138" t="s">
        <v>279</v>
      </c>
    </row>
    <row r="172" spans="2:65" s="1" customFormat="1" ht="16.5" customHeight="1">
      <c r="B172" s="126"/>
      <c r="C172" s="151" t="s">
        <v>280</v>
      </c>
      <c r="D172" s="151" t="s">
        <v>201</v>
      </c>
      <c r="E172" s="152" t="s">
        <v>281</v>
      </c>
      <c r="F172" s="153" t="s">
        <v>282</v>
      </c>
      <c r="G172" s="154" t="s">
        <v>248</v>
      </c>
      <c r="H172" s="155">
        <v>16</v>
      </c>
      <c r="I172" s="156"/>
      <c r="J172" s="156"/>
      <c r="K172" s="157"/>
      <c r="L172" s="158"/>
      <c r="M172" s="159" t="s">
        <v>1</v>
      </c>
      <c r="N172" s="160" t="s">
        <v>34</v>
      </c>
      <c r="O172" s="136">
        <v>0</v>
      </c>
      <c r="P172" s="136">
        <f>O172*H172</f>
        <v>0</v>
      </c>
      <c r="Q172" s="136">
        <v>1.3860000000000001E-2</v>
      </c>
      <c r="R172" s="136">
        <f>Q172*H172</f>
        <v>0.22176000000000001</v>
      </c>
      <c r="S172" s="136">
        <v>0</v>
      </c>
      <c r="T172" s="137">
        <f>S172*H172</f>
        <v>0</v>
      </c>
      <c r="AR172" s="138" t="s">
        <v>187</v>
      </c>
      <c r="AT172" s="138" t="s">
        <v>201</v>
      </c>
      <c r="AU172" s="138" t="s">
        <v>79</v>
      </c>
      <c r="AY172" s="14" t="s">
        <v>121</v>
      </c>
      <c r="BE172" s="139">
        <f>IF(N172="základní",J172,0)</f>
        <v>0</v>
      </c>
      <c r="BF172" s="139">
        <f>IF(N172="snížená",J172,0)</f>
        <v>0</v>
      </c>
      <c r="BG172" s="139">
        <f>IF(N172="zákl. přenesená",J172,0)</f>
        <v>0</v>
      </c>
      <c r="BH172" s="139">
        <f>IF(N172="sníž. přenesená",J172,0)</f>
        <v>0</v>
      </c>
      <c r="BI172" s="139">
        <f>IF(N172="nulová",J172,0)</f>
        <v>0</v>
      </c>
      <c r="BJ172" s="14" t="s">
        <v>77</v>
      </c>
      <c r="BK172" s="139">
        <f>ROUND(I172*H172,2)</f>
        <v>0</v>
      </c>
      <c r="BL172" s="14" t="s">
        <v>137</v>
      </c>
      <c r="BM172" s="138" t="s">
        <v>283</v>
      </c>
    </row>
    <row r="173" spans="2:65" s="1" customFormat="1" ht="33" customHeight="1">
      <c r="B173" s="126"/>
      <c r="C173" s="127" t="s">
        <v>284</v>
      </c>
      <c r="D173" s="127" t="s">
        <v>124</v>
      </c>
      <c r="E173" s="128" t="s">
        <v>285</v>
      </c>
      <c r="F173" s="129" t="s">
        <v>286</v>
      </c>
      <c r="G173" s="130" t="s">
        <v>248</v>
      </c>
      <c r="H173" s="131">
        <v>14.4</v>
      </c>
      <c r="I173" s="132"/>
      <c r="J173" s="132"/>
      <c r="K173" s="133"/>
      <c r="L173" s="26"/>
      <c r="M173" s="134" t="s">
        <v>1</v>
      </c>
      <c r="N173" s="135" t="s">
        <v>34</v>
      </c>
      <c r="O173" s="136">
        <v>0.23899999999999999</v>
      </c>
      <c r="P173" s="136">
        <f>O173*H173</f>
        <v>3.4415999999999998</v>
      </c>
      <c r="Q173" s="136">
        <v>0.1295</v>
      </c>
      <c r="R173" s="136">
        <f>Q173*H173</f>
        <v>1.8648</v>
      </c>
      <c r="S173" s="136">
        <v>0</v>
      </c>
      <c r="T173" s="137">
        <f>S173*H173</f>
        <v>0</v>
      </c>
      <c r="AR173" s="138" t="s">
        <v>137</v>
      </c>
      <c r="AT173" s="138" t="s">
        <v>124</v>
      </c>
      <c r="AU173" s="138" t="s">
        <v>79</v>
      </c>
      <c r="AY173" s="14" t="s">
        <v>121</v>
      </c>
      <c r="BE173" s="139">
        <f>IF(N173="základní",J173,0)</f>
        <v>0</v>
      </c>
      <c r="BF173" s="139">
        <f>IF(N173="snížená",J173,0)</f>
        <v>0</v>
      </c>
      <c r="BG173" s="139">
        <f>IF(N173="zákl. přenesená",J173,0)</f>
        <v>0</v>
      </c>
      <c r="BH173" s="139">
        <f>IF(N173="sníž. přenesená",J173,0)</f>
        <v>0</v>
      </c>
      <c r="BI173" s="139">
        <f>IF(N173="nulová",J173,0)</f>
        <v>0</v>
      </c>
      <c r="BJ173" s="14" t="s">
        <v>77</v>
      </c>
      <c r="BK173" s="139">
        <f>ROUND(I173*H173,2)</f>
        <v>0</v>
      </c>
      <c r="BL173" s="14" t="s">
        <v>137</v>
      </c>
      <c r="BM173" s="138" t="s">
        <v>287</v>
      </c>
    </row>
    <row r="174" spans="2:65" s="12" customFormat="1">
      <c r="B174" s="144"/>
      <c r="D174" s="145" t="s">
        <v>159</v>
      </c>
      <c r="E174" s="146" t="s">
        <v>1</v>
      </c>
      <c r="F174" s="147" t="s">
        <v>288</v>
      </c>
      <c r="H174" s="148">
        <v>14.4</v>
      </c>
      <c r="L174" s="144"/>
      <c r="M174" s="149"/>
      <c r="T174" s="150"/>
      <c r="AT174" s="146" t="s">
        <v>159</v>
      </c>
      <c r="AU174" s="146" t="s">
        <v>79</v>
      </c>
      <c r="AV174" s="12" t="s">
        <v>79</v>
      </c>
      <c r="AW174" s="12" t="s">
        <v>27</v>
      </c>
      <c r="AX174" s="12" t="s">
        <v>77</v>
      </c>
      <c r="AY174" s="146" t="s">
        <v>121</v>
      </c>
    </row>
    <row r="175" spans="2:65" s="1" customFormat="1" ht="16.5" customHeight="1">
      <c r="B175" s="126"/>
      <c r="C175" s="151" t="s">
        <v>289</v>
      </c>
      <c r="D175" s="151" t="s">
        <v>201</v>
      </c>
      <c r="E175" s="152" t="s">
        <v>290</v>
      </c>
      <c r="F175" s="153" t="s">
        <v>291</v>
      </c>
      <c r="G175" s="154" t="s">
        <v>248</v>
      </c>
      <c r="H175" s="155">
        <v>14.688000000000001</v>
      </c>
      <c r="I175" s="156"/>
      <c r="J175" s="156"/>
      <c r="K175" s="157"/>
      <c r="L175" s="158"/>
      <c r="M175" s="159" t="s">
        <v>1</v>
      </c>
      <c r="N175" s="160" t="s">
        <v>34</v>
      </c>
      <c r="O175" s="136">
        <v>0</v>
      </c>
      <c r="P175" s="136">
        <f>O175*H175</f>
        <v>0</v>
      </c>
      <c r="Q175" s="136">
        <v>5.6120000000000003E-2</v>
      </c>
      <c r="R175" s="136">
        <f>Q175*H175</f>
        <v>0.82429056000000012</v>
      </c>
      <c r="S175" s="136">
        <v>0</v>
      </c>
      <c r="T175" s="137">
        <f>S175*H175</f>
        <v>0</v>
      </c>
      <c r="AR175" s="138" t="s">
        <v>187</v>
      </c>
      <c r="AT175" s="138" t="s">
        <v>201</v>
      </c>
      <c r="AU175" s="138" t="s">
        <v>79</v>
      </c>
      <c r="AY175" s="14" t="s">
        <v>121</v>
      </c>
      <c r="BE175" s="139">
        <f>IF(N175="základní",J175,0)</f>
        <v>0</v>
      </c>
      <c r="BF175" s="139">
        <f>IF(N175="snížená",J175,0)</f>
        <v>0</v>
      </c>
      <c r="BG175" s="139">
        <f>IF(N175="zákl. přenesená",J175,0)</f>
        <v>0</v>
      </c>
      <c r="BH175" s="139">
        <f>IF(N175="sníž. přenesená",J175,0)</f>
        <v>0</v>
      </c>
      <c r="BI175" s="139">
        <f>IF(N175="nulová",J175,0)</f>
        <v>0</v>
      </c>
      <c r="BJ175" s="14" t="s">
        <v>77</v>
      </c>
      <c r="BK175" s="139">
        <f>ROUND(I175*H175,2)</f>
        <v>0</v>
      </c>
      <c r="BL175" s="14" t="s">
        <v>137</v>
      </c>
      <c r="BM175" s="138" t="s">
        <v>292</v>
      </c>
    </row>
    <row r="176" spans="2:65" s="12" customFormat="1">
      <c r="B176" s="144"/>
      <c r="D176" s="145" t="s">
        <v>159</v>
      </c>
      <c r="E176" s="146" t="s">
        <v>1</v>
      </c>
      <c r="F176" s="147" t="s">
        <v>293</v>
      </c>
      <c r="H176" s="148">
        <v>14.688000000000001</v>
      </c>
      <c r="L176" s="144"/>
      <c r="M176" s="149"/>
      <c r="T176" s="150"/>
      <c r="AT176" s="146" t="s">
        <v>159</v>
      </c>
      <c r="AU176" s="146" t="s">
        <v>79</v>
      </c>
      <c r="AV176" s="12" t="s">
        <v>79</v>
      </c>
      <c r="AW176" s="12" t="s">
        <v>27</v>
      </c>
      <c r="AX176" s="12" t="s">
        <v>77</v>
      </c>
      <c r="AY176" s="146" t="s">
        <v>121</v>
      </c>
    </row>
    <row r="177" spans="2:65" s="1" customFormat="1" ht="16.5" customHeight="1">
      <c r="B177" s="126"/>
      <c r="C177" s="127" t="s">
        <v>294</v>
      </c>
      <c r="D177" s="127" t="s">
        <v>124</v>
      </c>
      <c r="E177" s="128" t="s">
        <v>295</v>
      </c>
      <c r="F177" s="129" t="s">
        <v>296</v>
      </c>
      <c r="G177" s="130" t="s">
        <v>170</v>
      </c>
      <c r="H177" s="131">
        <v>2.3849999999999998</v>
      </c>
      <c r="I177" s="132"/>
      <c r="J177" s="132"/>
      <c r="K177" s="133"/>
      <c r="L177" s="26"/>
      <c r="M177" s="134" t="s">
        <v>1</v>
      </c>
      <c r="N177" s="135" t="s">
        <v>34</v>
      </c>
      <c r="O177" s="136">
        <v>6.4359999999999999</v>
      </c>
      <c r="P177" s="136">
        <f>O177*H177</f>
        <v>15.349859999999998</v>
      </c>
      <c r="Q177" s="136">
        <v>0</v>
      </c>
      <c r="R177" s="136">
        <f>Q177*H177</f>
        <v>0</v>
      </c>
      <c r="S177" s="136">
        <v>2</v>
      </c>
      <c r="T177" s="137">
        <f>S177*H177</f>
        <v>4.7699999999999996</v>
      </c>
      <c r="AR177" s="138" t="s">
        <v>137</v>
      </c>
      <c r="AT177" s="138" t="s">
        <v>124</v>
      </c>
      <c r="AU177" s="138" t="s">
        <v>79</v>
      </c>
      <c r="AY177" s="14" t="s">
        <v>121</v>
      </c>
      <c r="BE177" s="139">
        <f>IF(N177="základní",J177,0)</f>
        <v>0</v>
      </c>
      <c r="BF177" s="139">
        <f>IF(N177="snížená",J177,0)</f>
        <v>0</v>
      </c>
      <c r="BG177" s="139">
        <f>IF(N177="zákl. přenesená",J177,0)</f>
        <v>0</v>
      </c>
      <c r="BH177" s="139">
        <f>IF(N177="sníž. přenesená",J177,0)</f>
        <v>0</v>
      </c>
      <c r="BI177" s="139">
        <f>IF(N177="nulová",J177,0)</f>
        <v>0</v>
      </c>
      <c r="BJ177" s="14" t="s">
        <v>77</v>
      </c>
      <c r="BK177" s="139">
        <f>ROUND(I177*H177,2)</f>
        <v>0</v>
      </c>
      <c r="BL177" s="14" t="s">
        <v>137</v>
      </c>
      <c r="BM177" s="138" t="s">
        <v>297</v>
      </c>
    </row>
    <row r="178" spans="2:65" s="12" customFormat="1">
      <c r="B178" s="144"/>
      <c r="D178" s="145" t="s">
        <v>159</v>
      </c>
      <c r="E178" s="146" t="s">
        <v>1</v>
      </c>
      <c r="F178" s="147" t="s">
        <v>298</v>
      </c>
      <c r="H178" s="148">
        <v>2.3849999999999998</v>
      </c>
      <c r="L178" s="144"/>
      <c r="M178" s="149"/>
      <c r="T178" s="150"/>
      <c r="AT178" s="146" t="s">
        <v>159</v>
      </c>
      <c r="AU178" s="146" t="s">
        <v>79</v>
      </c>
      <c r="AV178" s="12" t="s">
        <v>79</v>
      </c>
      <c r="AW178" s="12" t="s">
        <v>27</v>
      </c>
      <c r="AX178" s="12" t="s">
        <v>77</v>
      </c>
      <c r="AY178" s="146" t="s">
        <v>121</v>
      </c>
    </row>
    <row r="179" spans="2:65" s="1" customFormat="1" ht="24.2" customHeight="1">
      <c r="B179" s="126"/>
      <c r="C179" s="127" t="s">
        <v>299</v>
      </c>
      <c r="D179" s="127" t="s">
        <v>124</v>
      </c>
      <c r="E179" s="128" t="s">
        <v>300</v>
      </c>
      <c r="F179" s="129" t="s">
        <v>301</v>
      </c>
      <c r="G179" s="130" t="s">
        <v>157</v>
      </c>
      <c r="H179" s="131">
        <v>14.4</v>
      </c>
      <c r="I179" s="132"/>
      <c r="J179" s="132"/>
      <c r="K179" s="133"/>
      <c r="L179" s="26"/>
      <c r="M179" s="134" t="s">
        <v>1</v>
      </c>
      <c r="N179" s="135" t="s">
        <v>34</v>
      </c>
      <c r="O179" s="136">
        <v>0.08</v>
      </c>
      <c r="P179" s="136">
        <f>O179*H179</f>
        <v>1.1520000000000001</v>
      </c>
      <c r="Q179" s="136">
        <v>4.6999999999999999E-4</v>
      </c>
      <c r="R179" s="136">
        <f>Q179*H179</f>
        <v>6.7679999999999997E-3</v>
      </c>
      <c r="S179" s="136">
        <v>0</v>
      </c>
      <c r="T179" s="137">
        <f>S179*H179</f>
        <v>0</v>
      </c>
      <c r="AR179" s="138" t="s">
        <v>137</v>
      </c>
      <c r="AT179" s="138" t="s">
        <v>124</v>
      </c>
      <c r="AU179" s="138" t="s">
        <v>79</v>
      </c>
      <c r="AY179" s="14" t="s">
        <v>121</v>
      </c>
      <c r="BE179" s="139">
        <f>IF(N179="základní",J179,0)</f>
        <v>0</v>
      </c>
      <c r="BF179" s="139">
        <f>IF(N179="snížená",J179,0)</f>
        <v>0</v>
      </c>
      <c r="BG179" s="139">
        <f>IF(N179="zákl. přenesená",J179,0)</f>
        <v>0</v>
      </c>
      <c r="BH179" s="139">
        <f>IF(N179="sníž. přenesená",J179,0)</f>
        <v>0</v>
      </c>
      <c r="BI179" s="139">
        <f>IF(N179="nulová",J179,0)</f>
        <v>0</v>
      </c>
      <c r="BJ179" s="14" t="s">
        <v>77</v>
      </c>
      <c r="BK179" s="139">
        <f>ROUND(I179*H179,2)</f>
        <v>0</v>
      </c>
      <c r="BL179" s="14" t="s">
        <v>137</v>
      </c>
      <c r="BM179" s="138" t="s">
        <v>302</v>
      </c>
    </row>
    <row r="180" spans="2:65" s="1" customFormat="1" ht="24.2" customHeight="1">
      <c r="B180" s="126"/>
      <c r="C180" s="127" t="s">
        <v>303</v>
      </c>
      <c r="D180" s="127" t="s">
        <v>124</v>
      </c>
      <c r="E180" s="128" t="s">
        <v>304</v>
      </c>
      <c r="F180" s="129" t="s">
        <v>305</v>
      </c>
      <c r="G180" s="130" t="s">
        <v>248</v>
      </c>
      <c r="H180" s="131">
        <v>8</v>
      </c>
      <c r="I180" s="132"/>
      <c r="J180" s="132"/>
      <c r="K180" s="133"/>
      <c r="L180" s="26"/>
      <c r="M180" s="134" t="s">
        <v>1</v>
      </c>
      <c r="N180" s="135" t="s">
        <v>34</v>
      </c>
      <c r="O180" s="136">
        <v>0.97</v>
      </c>
      <c r="P180" s="136">
        <f>O180*H180</f>
        <v>7.76</v>
      </c>
      <c r="Q180" s="136">
        <v>0</v>
      </c>
      <c r="R180" s="136">
        <f>Q180*H180</f>
        <v>0</v>
      </c>
      <c r="S180" s="136">
        <v>3.5000000000000003E-2</v>
      </c>
      <c r="T180" s="137">
        <f>S180*H180</f>
        <v>0.28000000000000003</v>
      </c>
      <c r="AR180" s="138" t="s">
        <v>137</v>
      </c>
      <c r="AT180" s="138" t="s">
        <v>124</v>
      </c>
      <c r="AU180" s="138" t="s">
        <v>79</v>
      </c>
      <c r="AY180" s="14" t="s">
        <v>121</v>
      </c>
      <c r="BE180" s="139">
        <f>IF(N180="základní",J180,0)</f>
        <v>0</v>
      </c>
      <c r="BF180" s="139">
        <f>IF(N180="snížená",J180,0)</f>
        <v>0</v>
      </c>
      <c r="BG180" s="139">
        <f>IF(N180="zákl. přenesená",J180,0)</f>
        <v>0</v>
      </c>
      <c r="BH180" s="139">
        <f>IF(N180="sníž. přenesená",J180,0)</f>
        <v>0</v>
      </c>
      <c r="BI180" s="139">
        <f>IF(N180="nulová",J180,0)</f>
        <v>0</v>
      </c>
      <c r="BJ180" s="14" t="s">
        <v>77</v>
      </c>
      <c r="BK180" s="139">
        <f>ROUND(I180*H180,2)</f>
        <v>0</v>
      </c>
      <c r="BL180" s="14" t="s">
        <v>137</v>
      </c>
      <c r="BM180" s="138" t="s">
        <v>306</v>
      </c>
    </row>
    <row r="181" spans="2:65" s="1" customFormat="1" ht="24.2" customHeight="1">
      <c r="B181" s="126"/>
      <c r="C181" s="127" t="s">
        <v>307</v>
      </c>
      <c r="D181" s="127" t="s">
        <v>124</v>
      </c>
      <c r="E181" s="128" t="s">
        <v>308</v>
      </c>
      <c r="F181" s="129" t="s">
        <v>309</v>
      </c>
      <c r="G181" s="130" t="s">
        <v>184</v>
      </c>
      <c r="H181" s="131">
        <v>12.05</v>
      </c>
      <c r="I181" s="132"/>
      <c r="J181" s="132"/>
      <c r="K181" s="133"/>
      <c r="L181" s="26"/>
      <c r="M181" s="134" t="s">
        <v>1</v>
      </c>
      <c r="N181" s="135" t="s">
        <v>34</v>
      </c>
      <c r="O181" s="136">
        <v>0.24</v>
      </c>
      <c r="P181" s="136">
        <f>O181*H181</f>
        <v>2.8919999999999999</v>
      </c>
      <c r="Q181" s="136">
        <v>0</v>
      </c>
      <c r="R181" s="136">
        <f>Q181*H181</f>
        <v>0</v>
      </c>
      <c r="S181" s="136">
        <v>0</v>
      </c>
      <c r="T181" s="137">
        <f>S181*H181</f>
        <v>0</v>
      </c>
      <c r="AR181" s="138" t="s">
        <v>137</v>
      </c>
      <c r="AT181" s="138" t="s">
        <v>124</v>
      </c>
      <c r="AU181" s="138" t="s">
        <v>79</v>
      </c>
      <c r="AY181" s="14" t="s">
        <v>121</v>
      </c>
      <c r="BE181" s="139">
        <f>IF(N181="základní",J181,0)</f>
        <v>0</v>
      </c>
      <c r="BF181" s="139">
        <f>IF(N181="snížená",J181,0)</f>
        <v>0</v>
      </c>
      <c r="BG181" s="139">
        <f>IF(N181="zákl. přenesená",J181,0)</f>
        <v>0</v>
      </c>
      <c r="BH181" s="139">
        <f>IF(N181="sníž. přenesená",J181,0)</f>
        <v>0</v>
      </c>
      <c r="BI181" s="139">
        <f>IF(N181="nulová",J181,0)</f>
        <v>0</v>
      </c>
      <c r="BJ181" s="14" t="s">
        <v>77</v>
      </c>
      <c r="BK181" s="139">
        <f>ROUND(I181*H181,2)</f>
        <v>0</v>
      </c>
      <c r="BL181" s="14" t="s">
        <v>137</v>
      </c>
      <c r="BM181" s="138" t="s">
        <v>310</v>
      </c>
    </row>
    <row r="182" spans="2:65" s="1" customFormat="1" ht="16.5" customHeight="1">
      <c r="B182" s="126"/>
      <c r="C182" s="127" t="s">
        <v>311</v>
      </c>
      <c r="D182" s="127" t="s">
        <v>124</v>
      </c>
      <c r="E182" s="128" t="s">
        <v>312</v>
      </c>
      <c r="F182" s="129" t="s">
        <v>313</v>
      </c>
      <c r="G182" s="130" t="s">
        <v>184</v>
      </c>
      <c r="H182" s="131">
        <v>120.5</v>
      </c>
      <c r="I182" s="132"/>
      <c r="J182" s="132"/>
      <c r="K182" s="133"/>
      <c r="L182" s="26"/>
      <c r="M182" s="134" t="s">
        <v>1</v>
      </c>
      <c r="N182" s="135" t="s">
        <v>34</v>
      </c>
      <c r="O182" s="136">
        <v>4.0000000000000001E-3</v>
      </c>
      <c r="P182" s="136">
        <f>O182*H182</f>
        <v>0.48199999999999998</v>
      </c>
      <c r="Q182" s="136">
        <v>0</v>
      </c>
      <c r="R182" s="136">
        <f>Q182*H182</f>
        <v>0</v>
      </c>
      <c r="S182" s="136">
        <v>0</v>
      </c>
      <c r="T182" s="137">
        <f>S182*H182</f>
        <v>0</v>
      </c>
      <c r="AR182" s="138" t="s">
        <v>137</v>
      </c>
      <c r="AT182" s="138" t="s">
        <v>124</v>
      </c>
      <c r="AU182" s="138" t="s">
        <v>79</v>
      </c>
      <c r="AY182" s="14" t="s">
        <v>121</v>
      </c>
      <c r="BE182" s="139">
        <f>IF(N182="základní",J182,0)</f>
        <v>0</v>
      </c>
      <c r="BF182" s="139">
        <f>IF(N182="snížená",J182,0)</f>
        <v>0</v>
      </c>
      <c r="BG182" s="139">
        <f>IF(N182="zákl. přenesená",J182,0)</f>
        <v>0</v>
      </c>
      <c r="BH182" s="139">
        <f>IF(N182="sníž. přenesená",J182,0)</f>
        <v>0</v>
      </c>
      <c r="BI182" s="139">
        <f>IF(N182="nulová",J182,0)</f>
        <v>0</v>
      </c>
      <c r="BJ182" s="14" t="s">
        <v>77</v>
      </c>
      <c r="BK182" s="139">
        <f>ROUND(I182*H182,2)</f>
        <v>0</v>
      </c>
      <c r="BL182" s="14" t="s">
        <v>137</v>
      </c>
      <c r="BM182" s="138" t="s">
        <v>314</v>
      </c>
    </row>
    <row r="183" spans="2:65" s="12" customFormat="1">
      <c r="B183" s="144"/>
      <c r="D183" s="145" t="s">
        <v>159</v>
      </c>
      <c r="E183" s="146" t="s">
        <v>1</v>
      </c>
      <c r="F183" s="147" t="s">
        <v>315</v>
      </c>
      <c r="H183" s="148">
        <v>120.5</v>
      </c>
      <c r="L183" s="144"/>
      <c r="M183" s="149"/>
      <c r="T183" s="150"/>
      <c r="AT183" s="146" t="s">
        <v>159</v>
      </c>
      <c r="AU183" s="146" t="s">
        <v>79</v>
      </c>
      <c r="AV183" s="12" t="s">
        <v>79</v>
      </c>
      <c r="AW183" s="12" t="s">
        <v>27</v>
      </c>
      <c r="AX183" s="12" t="s">
        <v>77</v>
      </c>
      <c r="AY183" s="146" t="s">
        <v>121</v>
      </c>
    </row>
    <row r="184" spans="2:65" s="1" customFormat="1" ht="37.9" customHeight="1">
      <c r="B184" s="126"/>
      <c r="C184" s="127" t="s">
        <v>316</v>
      </c>
      <c r="D184" s="127" t="s">
        <v>124</v>
      </c>
      <c r="E184" s="128" t="s">
        <v>317</v>
      </c>
      <c r="F184" s="129" t="s">
        <v>318</v>
      </c>
      <c r="G184" s="130" t="s">
        <v>184</v>
      </c>
      <c r="H184" s="131">
        <v>5.05</v>
      </c>
      <c r="I184" s="132"/>
      <c r="J184" s="132"/>
      <c r="K184" s="133"/>
      <c r="L184" s="26"/>
      <c r="M184" s="134" t="s">
        <v>1</v>
      </c>
      <c r="N184" s="135" t="s">
        <v>34</v>
      </c>
      <c r="O184" s="136">
        <v>0</v>
      </c>
      <c r="P184" s="136">
        <f>O184*H184</f>
        <v>0</v>
      </c>
      <c r="Q184" s="136">
        <v>0</v>
      </c>
      <c r="R184" s="136">
        <f>Q184*H184</f>
        <v>0</v>
      </c>
      <c r="S184" s="136">
        <v>0</v>
      </c>
      <c r="T184" s="137">
        <f>S184*H184</f>
        <v>0</v>
      </c>
      <c r="AR184" s="138" t="s">
        <v>137</v>
      </c>
      <c r="AT184" s="138" t="s">
        <v>124</v>
      </c>
      <c r="AU184" s="138" t="s">
        <v>79</v>
      </c>
      <c r="AY184" s="14" t="s">
        <v>121</v>
      </c>
      <c r="BE184" s="139">
        <f>IF(N184="základní",J184,0)</f>
        <v>0</v>
      </c>
      <c r="BF184" s="139">
        <f>IF(N184="snížená",J184,0)</f>
        <v>0</v>
      </c>
      <c r="BG184" s="139">
        <f>IF(N184="zákl. přenesená",J184,0)</f>
        <v>0</v>
      </c>
      <c r="BH184" s="139">
        <f>IF(N184="sníž. přenesená",J184,0)</f>
        <v>0</v>
      </c>
      <c r="BI184" s="139">
        <f>IF(N184="nulová",J184,0)</f>
        <v>0</v>
      </c>
      <c r="BJ184" s="14" t="s">
        <v>77</v>
      </c>
      <c r="BK184" s="139">
        <f>ROUND(I184*H184,2)</f>
        <v>0</v>
      </c>
      <c r="BL184" s="14" t="s">
        <v>137</v>
      </c>
      <c r="BM184" s="138" t="s">
        <v>319</v>
      </c>
    </row>
    <row r="185" spans="2:65" s="1" customFormat="1" ht="44.25" customHeight="1">
      <c r="B185" s="126"/>
      <c r="C185" s="127" t="s">
        <v>320</v>
      </c>
      <c r="D185" s="127" t="s">
        <v>124</v>
      </c>
      <c r="E185" s="128" t="s">
        <v>321</v>
      </c>
      <c r="F185" s="129" t="s">
        <v>322</v>
      </c>
      <c r="G185" s="130" t="s">
        <v>184</v>
      </c>
      <c r="H185" s="131">
        <v>7</v>
      </c>
      <c r="I185" s="132"/>
      <c r="J185" s="132"/>
      <c r="K185" s="133"/>
      <c r="L185" s="26"/>
      <c r="M185" s="134" t="s">
        <v>1</v>
      </c>
      <c r="N185" s="135" t="s">
        <v>34</v>
      </c>
      <c r="O185" s="136">
        <v>0</v>
      </c>
      <c r="P185" s="136">
        <f>O185*H185</f>
        <v>0</v>
      </c>
      <c r="Q185" s="136">
        <v>0</v>
      </c>
      <c r="R185" s="136">
        <f>Q185*H185</f>
        <v>0</v>
      </c>
      <c r="S185" s="136">
        <v>0</v>
      </c>
      <c r="T185" s="137">
        <f>S185*H185</f>
        <v>0</v>
      </c>
      <c r="AR185" s="138" t="s">
        <v>137</v>
      </c>
      <c r="AT185" s="138" t="s">
        <v>124</v>
      </c>
      <c r="AU185" s="138" t="s">
        <v>79</v>
      </c>
      <c r="AY185" s="14" t="s">
        <v>121</v>
      </c>
      <c r="BE185" s="139">
        <f>IF(N185="základní",J185,0)</f>
        <v>0</v>
      </c>
      <c r="BF185" s="139">
        <f>IF(N185="snížená",J185,0)</f>
        <v>0</v>
      </c>
      <c r="BG185" s="139">
        <f>IF(N185="zákl. přenesená",J185,0)</f>
        <v>0</v>
      </c>
      <c r="BH185" s="139">
        <f>IF(N185="sníž. přenesená",J185,0)</f>
        <v>0</v>
      </c>
      <c r="BI185" s="139">
        <f>IF(N185="nulová",J185,0)</f>
        <v>0</v>
      </c>
      <c r="BJ185" s="14" t="s">
        <v>77</v>
      </c>
      <c r="BK185" s="139">
        <f>ROUND(I185*H185,2)</f>
        <v>0</v>
      </c>
      <c r="BL185" s="14" t="s">
        <v>137</v>
      </c>
      <c r="BM185" s="138" t="s">
        <v>323</v>
      </c>
    </row>
    <row r="186" spans="2:65" s="11" customFormat="1" ht="22.9" customHeight="1">
      <c r="B186" s="115"/>
      <c r="D186" s="116" t="s">
        <v>68</v>
      </c>
      <c r="E186" s="124" t="s">
        <v>324</v>
      </c>
      <c r="F186" s="124" t="s">
        <v>325</v>
      </c>
      <c r="J186" s="125">
        <f>J187</f>
        <v>0</v>
      </c>
      <c r="L186" s="115"/>
      <c r="M186" s="119"/>
      <c r="P186" s="120">
        <f>P187</f>
        <v>8.5311330000000005</v>
      </c>
      <c r="R186" s="120">
        <f>R187</f>
        <v>0</v>
      </c>
      <c r="T186" s="121">
        <f>T187</f>
        <v>0</v>
      </c>
      <c r="AR186" s="116" t="s">
        <v>77</v>
      </c>
      <c r="AT186" s="122" t="s">
        <v>68</v>
      </c>
      <c r="AU186" s="122" t="s">
        <v>77</v>
      </c>
      <c r="AY186" s="116" t="s">
        <v>121</v>
      </c>
      <c r="BK186" s="123">
        <f>BK187</f>
        <v>0</v>
      </c>
    </row>
    <row r="187" spans="2:65" s="1" customFormat="1" ht="24.2" customHeight="1">
      <c r="B187" s="126"/>
      <c r="C187" s="127" t="s">
        <v>326</v>
      </c>
      <c r="D187" s="127" t="s">
        <v>124</v>
      </c>
      <c r="E187" s="128" t="s">
        <v>327</v>
      </c>
      <c r="F187" s="129" t="s">
        <v>328</v>
      </c>
      <c r="G187" s="130" t="s">
        <v>184</v>
      </c>
      <c r="H187" s="131">
        <v>21.489000000000001</v>
      </c>
      <c r="I187" s="132"/>
      <c r="J187" s="132"/>
      <c r="K187" s="133"/>
      <c r="L187" s="26"/>
      <c r="M187" s="140" t="s">
        <v>1</v>
      </c>
      <c r="N187" s="141" t="s">
        <v>34</v>
      </c>
      <c r="O187" s="142">
        <v>0.39700000000000002</v>
      </c>
      <c r="P187" s="142">
        <f>O187*H187</f>
        <v>8.5311330000000005</v>
      </c>
      <c r="Q187" s="142">
        <v>0</v>
      </c>
      <c r="R187" s="142">
        <f>Q187*H187</f>
        <v>0</v>
      </c>
      <c r="S187" s="142">
        <v>0</v>
      </c>
      <c r="T187" s="143">
        <f>S187*H187</f>
        <v>0</v>
      </c>
      <c r="AR187" s="138" t="s">
        <v>137</v>
      </c>
      <c r="AT187" s="138" t="s">
        <v>124</v>
      </c>
      <c r="AU187" s="138" t="s">
        <v>79</v>
      </c>
      <c r="AY187" s="14" t="s">
        <v>121</v>
      </c>
      <c r="BE187" s="139">
        <f>IF(N187="základní",J187,0)</f>
        <v>0</v>
      </c>
      <c r="BF187" s="139">
        <f>IF(N187="snížená",J187,0)</f>
        <v>0</v>
      </c>
      <c r="BG187" s="139">
        <f>IF(N187="zákl. přenesená",J187,0)</f>
        <v>0</v>
      </c>
      <c r="BH187" s="139">
        <f>IF(N187="sníž. přenesená",J187,0)</f>
        <v>0</v>
      </c>
      <c r="BI187" s="139">
        <f>IF(N187="nulová",J187,0)</f>
        <v>0</v>
      </c>
      <c r="BJ187" s="14" t="s">
        <v>77</v>
      </c>
      <c r="BK187" s="139">
        <f>ROUND(I187*H187,2)</f>
        <v>0</v>
      </c>
      <c r="BL187" s="14" t="s">
        <v>137</v>
      </c>
      <c r="BM187" s="138" t="s">
        <v>329</v>
      </c>
    </row>
    <row r="188" spans="2:65" s="1" customFormat="1" ht="6.95" customHeight="1">
      <c r="B188" s="38"/>
      <c r="C188" s="39"/>
      <c r="D188" s="39"/>
      <c r="E188" s="39"/>
      <c r="F188" s="39"/>
      <c r="G188" s="39"/>
      <c r="H188" s="39"/>
      <c r="I188" s="39"/>
      <c r="J188" s="39"/>
      <c r="K188" s="39"/>
      <c r="L188" s="26"/>
    </row>
  </sheetData>
  <autoFilter ref="C122:K187" xr:uid="{00000000-0009-0000-0000-000002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95"/>
  <sheetViews>
    <sheetView showGridLines="0" topLeftCell="A56" workbookViewId="0">
      <selection activeCell="I126" sqref="I126:I19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1" t="s">
        <v>5</v>
      </c>
      <c r="M2" s="162"/>
      <c r="N2" s="162"/>
      <c r="O2" s="162"/>
      <c r="P2" s="162"/>
      <c r="Q2" s="162"/>
      <c r="R2" s="162"/>
      <c r="S2" s="162"/>
      <c r="T2" s="162"/>
      <c r="U2" s="162"/>
      <c r="V2" s="162"/>
      <c r="AT2" s="14" t="s">
        <v>85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79</v>
      </c>
    </row>
    <row r="4" spans="2:46" ht="24.95" customHeight="1">
      <c r="B4" s="17"/>
      <c r="D4" s="18" t="s">
        <v>95</v>
      </c>
      <c r="L4" s="17"/>
      <c r="M4" s="82" t="s">
        <v>10</v>
      </c>
      <c r="AT4" s="14" t="s">
        <v>3</v>
      </c>
    </row>
    <row r="5" spans="2:46" ht="6.95" customHeight="1">
      <c r="B5" s="17"/>
      <c r="L5" s="17"/>
    </row>
    <row r="6" spans="2:46" ht="12" customHeight="1">
      <c r="B6" s="17"/>
      <c r="D6" s="23" t="s">
        <v>14</v>
      </c>
      <c r="L6" s="17"/>
    </row>
    <row r="7" spans="2:46" ht="16.5" customHeight="1">
      <c r="B7" s="17"/>
      <c r="E7" s="196" t="str">
        <f>'Rekapitulace stavby'!K6</f>
        <v>Město Kopřivnice - oprava vybraných schodišť 2024</v>
      </c>
      <c r="F7" s="197"/>
      <c r="G7" s="197"/>
      <c r="H7" s="197"/>
      <c r="L7" s="17"/>
    </row>
    <row r="8" spans="2:46" s="1" customFormat="1" ht="12" customHeight="1">
      <c r="B8" s="26"/>
      <c r="D8" s="23" t="s">
        <v>96</v>
      </c>
      <c r="L8" s="26"/>
    </row>
    <row r="9" spans="2:46" s="1" customFormat="1" ht="16.5" customHeight="1">
      <c r="B9" s="26"/>
      <c r="E9" s="186" t="s">
        <v>330</v>
      </c>
      <c r="F9" s="195"/>
      <c r="G9" s="195"/>
      <c r="H9" s="195"/>
      <c r="L9" s="26"/>
    </row>
    <row r="10" spans="2:46" s="1" customFormat="1">
      <c r="B10" s="26"/>
      <c r="L10" s="26"/>
    </row>
    <row r="11" spans="2:46" s="1" customFormat="1" ht="12" customHeight="1">
      <c r="B11" s="26"/>
      <c r="D11" s="23" t="s">
        <v>15</v>
      </c>
      <c r="F11" s="21" t="s">
        <v>1</v>
      </c>
      <c r="I11" s="23" t="s">
        <v>16</v>
      </c>
      <c r="J11" s="21" t="s">
        <v>1</v>
      </c>
      <c r="L11" s="26"/>
    </row>
    <row r="12" spans="2:46" s="1" customFormat="1" ht="12" customHeight="1">
      <c r="B12" s="26"/>
      <c r="D12" s="23" t="s">
        <v>17</v>
      </c>
      <c r="F12" s="21" t="s">
        <v>18</v>
      </c>
      <c r="I12" s="23" t="s">
        <v>19</v>
      </c>
      <c r="J12" s="46" t="str">
        <f>'Rekapitulace stavby'!AN8</f>
        <v>7. 10. 2024</v>
      </c>
      <c r="L12" s="26"/>
    </row>
    <row r="13" spans="2:46" s="1" customFormat="1" ht="10.9" customHeight="1">
      <c r="B13" s="26"/>
      <c r="L13" s="26"/>
    </row>
    <row r="14" spans="2:46" s="1" customFormat="1" ht="12" customHeight="1">
      <c r="B14" s="26"/>
      <c r="D14" s="23" t="s">
        <v>21</v>
      </c>
      <c r="I14" s="23" t="s">
        <v>22</v>
      </c>
      <c r="J14" s="21" t="str">
        <f>IF('Rekapitulace stavby'!AN10="","",'Rekapitulace stavby'!AN10)</f>
        <v/>
      </c>
      <c r="L14" s="26"/>
    </row>
    <row r="15" spans="2:46" s="1" customFormat="1" ht="18" customHeight="1">
      <c r="B15" s="26"/>
      <c r="E15" s="21" t="str">
        <f>IF('Rekapitulace stavby'!E11="","",'Rekapitulace stavby'!E11)</f>
        <v xml:space="preserve"> </v>
      </c>
      <c r="I15" s="23" t="s">
        <v>23</v>
      </c>
      <c r="J15" s="21" t="str">
        <f>IF('Rekapitulace stavby'!AN11="","",'Rekapitulace stavby'!AN11)</f>
        <v/>
      </c>
      <c r="L15" s="26"/>
    </row>
    <row r="16" spans="2:46" s="1" customFormat="1" ht="6.95" customHeight="1">
      <c r="B16" s="26"/>
      <c r="L16" s="26"/>
    </row>
    <row r="17" spans="2:12" s="1" customFormat="1" ht="12" customHeight="1">
      <c r="B17" s="26"/>
      <c r="D17" s="23" t="s">
        <v>24</v>
      </c>
      <c r="I17" s="23" t="s">
        <v>22</v>
      </c>
      <c r="J17" s="21" t="str">
        <f>'Rekapitulace stavby'!AN13</f>
        <v/>
      </c>
      <c r="L17" s="26"/>
    </row>
    <row r="18" spans="2:12" s="1" customFormat="1" ht="18" customHeight="1">
      <c r="B18" s="26"/>
      <c r="E18" s="170" t="str">
        <f>'Rekapitulace stavby'!E14</f>
        <v xml:space="preserve"> </v>
      </c>
      <c r="F18" s="170"/>
      <c r="G18" s="170"/>
      <c r="H18" s="170"/>
      <c r="I18" s="23" t="s">
        <v>23</v>
      </c>
      <c r="J18" s="21" t="str">
        <f>'Rekapitulace stavby'!AN14</f>
        <v/>
      </c>
      <c r="L18" s="26"/>
    </row>
    <row r="19" spans="2:12" s="1" customFormat="1" ht="6.95" customHeight="1">
      <c r="B19" s="26"/>
      <c r="L19" s="26"/>
    </row>
    <row r="20" spans="2:12" s="1" customFormat="1" ht="12" customHeight="1">
      <c r="B20" s="26"/>
      <c r="D20" s="23" t="s">
        <v>25</v>
      </c>
      <c r="I20" s="23" t="s">
        <v>22</v>
      </c>
      <c r="J20" s="21" t="str">
        <f>IF('Rekapitulace stavby'!AN16="","",'Rekapitulace stavby'!AN16)</f>
        <v/>
      </c>
      <c r="L20" s="26"/>
    </row>
    <row r="21" spans="2:12" s="1" customFormat="1" ht="18" customHeight="1">
      <c r="B21" s="26"/>
      <c r="E21" s="21" t="str">
        <f>IF('Rekapitulace stavby'!E17="","",'Rekapitulace stavby'!E17)</f>
        <v xml:space="preserve"> </v>
      </c>
      <c r="I21" s="23" t="s">
        <v>23</v>
      </c>
      <c r="J21" s="21" t="str">
        <f>IF('Rekapitulace stavby'!AN17="","",'Rekapitulace stavby'!AN17)</f>
        <v/>
      </c>
      <c r="L21" s="26"/>
    </row>
    <row r="22" spans="2:12" s="1" customFormat="1" ht="6.95" customHeight="1">
      <c r="B22" s="26"/>
      <c r="L22" s="26"/>
    </row>
    <row r="23" spans="2:12" s="1" customFormat="1" ht="12" customHeight="1">
      <c r="B23" s="26"/>
      <c r="D23" s="23" t="s">
        <v>26</v>
      </c>
      <c r="I23" s="23" t="s">
        <v>22</v>
      </c>
      <c r="J23" s="21" t="str">
        <f>IF('Rekapitulace stavby'!AN19="","",'Rekapitulace stavby'!AN19)</f>
        <v/>
      </c>
      <c r="L23" s="26"/>
    </row>
    <row r="24" spans="2:12" s="1" customFormat="1" ht="18" customHeight="1">
      <c r="B24" s="26"/>
      <c r="E24" s="21" t="str">
        <f>IF('Rekapitulace stavby'!E20="","",'Rekapitulace stavby'!E20)</f>
        <v xml:space="preserve"> </v>
      </c>
      <c r="I24" s="23" t="s">
        <v>23</v>
      </c>
      <c r="J24" s="21" t="str">
        <f>IF('Rekapitulace stavby'!AN20="","",'Rekapitulace stavby'!AN20)</f>
        <v/>
      </c>
      <c r="L24" s="26"/>
    </row>
    <row r="25" spans="2:12" s="1" customFormat="1" ht="6.95" customHeight="1">
      <c r="B25" s="26"/>
      <c r="L25" s="26"/>
    </row>
    <row r="26" spans="2:12" s="1" customFormat="1" ht="12" customHeight="1">
      <c r="B26" s="26"/>
      <c r="D26" s="23" t="s">
        <v>28</v>
      </c>
      <c r="L26" s="26"/>
    </row>
    <row r="27" spans="2:12" s="7" customFormat="1" ht="16.5" customHeight="1">
      <c r="B27" s="83"/>
      <c r="E27" s="172" t="s">
        <v>1</v>
      </c>
      <c r="F27" s="172"/>
      <c r="G27" s="172"/>
      <c r="H27" s="172"/>
      <c r="L27" s="83"/>
    </row>
    <row r="28" spans="2:12" s="1" customFormat="1" ht="6.95" customHeight="1">
      <c r="B28" s="26"/>
      <c r="L28" s="26"/>
    </row>
    <row r="29" spans="2:12" s="1" customFormat="1" ht="6.95" customHeight="1">
      <c r="B29" s="26"/>
      <c r="D29" s="47"/>
      <c r="E29" s="47"/>
      <c r="F29" s="47"/>
      <c r="G29" s="47"/>
      <c r="H29" s="47"/>
      <c r="I29" s="47"/>
      <c r="J29" s="47"/>
      <c r="K29" s="47"/>
      <c r="L29" s="26"/>
    </row>
    <row r="30" spans="2:12" s="1" customFormat="1" ht="25.35" customHeight="1">
      <c r="B30" s="26"/>
      <c r="D30" s="84" t="s">
        <v>29</v>
      </c>
      <c r="J30" s="60">
        <f>ROUND(J123, 2)</f>
        <v>0</v>
      </c>
      <c r="L30" s="26"/>
    </row>
    <row r="31" spans="2:12" s="1" customFormat="1" ht="6.95" customHeight="1">
      <c r="B31" s="26"/>
      <c r="D31" s="47"/>
      <c r="E31" s="47"/>
      <c r="F31" s="47"/>
      <c r="G31" s="47"/>
      <c r="H31" s="47"/>
      <c r="I31" s="47"/>
      <c r="J31" s="47"/>
      <c r="K31" s="47"/>
      <c r="L31" s="26"/>
    </row>
    <row r="32" spans="2:12" s="1" customFormat="1" ht="14.45" customHeight="1">
      <c r="B32" s="26"/>
      <c r="F32" s="29" t="s">
        <v>31</v>
      </c>
      <c r="I32" s="29" t="s">
        <v>30</v>
      </c>
      <c r="J32" s="29" t="s">
        <v>32</v>
      </c>
      <c r="L32" s="26"/>
    </row>
    <row r="33" spans="2:12" s="1" customFormat="1" ht="14.45" customHeight="1">
      <c r="B33" s="26"/>
      <c r="D33" s="49" t="s">
        <v>33</v>
      </c>
      <c r="E33" s="23" t="s">
        <v>34</v>
      </c>
      <c r="F33" s="85">
        <f>ROUND((SUM(BE123:BE194)),  2)</f>
        <v>0</v>
      </c>
      <c r="I33" s="86">
        <v>0.21</v>
      </c>
      <c r="J33" s="85">
        <f>ROUND(((SUM(BE123:BE194))*I33),  2)</f>
        <v>0</v>
      </c>
      <c r="L33" s="26"/>
    </row>
    <row r="34" spans="2:12" s="1" customFormat="1" ht="14.45" customHeight="1">
      <c r="B34" s="26"/>
      <c r="E34" s="23" t="s">
        <v>35</v>
      </c>
      <c r="F34" s="85">
        <f>ROUND((SUM(BF123:BF194)),  2)</f>
        <v>0</v>
      </c>
      <c r="I34" s="86">
        <v>0.12</v>
      </c>
      <c r="J34" s="85">
        <f>ROUND(((SUM(BF123:BF194))*I34),  2)</f>
        <v>0</v>
      </c>
      <c r="L34" s="26"/>
    </row>
    <row r="35" spans="2:12" s="1" customFormat="1" ht="14.45" hidden="1" customHeight="1">
      <c r="B35" s="26"/>
      <c r="E35" s="23" t="s">
        <v>36</v>
      </c>
      <c r="F35" s="85">
        <f>ROUND((SUM(BG123:BG194)),  2)</f>
        <v>0</v>
      </c>
      <c r="I35" s="86">
        <v>0.21</v>
      </c>
      <c r="J35" s="85">
        <f>0</f>
        <v>0</v>
      </c>
      <c r="L35" s="26"/>
    </row>
    <row r="36" spans="2:12" s="1" customFormat="1" ht="14.45" hidden="1" customHeight="1">
      <c r="B36" s="26"/>
      <c r="E36" s="23" t="s">
        <v>37</v>
      </c>
      <c r="F36" s="85">
        <f>ROUND((SUM(BH123:BH194)),  2)</f>
        <v>0</v>
      </c>
      <c r="I36" s="86">
        <v>0.12</v>
      </c>
      <c r="J36" s="85">
        <f>0</f>
        <v>0</v>
      </c>
      <c r="L36" s="26"/>
    </row>
    <row r="37" spans="2:12" s="1" customFormat="1" ht="14.45" hidden="1" customHeight="1">
      <c r="B37" s="26"/>
      <c r="E37" s="23" t="s">
        <v>38</v>
      </c>
      <c r="F37" s="85">
        <f>ROUND((SUM(BI123:BI194)),  2)</f>
        <v>0</v>
      </c>
      <c r="I37" s="86">
        <v>0</v>
      </c>
      <c r="J37" s="85">
        <f>0</f>
        <v>0</v>
      </c>
      <c r="L37" s="26"/>
    </row>
    <row r="38" spans="2:12" s="1" customFormat="1" ht="6.95" customHeight="1">
      <c r="B38" s="26"/>
      <c r="L38" s="26"/>
    </row>
    <row r="39" spans="2:12" s="1" customFormat="1" ht="25.35" customHeight="1">
      <c r="B39" s="26"/>
      <c r="C39" s="87"/>
      <c r="D39" s="88" t="s">
        <v>39</v>
      </c>
      <c r="E39" s="51"/>
      <c r="F39" s="51"/>
      <c r="G39" s="89" t="s">
        <v>40</v>
      </c>
      <c r="H39" s="90" t="s">
        <v>41</v>
      </c>
      <c r="I39" s="51"/>
      <c r="J39" s="91">
        <f>SUM(J30:J37)</f>
        <v>0</v>
      </c>
      <c r="K39" s="92"/>
      <c r="L39" s="26"/>
    </row>
    <row r="40" spans="2:12" s="1" customFormat="1" ht="14.45" customHeight="1">
      <c r="B40" s="26"/>
      <c r="L40" s="26"/>
    </row>
    <row r="41" spans="2:12" ht="14.45" customHeight="1">
      <c r="B41" s="17"/>
      <c r="L41" s="17"/>
    </row>
    <row r="42" spans="2:12" ht="14.45" customHeight="1">
      <c r="B42" s="17"/>
      <c r="L42" s="17"/>
    </row>
    <row r="43" spans="2:12" ht="14.45" customHeight="1">
      <c r="B43" s="17"/>
      <c r="L43" s="17"/>
    </row>
    <row r="44" spans="2:12" ht="14.45" customHeight="1">
      <c r="B44" s="17"/>
      <c r="L44" s="17"/>
    </row>
    <row r="45" spans="2:12" ht="14.45" customHeight="1">
      <c r="B45" s="17"/>
      <c r="L45" s="17"/>
    </row>
    <row r="46" spans="2:12" ht="14.45" customHeight="1">
      <c r="B46" s="17"/>
      <c r="L46" s="17"/>
    </row>
    <row r="47" spans="2:12" ht="14.45" customHeight="1">
      <c r="B47" s="17"/>
      <c r="L47" s="17"/>
    </row>
    <row r="48" spans="2:12" ht="14.45" customHeight="1">
      <c r="B48" s="17"/>
      <c r="L48" s="17"/>
    </row>
    <row r="49" spans="2:12" ht="14.45" customHeight="1">
      <c r="B49" s="17"/>
      <c r="L49" s="17"/>
    </row>
    <row r="50" spans="2:12" s="1" customFormat="1" ht="14.45" customHeight="1">
      <c r="B50" s="26"/>
      <c r="D50" s="35" t="s">
        <v>42</v>
      </c>
      <c r="E50" s="36"/>
      <c r="F50" s="36"/>
      <c r="G50" s="35" t="s">
        <v>43</v>
      </c>
      <c r="H50" s="36"/>
      <c r="I50" s="36"/>
      <c r="J50" s="36"/>
      <c r="K50" s="36"/>
      <c r="L50" s="26"/>
    </row>
    <row r="51" spans="2:12">
      <c r="B51" s="17"/>
      <c r="L51" s="17"/>
    </row>
    <row r="52" spans="2:12">
      <c r="B52" s="17"/>
      <c r="L52" s="17"/>
    </row>
    <row r="53" spans="2:12">
      <c r="B53" s="17"/>
      <c r="L53" s="17"/>
    </row>
    <row r="54" spans="2:12">
      <c r="B54" s="17"/>
      <c r="L54" s="17"/>
    </row>
    <row r="55" spans="2:12">
      <c r="B55" s="17"/>
      <c r="L55" s="17"/>
    </row>
    <row r="56" spans="2:12">
      <c r="B56" s="17"/>
      <c r="L56" s="17"/>
    </row>
    <row r="57" spans="2:12">
      <c r="B57" s="17"/>
      <c r="L57" s="17"/>
    </row>
    <row r="58" spans="2:12">
      <c r="B58" s="17"/>
      <c r="L58" s="17"/>
    </row>
    <row r="59" spans="2:12">
      <c r="B59" s="17"/>
      <c r="L59" s="17"/>
    </row>
    <row r="60" spans="2:12">
      <c r="B60" s="17"/>
      <c r="L60" s="17"/>
    </row>
    <row r="61" spans="2:12" s="1" customFormat="1" ht="12.75">
      <c r="B61" s="26"/>
      <c r="D61" s="37" t="s">
        <v>44</v>
      </c>
      <c r="E61" s="28"/>
      <c r="F61" s="93" t="s">
        <v>45</v>
      </c>
      <c r="G61" s="37" t="s">
        <v>44</v>
      </c>
      <c r="H61" s="28"/>
      <c r="I61" s="28"/>
      <c r="J61" s="94" t="s">
        <v>45</v>
      </c>
      <c r="K61" s="28"/>
      <c r="L61" s="26"/>
    </row>
    <row r="62" spans="2:12">
      <c r="B62" s="17"/>
      <c r="L62" s="17"/>
    </row>
    <row r="63" spans="2:12">
      <c r="B63" s="17"/>
      <c r="L63" s="17"/>
    </row>
    <row r="64" spans="2:12">
      <c r="B64" s="17"/>
      <c r="L64" s="17"/>
    </row>
    <row r="65" spans="2:12" s="1" customFormat="1" ht="12.75">
      <c r="B65" s="26"/>
      <c r="D65" s="35" t="s">
        <v>46</v>
      </c>
      <c r="E65" s="36"/>
      <c r="F65" s="36"/>
      <c r="G65" s="35" t="s">
        <v>47</v>
      </c>
      <c r="H65" s="36"/>
      <c r="I65" s="36"/>
      <c r="J65" s="36"/>
      <c r="K65" s="36"/>
      <c r="L65" s="26"/>
    </row>
    <row r="66" spans="2:12">
      <c r="B66" s="17"/>
      <c r="L66" s="17"/>
    </row>
    <row r="67" spans="2:12">
      <c r="B67" s="17"/>
      <c r="L67" s="17"/>
    </row>
    <row r="68" spans="2:12">
      <c r="B68" s="17"/>
      <c r="L68" s="17"/>
    </row>
    <row r="69" spans="2:12">
      <c r="B69" s="17"/>
      <c r="L69" s="17"/>
    </row>
    <row r="70" spans="2:12">
      <c r="B70" s="17"/>
      <c r="L70" s="17"/>
    </row>
    <row r="71" spans="2:12">
      <c r="B71" s="17"/>
      <c r="L71" s="17"/>
    </row>
    <row r="72" spans="2:12">
      <c r="B72" s="17"/>
      <c r="L72" s="17"/>
    </row>
    <row r="73" spans="2:12">
      <c r="B73" s="17"/>
      <c r="L73" s="17"/>
    </row>
    <row r="74" spans="2:12">
      <c r="B74" s="17"/>
      <c r="L74" s="17"/>
    </row>
    <row r="75" spans="2:12">
      <c r="B75" s="17"/>
      <c r="L75" s="17"/>
    </row>
    <row r="76" spans="2:12" s="1" customFormat="1" ht="12.75">
      <c r="B76" s="26"/>
      <c r="D76" s="37" t="s">
        <v>44</v>
      </c>
      <c r="E76" s="28"/>
      <c r="F76" s="93" t="s">
        <v>45</v>
      </c>
      <c r="G76" s="37" t="s">
        <v>44</v>
      </c>
      <c r="H76" s="28"/>
      <c r="I76" s="28"/>
      <c r="J76" s="94" t="s">
        <v>45</v>
      </c>
      <c r="K76" s="28"/>
      <c r="L76" s="26"/>
    </row>
    <row r="77" spans="2:12" s="1" customFormat="1" ht="14.4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26"/>
    </row>
    <row r="81" spans="2:47" s="1" customFormat="1" ht="6.95" hidden="1" customHeight="1"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26"/>
    </row>
    <row r="82" spans="2:47" s="1" customFormat="1" ht="24.95" hidden="1" customHeight="1">
      <c r="B82" s="26"/>
      <c r="C82" s="18" t="s">
        <v>98</v>
      </c>
      <c r="L82" s="26"/>
    </row>
    <row r="83" spans="2:47" s="1" customFormat="1" ht="6.95" hidden="1" customHeight="1">
      <c r="B83" s="26"/>
      <c r="L83" s="26"/>
    </row>
    <row r="84" spans="2:47" s="1" customFormat="1" ht="12" hidden="1" customHeight="1">
      <c r="B84" s="26"/>
      <c r="C84" s="23" t="s">
        <v>14</v>
      </c>
      <c r="L84" s="26"/>
    </row>
    <row r="85" spans="2:47" s="1" customFormat="1" ht="16.5" hidden="1" customHeight="1">
      <c r="B85" s="26"/>
      <c r="E85" s="196" t="str">
        <f>E7</f>
        <v>Město Kopřivnice - oprava vybraných schodišť 2024</v>
      </c>
      <c r="F85" s="197"/>
      <c r="G85" s="197"/>
      <c r="H85" s="197"/>
      <c r="L85" s="26"/>
    </row>
    <row r="86" spans="2:47" s="1" customFormat="1" ht="12" hidden="1" customHeight="1">
      <c r="B86" s="26"/>
      <c r="C86" s="23" t="s">
        <v>96</v>
      </c>
      <c r="L86" s="26"/>
    </row>
    <row r="87" spans="2:47" s="1" customFormat="1" ht="16.5" hidden="1" customHeight="1">
      <c r="B87" s="26"/>
      <c r="E87" s="186" t="str">
        <f>E9</f>
        <v>SO 102 - Objekt schodiště na ulici Kadlačkova</v>
      </c>
      <c r="F87" s="195"/>
      <c r="G87" s="195"/>
      <c r="H87" s="195"/>
      <c r="L87" s="26"/>
    </row>
    <row r="88" spans="2:47" s="1" customFormat="1" ht="6.95" hidden="1" customHeight="1">
      <c r="B88" s="26"/>
      <c r="L88" s="26"/>
    </row>
    <row r="89" spans="2:47" s="1" customFormat="1" ht="12" hidden="1" customHeight="1">
      <c r="B89" s="26"/>
      <c r="C89" s="23" t="s">
        <v>17</v>
      </c>
      <c r="F89" s="21" t="str">
        <f>F12</f>
        <v xml:space="preserve"> </v>
      </c>
      <c r="I89" s="23" t="s">
        <v>19</v>
      </c>
      <c r="J89" s="46" t="str">
        <f>IF(J12="","",J12)</f>
        <v>7. 10. 2024</v>
      </c>
      <c r="L89" s="26"/>
    </row>
    <row r="90" spans="2:47" s="1" customFormat="1" ht="6.95" hidden="1" customHeight="1">
      <c r="B90" s="26"/>
      <c r="L90" s="26"/>
    </row>
    <row r="91" spans="2:47" s="1" customFormat="1" ht="15.2" hidden="1" customHeight="1">
      <c r="B91" s="26"/>
      <c r="C91" s="23" t="s">
        <v>21</v>
      </c>
      <c r="F91" s="21" t="str">
        <f>E15</f>
        <v xml:space="preserve"> </v>
      </c>
      <c r="I91" s="23" t="s">
        <v>25</v>
      </c>
      <c r="J91" s="24" t="str">
        <f>E21</f>
        <v xml:space="preserve"> </v>
      </c>
      <c r="L91" s="26"/>
    </row>
    <row r="92" spans="2:47" s="1" customFormat="1" ht="15.2" hidden="1" customHeight="1">
      <c r="B92" s="26"/>
      <c r="C92" s="23" t="s">
        <v>24</v>
      </c>
      <c r="F92" s="21" t="str">
        <f>IF(E18="","",E18)</f>
        <v xml:space="preserve"> </v>
      </c>
      <c r="I92" s="23" t="s">
        <v>26</v>
      </c>
      <c r="J92" s="24" t="str">
        <f>E24</f>
        <v xml:space="preserve"> </v>
      </c>
      <c r="L92" s="26"/>
    </row>
    <row r="93" spans="2:47" s="1" customFormat="1" ht="10.35" hidden="1" customHeight="1">
      <c r="B93" s="26"/>
      <c r="L93" s="26"/>
    </row>
    <row r="94" spans="2:47" s="1" customFormat="1" ht="29.25" hidden="1" customHeight="1">
      <c r="B94" s="26"/>
      <c r="C94" s="95" t="s">
        <v>99</v>
      </c>
      <c r="D94" s="87"/>
      <c r="E94" s="87"/>
      <c r="F94" s="87"/>
      <c r="G94" s="87"/>
      <c r="H94" s="87"/>
      <c r="I94" s="87"/>
      <c r="J94" s="96" t="s">
        <v>100</v>
      </c>
      <c r="K94" s="87"/>
      <c r="L94" s="26"/>
    </row>
    <row r="95" spans="2:47" s="1" customFormat="1" ht="10.35" hidden="1" customHeight="1">
      <c r="B95" s="26"/>
      <c r="L95" s="26"/>
    </row>
    <row r="96" spans="2:47" s="1" customFormat="1" ht="22.9" hidden="1" customHeight="1">
      <c r="B96" s="26"/>
      <c r="C96" s="97" t="s">
        <v>101</v>
      </c>
      <c r="J96" s="60">
        <f>J123</f>
        <v>0</v>
      </c>
      <c r="L96" s="26"/>
      <c r="AU96" s="14" t="s">
        <v>102</v>
      </c>
    </row>
    <row r="97" spans="2:12" s="8" customFormat="1" ht="24.95" hidden="1" customHeight="1">
      <c r="B97" s="98"/>
      <c r="D97" s="99" t="s">
        <v>145</v>
      </c>
      <c r="E97" s="100"/>
      <c r="F97" s="100"/>
      <c r="G97" s="100"/>
      <c r="H97" s="100"/>
      <c r="I97" s="100"/>
      <c r="J97" s="101">
        <f>J124</f>
        <v>0</v>
      </c>
      <c r="L97" s="98"/>
    </row>
    <row r="98" spans="2:12" s="9" customFormat="1" ht="19.899999999999999" hidden="1" customHeight="1">
      <c r="B98" s="102"/>
      <c r="D98" s="103" t="s">
        <v>146</v>
      </c>
      <c r="E98" s="104"/>
      <c r="F98" s="104"/>
      <c r="G98" s="104"/>
      <c r="H98" s="104"/>
      <c r="I98" s="104"/>
      <c r="J98" s="105">
        <f>J125</f>
        <v>0</v>
      </c>
      <c r="L98" s="102"/>
    </row>
    <row r="99" spans="2:12" s="9" customFormat="1" ht="19.899999999999999" hidden="1" customHeight="1">
      <c r="B99" s="102"/>
      <c r="D99" s="103" t="s">
        <v>147</v>
      </c>
      <c r="E99" s="104"/>
      <c r="F99" s="104"/>
      <c r="G99" s="104"/>
      <c r="H99" s="104"/>
      <c r="I99" s="104"/>
      <c r="J99" s="105">
        <f>J150</f>
        <v>0</v>
      </c>
      <c r="L99" s="102"/>
    </row>
    <row r="100" spans="2:12" s="9" customFormat="1" ht="19.899999999999999" hidden="1" customHeight="1">
      <c r="B100" s="102"/>
      <c r="D100" s="103" t="s">
        <v>148</v>
      </c>
      <c r="E100" s="104"/>
      <c r="F100" s="104"/>
      <c r="G100" s="104"/>
      <c r="H100" s="104"/>
      <c r="I100" s="104"/>
      <c r="J100" s="105">
        <f>J163</f>
        <v>0</v>
      </c>
      <c r="L100" s="102"/>
    </row>
    <row r="101" spans="2:12" s="9" customFormat="1" ht="19.899999999999999" hidden="1" customHeight="1">
      <c r="B101" s="102"/>
      <c r="D101" s="103" t="s">
        <v>149</v>
      </c>
      <c r="E101" s="104"/>
      <c r="F101" s="104"/>
      <c r="G101" s="104"/>
      <c r="H101" s="104"/>
      <c r="I101" s="104"/>
      <c r="J101" s="105">
        <f>J167</f>
        <v>0</v>
      </c>
      <c r="L101" s="102"/>
    </row>
    <row r="102" spans="2:12" s="9" customFormat="1" ht="19.899999999999999" hidden="1" customHeight="1">
      <c r="B102" s="102"/>
      <c r="D102" s="103" t="s">
        <v>150</v>
      </c>
      <c r="E102" s="104"/>
      <c r="F102" s="104"/>
      <c r="G102" s="104"/>
      <c r="H102" s="104"/>
      <c r="I102" s="104"/>
      <c r="J102" s="105">
        <f>J174</f>
        <v>0</v>
      </c>
      <c r="L102" s="102"/>
    </row>
    <row r="103" spans="2:12" s="9" customFormat="1" ht="19.899999999999999" hidden="1" customHeight="1">
      <c r="B103" s="102"/>
      <c r="D103" s="103" t="s">
        <v>151</v>
      </c>
      <c r="E103" s="104"/>
      <c r="F103" s="104"/>
      <c r="G103" s="104"/>
      <c r="H103" s="104"/>
      <c r="I103" s="104"/>
      <c r="J103" s="105">
        <f>J193</f>
        <v>0</v>
      </c>
      <c r="L103" s="102"/>
    </row>
    <row r="104" spans="2:12" s="1" customFormat="1" ht="21.75" hidden="1" customHeight="1">
      <c r="B104" s="26"/>
      <c r="L104" s="26"/>
    </row>
    <row r="105" spans="2:12" s="1" customFormat="1" ht="6.95" hidden="1" customHeight="1"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26"/>
    </row>
    <row r="106" spans="2:12" hidden="1"/>
    <row r="107" spans="2:12" hidden="1"/>
    <row r="108" spans="2:12" hidden="1"/>
    <row r="109" spans="2:12" s="1" customFormat="1" ht="6.95" customHeight="1"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26"/>
    </row>
    <row r="110" spans="2:12" s="1" customFormat="1" ht="24.95" customHeight="1">
      <c r="B110" s="26"/>
      <c r="C110" s="18" t="s">
        <v>105</v>
      </c>
      <c r="L110" s="26"/>
    </row>
    <row r="111" spans="2:12" s="1" customFormat="1" ht="6.95" customHeight="1">
      <c r="B111" s="26"/>
      <c r="L111" s="26"/>
    </row>
    <row r="112" spans="2:12" s="1" customFormat="1" ht="12" customHeight="1">
      <c r="B112" s="26"/>
      <c r="C112" s="23" t="s">
        <v>14</v>
      </c>
      <c r="L112" s="26"/>
    </row>
    <row r="113" spans="2:65" s="1" customFormat="1" ht="16.5" customHeight="1">
      <c r="B113" s="26"/>
      <c r="E113" s="196" t="str">
        <f>E7</f>
        <v>Město Kopřivnice - oprava vybraných schodišť 2024</v>
      </c>
      <c r="F113" s="197"/>
      <c r="G113" s="197"/>
      <c r="H113" s="197"/>
      <c r="L113" s="26"/>
    </row>
    <row r="114" spans="2:65" s="1" customFormat="1" ht="12" customHeight="1">
      <c r="B114" s="26"/>
      <c r="C114" s="23" t="s">
        <v>96</v>
      </c>
      <c r="L114" s="26"/>
    </row>
    <row r="115" spans="2:65" s="1" customFormat="1" ht="16.5" customHeight="1">
      <c r="B115" s="26"/>
      <c r="E115" s="186" t="str">
        <f>E9</f>
        <v>SO 102 - Objekt schodiště na ulici Kadlačkova</v>
      </c>
      <c r="F115" s="195"/>
      <c r="G115" s="195"/>
      <c r="H115" s="195"/>
      <c r="L115" s="26"/>
    </row>
    <row r="116" spans="2:65" s="1" customFormat="1" ht="6.95" customHeight="1">
      <c r="B116" s="26"/>
      <c r="L116" s="26"/>
    </row>
    <row r="117" spans="2:65" s="1" customFormat="1" ht="12" customHeight="1">
      <c r="B117" s="26"/>
      <c r="C117" s="23" t="s">
        <v>17</v>
      </c>
      <c r="F117" s="21" t="str">
        <f>F12</f>
        <v xml:space="preserve"> </v>
      </c>
      <c r="I117" s="23" t="s">
        <v>19</v>
      </c>
      <c r="J117" s="46" t="str">
        <f>IF(J12="","",J12)</f>
        <v>7. 10. 2024</v>
      </c>
      <c r="L117" s="26"/>
    </row>
    <row r="118" spans="2:65" s="1" customFormat="1" ht="6.95" customHeight="1">
      <c r="B118" s="26"/>
      <c r="L118" s="26"/>
    </row>
    <row r="119" spans="2:65" s="1" customFormat="1" ht="15.2" customHeight="1">
      <c r="B119" s="26"/>
      <c r="C119" s="23" t="s">
        <v>21</v>
      </c>
      <c r="F119" s="21" t="str">
        <f>E15</f>
        <v xml:space="preserve"> </v>
      </c>
      <c r="I119" s="23" t="s">
        <v>25</v>
      </c>
      <c r="J119" s="24" t="str">
        <f>E21</f>
        <v xml:space="preserve"> </v>
      </c>
      <c r="L119" s="26"/>
    </row>
    <row r="120" spans="2:65" s="1" customFormat="1" ht="15.2" customHeight="1">
      <c r="B120" s="26"/>
      <c r="C120" s="23" t="s">
        <v>24</v>
      </c>
      <c r="F120" s="21" t="str">
        <f>IF(E18="","",E18)</f>
        <v xml:space="preserve"> </v>
      </c>
      <c r="I120" s="23" t="s">
        <v>26</v>
      </c>
      <c r="J120" s="24" t="str">
        <f>E24</f>
        <v xml:space="preserve"> </v>
      </c>
      <c r="L120" s="26"/>
    </row>
    <row r="121" spans="2:65" s="1" customFormat="1" ht="10.35" customHeight="1">
      <c r="B121" s="26"/>
      <c r="L121" s="26"/>
    </row>
    <row r="122" spans="2:65" s="10" customFormat="1" ht="29.25" customHeight="1">
      <c r="B122" s="106"/>
      <c r="C122" s="107" t="s">
        <v>106</v>
      </c>
      <c r="D122" s="108" t="s">
        <v>54</v>
      </c>
      <c r="E122" s="108" t="s">
        <v>50</v>
      </c>
      <c r="F122" s="108" t="s">
        <v>51</v>
      </c>
      <c r="G122" s="108" t="s">
        <v>107</v>
      </c>
      <c r="H122" s="108" t="s">
        <v>108</v>
      </c>
      <c r="I122" s="108" t="s">
        <v>109</v>
      </c>
      <c r="J122" s="109" t="s">
        <v>100</v>
      </c>
      <c r="K122" s="110" t="s">
        <v>110</v>
      </c>
      <c r="L122" s="106"/>
      <c r="M122" s="53" t="s">
        <v>1</v>
      </c>
      <c r="N122" s="54" t="s">
        <v>33</v>
      </c>
      <c r="O122" s="54" t="s">
        <v>111</v>
      </c>
      <c r="P122" s="54" t="s">
        <v>112</v>
      </c>
      <c r="Q122" s="54" t="s">
        <v>113</v>
      </c>
      <c r="R122" s="54" t="s">
        <v>114</v>
      </c>
      <c r="S122" s="54" t="s">
        <v>115</v>
      </c>
      <c r="T122" s="55" t="s">
        <v>116</v>
      </c>
    </row>
    <row r="123" spans="2:65" s="1" customFormat="1" ht="22.9" customHeight="1">
      <c r="B123" s="26"/>
      <c r="C123" s="58" t="s">
        <v>117</v>
      </c>
      <c r="J123" s="111">
        <f>J124</f>
        <v>0</v>
      </c>
      <c r="L123" s="26"/>
      <c r="M123" s="56"/>
      <c r="N123" s="47"/>
      <c r="O123" s="47"/>
      <c r="P123" s="112">
        <f>P124</f>
        <v>338.09341799999993</v>
      </c>
      <c r="Q123" s="47"/>
      <c r="R123" s="112">
        <f>R124</f>
        <v>114.75132963999999</v>
      </c>
      <c r="S123" s="47"/>
      <c r="T123" s="113">
        <f>T124</f>
        <v>86.816699999999997</v>
      </c>
      <c r="AT123" s="14" t="s">
        <v>68</v>
      </c>
      <c r="AU123" s="14" t="s">
        <v>102</v>
      </c>
      <c r="BK123" s="114">
        <f>BK124</f>
        <v>0</v>
      </c>
    </row>
    <row r="124" spans="2:65" s="11" customFormat="1" ht="25.9" customHeight="1">
      <c r="B124" s="115"/>
      <c r="D124" s="116" t="s">
        <v>68</v>
      </c>
      <c r="E124" s="117" t="s">
        <v>152</v>
      </c>
      <c r="F124" s="117" t="s">
        <v>153</v>
      </c>
      <c r="J124" s="118">
        <f>J125+J150+J163+J167+J174+J193</f>
        <v>0</v>
      </c>
      <c r="L124" s="115"/>
      <c r="M124" s="119"/>
      <c r="P124" s="120">
        <f>P125+P150+P163+P167+P174+P193</f>
        <v>338.09341799999993</v>
      </c>
      <c r="R124" s="120">
        <f>R125+R150+R163+R167+R174+R193</f>
        <v>114.75132963999999</v>
      </c>
      <c r="T124" s="121">
        <f>T125+T150+T163+T167+T174+T193</f>
        <v>86.816699999999997</v>
      </c>
      <c r="AR124" s="116" t="s">
        <v>77</v>
      </c>
      <c r="AT124" s="122" t="s">
        <v>68</v>
      </c>
      <c r="AU124" s="122" t="s">
        <v>69</v>
      </c>
      <c r="AY124" s="116" t="s">
        <v>121</v>
      </c>
      <c r="BK124" s="123">
        <f>BK125+BK150+BK163+BK167+BK174+BK193</f>
        <v>0</v>
      </c>
    </row>
    <row r="125" spans="2:65" s="11" customFormat="1" ht="22.9" customHeight="1">
      <c r="B125" s="115"/>
      <c r="D125" s="116" t="s">
        <v>68</v>
      </c>
      <c r="E125" s="124" t="s">
        <v>77</v>
      </c>
      <c r="F125" s="124" t="s">
        <v>154</v>
      </c>
      <c r="J125" s="125">
        <f>J126+J128+J130+J132+J134+J135+J137+J139+J141+J143+J144+J146+J148+J149</f>
        <v>0</v>
      </c>
      <c r="L125" s="115"/>
      <c r="M125" s="119"/>
      <c r="P125" s="120">
        <f>SUM(P126:P149)</f>
        <v>85.213299999999975</v>
      </c>
      <c r="R125" s="120">
        <f>SUM(R126:R149)</f>
        <v>2.5200000000000001E-3</v>
      </c>
      <c r="T125" s="121">
        <f>SUM(T126:T149)</f>
        <v>84.875699999999995</v>
      </c>
      <c r="AR125" s="116" t="s">
        <v>77</v>
      </c>
      <c r="AT125" s="122" t="s">
        <v>68</v>
      </c>
      <c r="AU125" s="122" t="s">
        <v>77</v>
      </c>
      <c r="AY125" s="116" t="s">
        <v>121</v>
      </c>
      <c r="BK125" s="123">
        <f>SUM(BK126:BK149)</f>
        <v>0</v>
      </c>
    </row>
    <row r="126" spans="2:65" s="1" customFormat="1" ht="24.2" customHeight="1">
      <c r="B126" s="126"/>
      <c r="C126" s="127" t="s">
        <v>77</v>
      </c>
      <c r="D126" s="127" t="s">
        <v>124</v>
      </c>
      <c r="E126" s="128" t="s">
        <v>155</v>
      </c>
      <c r="F126" s="129" t="s">
        <v>156</v>
      </c>
      <c r="G126" s="130" t="s">
        <v>157</v>
      </c>
      <c r="H126" s="131">
        <v>22.8</v>
      </c>
      <c r="I126" s="132"/>
      <c r="J126" s="132"/>
      <c r="K126" s="133"/>
      <c r="L126" s="26"/>
      <c r="M126" s="134" t="s">
        <v>1</v>
      </c>
      <c r="N126" s="135" t="s">
        <v>34</v>
      </c>
      <c r="O126" s="136">
        <v>0.34399999999999997</v>
      </c>
      <c r="P126" s="136">
        <f>O126*H126</f>
        <v>7.8431999999999995</v>
      </c>
      <c r="Q126" s="136">
        <v>0</v>
      </c>
      <c r="R126" s="136">
        <f>Q126*H126</f>
        <v>0</v>
      </c>
      <c r="S126" s="136">
        <v>0.29499999999999998</v>
      </c>
      <c r="T126" s="137">
        <f>S126*H126</f>
        <v>6.726</v>
      </c>
      <c r="AR126" s="138" t="s">
        <v>137</v>
      </c>
      <c r="AT126" s="138" t="s">
        <v>124</v>
      </c>
      <c r="AU126" s="138" t="s">
        <v>79</v>
      </c>
      <c r="AY126" s="14" t="s">
        <v>121</v>
      </c>
      <c r="BE126" s="139">
        <f>IF(N126="základní",J126,0)</f>
        <v>0</v>
      </c>
      <c r="BF126" s="139">
        <f>IF(N126="snížená",J126,0)</f>
        <v>0</v>
      </c>
      <c r="BG126" s="139">
        <f>IF(N126="zákl. přenesená",J126,0)</f>
        <v>0</v>
      </c>
      <c r="BH126" s="139">
        <f>IF(N126="sníž. přenesená",J126,0)</f>
        <v>0</v>
      </c>
      <c r="BI126" s="139">
        <f>IF(N126="nulová",J126,0)</f>
        <v>0</v>
      </c>
      <c r="BJ126" s="14" t="s">
        <v>77</v>
      </c>
      <c r="BK126" s="139">
        <f>ROUND(I126*H126,2)</f>
        <v>0</v>
      </c>
      <c r="BL126" s="14" t="s">
        <v>137</v>
      </c>
      <c r="BM126" s="138" t="s">
        <v>158</v>
      </c>
    </row>
    <row r="127" spans="2:65" s="12" customFormat="1">
      <c r="B127" s="144"/>
      <c r="D127" s="145" t="s">
        <v>159</v>
      </c>
      <c r="E127" s="146" t="s">
        <v>1</v>
      </c>
      <c r="F127" s="147" t="s">
        <v>331</v>
      </c>
      <c r="H127" s="148">
        <v>22.8</v>
      </c>
      <c r="L127" s="144"/>
      <c r="M127" s="149"/>
      <c r="T127" s="150"/>
      <c r="AT127" s="146" t="s">
        <v>159</v>
      </c>
      <c r="AU127" s="146" t="s">
        <v>79</v>
      </c>
      <c r="AV127" s="12" t="s">
        <v>79</v>
      </c>
      <c r="AW127" s="12" t="s">
        <v>27</v>
      </c>
      <c r="AX127" s="12" t="s">
        <v>77</v>
      </c>
      <c r="AY127" s="146" t="s">
        <v>121</v>
      </c>
    </row>
    <row r="128" spans="2:65" s="1" customFormat="1" ht="24.2" customHeight="1">
      <c r="B128" s="126"/>
      <c r="C128" s="127" t="s">
        <v>79</v>
      </c>
      <c r="D128" s="127" t="s">
        <v>124</v>
      </c>
      <c r="E128" s="128" t="s">
        <v>332</v>
      </c>
      <c r="F128" s="129" t="s">
        <v>333</v>
      </c>
      <c r="G128" s="130" t="s">
        <v>157</v>
      </c>
      <c r="H128" s="131">
        <v>129.6</v>
      </c>
      <c r="I128" s="132"/>
      <c r="J128" s="132"/>
      <c r="K128" s="133"/>
      <c r="L128" s="26"/>
      <c r="M128" s="134" t="s">
        <v>1</v>
      </c>
      <c r="N128" s="135" t="s">
        <v>34</v>
      </c>
      <c r="O128" s="136">
        <v>0.11600000000000001</v>
      </c>
      <c r="P128" s="136">
        <f>O128*H128</f>
        <v>15.0336</v>
      </c>
      <c r="Q128" s="136">
        <v>0</v>
      </c>
      <c r="R128" s="136">
        <f>Q128*H128</f>
        <v>0</v>
      </c>
      <c r="S128" s="136">
        <v>0.28999999999999998</v>
      </c>
      <c r="T128" s="137">
        <f>S128*H128</f>
        <v>37.583999999999996</v>
      </c>
      <c r="AR128" s="138" t="s">
        <v>137</v>
      </c>
      <c r="AT128" s="138" t="s">
        <v>124</v>
      </c>
      <c r="AU128" s="138" t="s">
        <v>79</v>
      </c>
      <c r="AY128" s="14" t="s">
        <v>121</v>
      </c>
      <c r="BE128" s="139">
        <f>IF(N128="základní",J128,0)</f>
        <v>0</v>
      </c>
      <c r="BF128" s="139">
        <f>IF(N128="snížená",J128,0)</f>
        <v>0</v>
      </c>
      <c r="BG128" s="139">
        <f>IF(N128="zákl. přenesená",J128,0)</f>
        <v>0</v>
      </c>
      <c r="BH128" s="139">
        <f>IF(N128="sníž. přenesená",J128,0)</f>
        <v>0</v>
      </c>
      <c r="BI128" s="139">
        <f>IF(N128="nulová",J128,0)</f>
        <v>0</v>
      </c>
      <c r="BJ128" s="14" t="s">
        <v>77</v>
      </c>
      <c r="BK128" s="139">
        <f>ROUND(I128*H128,2)</f>
        <v>0</v>
      </c>
      <c r="BL128" s="14" t="s">
        <v>137</v>
      </c>
      <c r="BM128" s="138" t="s">
        <v>334</v>
      </c>
    </row>
    <row r="129" spans="2:65" s="12" customFormat="1">
      <c r="B129" s="144"/>
      <c r="D129" s="145" t="s">
        <v>159</v>
      </c>
      <c r="E129" s="146" t="s">
        <v>1</v>
      </c>
      <c r="F129" s="147" t="s">
        <v>335</v>
      </c>
      <c r="H129" s="148">
        <v>129.6</v>
      </c>
      <c r="L129" s="144"/>
      <c r="M129" s="149"/>
      <c r="T129" s="150"/>
      <c r="AT129" s="146" t="s">
        <v>159</v>
      </c>
      <c r="AU129" s="146" t="s">
        <v>79</v>
      </c>
      <c r="AV129" s="12" t="s">
        <v>79</v>
      </c>
      <c r="AW129" s="12" t="s">
        <v>27</v>
      </c>
      <c r="AX129" s="12" t="s">
        <v>77</v>
      </c>
      <c r="AY129" s="146" t="s">
        <v>121</v>
      </c>
    </row>
    <row r="130" spans="2:65" s="1" customFormat="1" ht="24.2" customHeight="1">
      <c r="B130" s="126"/>
      <c r="C130" s="127" t="s">
        <v>133</v>
      </c>
      <c r="D130" s="127" t="s">
        <v>124</v>
      </c>
      <c r="E130" s="128" t="s">
        <v>336</v>
      </c>
      <c r="F130" s="129" t="s">
        <v>337</v>
      </c>
      <c r="G130" s="130" t="s">
        <v>157</v>
      </c>
      <c r="H130" s="131">
        <v>95.9</v>
      </c>
      <c r="I130" s="132"/>
      <c r="J130" s="132"/>
      <c r="K130" s="133"/>
      <c r="L130" s="26"/>
      <c r="M130" s="134" t="s">
        <v>1</v>
      </c>
      <c r="N130" s="135" t="s">
        <v>34</v>
      </c>
      <c r="O130" s="136">
        <v>0.30499999999999999</v>
      </c>
      <c r="P130" s="136">
        <f>O130*H130</f>
        <v>29.249500000000001</v>
      </c>
      <c r="Q130" s="136">
        <v>0</v>
      </c>
      <c r="R130" s="136">
        <f>Q130*H130</f>
        <v>0</v>
      </c>
      <c r="S130" s="136">
        <v>0.32500000000000001</v>
      </c>
      <c r="T130" s="137">
        <f>S130*H130</f>
        <v>31.167500000000004</v>
      </c>
      <c r="AR130" s="138" t="s">
        <v>137</v>
      </c>
      <c r="AT130" s="138" t="s">
        <v>124</v>
      </c>
      <c r="AU130" s="138" t="s">
        <v>79</v>
      </c>
      <c r="AY130" s="14" t="s">
        <v>121</v>
      </c>
      <c r="BE130" s="139">
        <f>IF(N130="základní",J130,0)</f>
        <v>0</v>
      </c>
      <c r="BF130" s="139">
        <f>IF(N130="snížená",J130,0)</f>
        <v>0</v>
      </c>
      <c r="BG130" s="139">
        <f>IF(N130="zákl. přenesená",J130,0)</f>
        <v>0</v>
      </c>
      <c r="BH130" s="139">
        <f>IF(N130="sníž. přenesená",J130,0)</f>
        <v>0</v>
      </c>
      <c r="BI130" s="139">
        <f>IF(N130="nulová",J130,0)</f>
        <v>0</v>
      </c>
      <c r="BJ130" s="14" t="s">
        <v>77</v>
      </c>
      <c r="BK130" s="139">
        <f>ROUND(I130*H130,2)</f>
        <v>0</v>
      </c>
      <c r="BL130" s="14" t="s">
        <v>137</v>
      </c>
      <c r="BM130" s="138" t="s">
        <v>338</v>
      </c>
    </row>
    <row r="131" spans="2:65" s="12" customFormat="1">
      <c r="B131" s="144"/>
      <c r="D131" s="145" t="s">
        <v>159</v>
      </c>
      <c r="E131" s="146" t="s">
        <v>1</v>
      </c>
      <c r="F131" s="147" t="s">
        <v>339</v>
      </c>
      <c r="H131" s="148">
        <v>95.9</v>
      </c>
      <c r="L131" s="144"/>
      <c r="M131" s="149"/>
      <c r="T131" s="150"/>
      <c r="AT131" s="146" t="s">
        <v>159</v>
      </c>
      <c r="AU131" s="146" t="s">
        <v>79</v>
      </c>
      <c r="AV131" s="12" t="s">
        <v>79</v>
      </c>
      <c r="AW131" s="12" t="s">
        <v>27</v>
      </c>
      <c r="AX131" s="12" t="s">
        <v>77</v>
      </c>
      <c r="AY131" s="146" t="s">
        <v>121</v>
      </c>
    </row>
    <row r="132" spans="2:65" s="1" customFormat="1" ht="24.2" customHeight="1">
      <c r="B132" s="126"/>
      <c r="C132" s="127" t="s">
        <v>137</v>
      </c>
      <c r="D132" s="127" t="s">
        <v>124</v>
      </c>
      <c r="E132" s="128" t="s">
        <v>340</v>
      </c>
      <c r="F132" s="129" t="s">
        <v>341</v>
      </c>
      <c r="G132" s="130" t="s">
        <v>157</v>
      </c>
      <c r="H132" s="131">
        <v>95.9</v>
      </c>
      <c r="I132" s="132"/>
      <c r="J132" s="132"/>
      <c r="K132" s="133"/>
      <c r="L132" s="26"/>
      <c r="M132" s="134" t="s">
        <v>1</v>
      </c>
      <c r="N132" s="135" t="s">
        <v>34</v>
      </c>
      <c r="O132" s="136">
        <v>9.4E-2</v>
      </c>
      <c r="P132" s="136">
        <f>O132*H132</f>
        <v>9.0145999999999997</v>
      </c>
      <c r="Q132" s="136">
        <v>0</v>
      </c>
      <c r="R132" s="136">
        <f>Q132*H132</f>
        <v>0</v>
      </c>
      <c r="S132" s="136">
        <v>9.8000000000000004E-2</v>
      </c>
      <c r="T132" s="137">
        <f>S132*H132</f>
        <v>9.398200000000001</v>
      </c>
      <c r="AR132" s="138" t="s">
        <v>137</v>
      </c>
      <c r="AT132" s="138" t="s">
        <v>124</v>
      </c>
      <c r="AU132" s="138" t="s">
        <v>79</v>
      </c>
      <c r="AY132" s="14" t="s">
        <v>121</v>
      </c>
      <c r="BE132" s="139">
        <f>IF(N132="základní",J132,0)</f>
        <v>0</v>
      </c>
      <c r="BF132" s="139">
        <f>IF(N132="snížená",J132,0)</f>
        <v>0</v>
      </c>
      <c r="BG132" s="139">
        <f>IF(N132="zákl. přenesená",J132,0)</f>
        <v>0</v>
      </c>
      <c r="BH132" s="139">
        <f>IF(N132="sníž. přenesená",J132,0)</f>
        <v>0</v>
      </c>
      <c r="BI132" s="139">
        <f>IF(N132="nulová",J132,0)</f>
        <v>0</v>
      </c>
      <c r="BJ132" s="14" t="s">
        <v>77</v>
      </c>
      <c r="BK132" s="139">
        <f>ROUND(I132*H132,2)</f>
        <v>0</v>
      </c>
      <c r="BL132" s="14" t="s">
        <v>137</v>
      </c>
      <c r="BM132" s="138" t="s">
        <v>342</v>
      </c>
    </row>
    <row r="133" spans="2:65" s="12" customFormat="1">
      <c r="B133" s="144"/>
      <c r="D133" s="145" t="s">
        <v>159</v>
      </c>
      <c r="E133" s="146" t="s">
        <v>1</v>
      </c>
      <c r="F133" s="147" t="s">
        <v>339</v>
      </c>
      <c r="H133" s="148">
        <v>95.9</v>
      </c>
      <c r="L133" s="144"/>
      <c r="M133" s="149"/>
      <c r="T133" s="150"/>
      <c r="AT133" s="146" t="s">
        <v>159</v>
      </c>
      <c r="AU133" s="146" t="s">
        <v>79</v>
      </c>
      <c r="AV133" s="12" t="s">
        <v>79</v>
      </c>
      <c r="AW133" s="12" t="s">
        <v>27</v>
      </c>
      <c r="AX133" s="12" t="s">
        <v>77</v>
      </c>
      <c r="AY133" s="146" t="s">
        <v>121</v>
      </c>
    </row>
    <row r="134" spans="2:65" s="1" customFormat="1" ht="24.2" customHeight="1">
      <c r="B134" s="126"/>
      <c r="C134" s="127" t="s">
        <v>120</v>
      </c>
      <c r="D134" s="127" t="s">
        <v>124</v>
      </c>
      <c r="E134" s="128" t="s">
        <v>165</v>
      </c>
      <c r="F134" s="129" t="s">
        <v>166</v>
      </c>
      <c r="G134" s="130" t="s">
        <v>157</v>
      </c>
      <c r="H134" s="131">
        <v>72</v>
      </c>
      <c r="I134" s="132"/>
      <c r="J134" s="132"/>
      <c r="K134" s="133"/>
      <c r="L134" s="26"/>
      <c r="M134" s="134" t="s">
        <v>1</v>
      </c>
      <c r="N134" s="135" t="s">
        <v>34</v>
      </c>
      <c r="O134" s="136">
        <v>7.5999999999999998E-2</v>
      </c>
      <c r="P134" s="136">
        <f>O134*H134</f>
        <v>5.4719999999999995</v>
      </c>
      <c r="Q134" s="136">
        <v>0</v>
      </c>
      <c r="R134" s="136">
        <f>Q134*H134</f>
        <v>0</v>
      </c>
      <c r="S134" s="136">
        <v>0</v>
      </c>
      <c r="T134" s="137">
        <f>S134*H134</f>
        <v>0</v>
      </c>
      <c r="AR134" s="138" t="s">
        <v>137</v>
      </c>
      <c r="AT134" s="138" t="s">
        <v>124</v>
      </c>
      <c r="AU134" s="138" t="s">
        <v>79</v>
      </c>
      <c r="AY134" s="14" t="s">
        <v>121</v>
      </c>
      <c r="BE134" s="139">
        <f>IF(N134="základní",J134,0)</f>
        <v>0</v>
      </c>
      <c r="BF134" s="139">
        <f>IF(N134="snížená",J134,0)</f>
        <v>0</v>
      </c>
      <c r="BG134" s="139">
        <f>IF(N134="zákl. přenesená",J134,0)</f>
        <v>0</v>
      </c>
      <c r="BH134" s="139">
        <f>IF(N134="sníž. přenesená",J134,0)</f>
        <v>0</v>
      </c>
      <c r="BI134" s="139">
        <f>IF(N134="nulová",J134,0)</f>
        <v>0</v>
      </c>
      <c r="BJ134" s="14" t="s">
        <v>77</v>
      </c>
      <c r="BK134" s="139">
        <f>ROUND(I134*H134,2)</f>
        <v>0</v>
      </c>
      <c r="BL134" s="14" t="s">
        <v>137</v>
      </c>
      <c r="BM134" s="138" t="s">
        <v>167</v>
      </c>
    </row>
    <row r="135" spans="2:65" s="1" customFormat="1" ht="33" customHeight="1">
      <c r="B135" s="126"/>
      <c r="C135" s="127" t="s">
        <v>177</v>
      </c>
      <c r="D135" s="127" t="s">
        <v>124</v>
      </c>
      <c r="E135" s="128" t="s">
        <v>168</v>
      </c>
      <c r="F135" s="129" t="s">
        <v>169</v>
      </c>
      <c r="G135" s="130" t="s">
        <v>170</v>
      </c>
      <c r="H135" s="131">
        <v>8.4</v>
      </c>
      <c r="I135" s="132"/>
      <c r="J135" s="132"/>
      <c r="K135" s="133"/>
      <c r="L135" s="26"/>
      <c r="M135" s="134" t="s">
        <v>1</v>
      </c>
      <c r="N135" s="135" t="s">
        <v>34</v>
      </c>
      <c r="O135" s="136">
        <v>0.40600000000000003</v>
      </c>
      <c r="P135" s="136">
        <f>O135*H135</f>
        <v>3.4104000000000005</v>
      </c>
      <c r="Q135" s="136">
        <v>0</v>
      </c>
      <c r="R135" s="136">
        <f>Q135*H135</f>
        <v>0</v>
      </c>
      <c r="S135" s="136">
        <v>0</v>
      </c>
      <c r="T135" s="137">
        <f>S135*H135</f>
        <v>0</v>
      </c>
      <c r="AR135" s="138" t="s">
        <v>137</v>
      </c>
      <c r="AT135" s="138" t="s">
        <v>124</v>
      </c>
      <c r="AU135" s="138" t="s">
        <v>79</v>
      </c>
      <c r="AY135" s="14" t="s">
        <v>121</v>
      </c>
      <c r="BE135" s="139">
        <f>IF(N135="základní",J135,0)</f>
        <v>0</v>
      </c>
      <c r="BF135" s="139">
        <f>IF(N135="snížená",J135,0)</f>
        <v>0</v>
      </c>
      <c r="BG135" s="139">
        <f>IF(N135="zákl. přenesená",J135,0)</f>
        <v>0</v>
      </c>
      <c r="BH135" s="139">
        <f>IF(N135="sníž. přenesená",J135,0)</f>
        <v>0</v>
      </c>
      <c r="BI135" s="139">
        <f>IF(N135="nulová",J135,0)</f>
        <v>0</v>
      </c>
      <c r="BJ135" s="14" t="s">
        <v>77</v>
      </c>
      <c r="BK135" s="139">
        <f>ROUND(I135*H135,2)</f>
        <v>0</v>
      </c>
      <c r="BL135" s="14" t="s">
        <v>137</v>
      </c>
      <c r="BM135" s="138" t="s">
        <v>171</v>
      </c>
    </row>
    <row r="136" spans="2:65" s="12" customFormat="1">
      <c r="B136" s="144"/>
      <c r="D136" s="145" t="s">
        <v>159</v>
      </c>
      <c r="E136" s="146" t="s">
        <v>1</v>
      </c>
      <c r="F136" s="147" t="s">
        <v>343</v>
      </c>
      <c r="H136" s="148">
        <v>8.4</v>
      </c>
      <c r="L136" s="144"/>
      <c r="M136" s="149"/>
      <c r="T136" s="150"/>
      <c r="AT136" s="146" t="s">
        <v>159</v>
      </c>
      <c r="AU136" s="146" t="s">
        <v>79</v>
      </c>
      <c r="AV136" s="12" t="s">
        <v>79</v>
      </c>
      <c r="AW136" s="12" t="s">
        <v>27</v>
      </c>
      <c r="AX136" s="12" t="s">
        <v>77</v>
      </c>
      <c r="AY136" s="146" t="s">
        <v>121</v>
      </c>
    </row>
    <row r="137" spans="2:65" s="1" customFormat="1" ht="37.9" customHeight="1">
      <c r="B137" s="126"/>
      <c r="C137" s="127" t="s">
        <v>181</v>
      </c>
      <c r="D137" s="127" t="s">
        <v>124</v>
      </c>
      <c r="E137" s="128" t="s">
        <v>173</v>
      </c>
      <c r="F137" s="129" t="s">
        <v>174</v>
      </c>
      <c r="G137" s="130" t="s">
        <v>170</v>
      </c>
      <c r="H137" s="131">
        <v>5.6</v>
      </c>
      <c r="I137" s="132"/>
      <c r="J137" s="132"/>
      <c r="K137" s="133"/>
      <c r="L137" s="26"/>
      <c r="M137" s="134" t="s">
        <v>1</v>
      </c>
      <c r="N137" s="135" t="s">
        <v>34</v>
      </c>
      <c r="O137" s="136">
        <v>8.6999999999999994E-2</v>
      </c>
      <c r="P137" s="136">
        <f>O137*H137</f>
        <v>0.48719999999999991</v>
      </c>
      <c r="Q137" s="136">
        <v>0</v>
      </c>
      <c r="R137" s="136">
        <f>Q137*H137</f>
        <v>0</v>
      </c>
      <c r="S137" s="136">
        <v>0</v>
      </c>
      <c r="T137" s="137">
        <f>S137*H137</f>
        <v>0</v>
      </c>
      <c r="AR137" s="138" t="s">
        <v>137</v>
      </c>
      <c r="AT137" s="138" t="s">
        <v>124</v>
      </c>
      <c r="AU137" s="138" t="s">
        <v>79</v>
      </c>
      <c r="AY137" s="14" t="s">
        <v>121</v>
      </c>
      <c r="BE137" s="139">
        <f>IF(N137="základní",J137,0)</f>
        <v>0</v>
      </c>
      <c r="BF137" s="139">
        <f>IF(N137="snížená",J137,0)</f>
        <v>0</v>
      </c>
      <c r="BG137" s="139">
        <f>IF(N137="zákl. přenesená",J137,0)</f>
        <v>0</v>
      </c>
      <c r="BH137" s="139">
        <f>IF(N137="sníž. přenesená",J137,0)</f>
        <v>0</v>
      </c>
      <c r="BI137" s="139">
        <f>IF(N137="nulová",J137,0)</f>
        <v>0</v>
      </c>
      <c r="BJ137" s="14" t="s">
        <v>77</v>
      </c>
      <c r="BK137" s="139">
        <f>ROUND(I137*H137,2)</f>
        <v>0</v>
      </c>
      <c r="BL137" s="14" t="s">
        <v>137</v>
      </c>
      <c r="BM137" s="138" t="s">
        <v>344</v>
      </c>
    </row>
    <row r="138" spans="2:65" s="12" customFormat="1">
      <c r="B138" s="144"/>
      <c r="D138" s="145" t="s">
        <v>159</v>
      </c>
      <c r="E138" s="146" t="s">
        <v>1</v>
      </c>
      <c r="F138" s="147" t="s">
        <v>345</v>
      </c>
      <c r="H138" s="148">
        <v>5.6</v>
      </c>
      <c r="L138" s="144"/>
      <c r="M138" s="149"/>
      <c r="T138" s="150"/>
      <c r="AT138" s="146" t="s">
        <v>159</v>
      </c>
      <c r="AU138" s="146" t="s">
        <v>79</v>
      </c>
      <c r="AV138" s="12" t="s">
        <v>79</v>
      </c>
      <c r="AW138" s="12" t="s">
        <v>27</v>
      </c>
      <c r="AX138" s="12" t="s">
        <v>77</v>
      </c>
      <c r="AY138" s="146" t="s">
        <v>121</v>
      </c>
    </row>
    <row r="139" spans="2:65" s="1" customFormat="1" ht="24.2" customHeight="1">
      <c r="B139" s="126"/>
      <c r="C139" s="127" t="s">
        <v>187</v>
      </c>
      <c r="D139" s="127" t="s">
        <v>124</v>
      </c>
      <c r="E139" s="128" t="s">
        <v>178</v>
      </c>
      <c r="F139" s="129" t="s">
        <v>179</v>
      </c>
      <c r="G139" s="130" t="s">
        <v>170</v>
      </c>
      <c r="H139" s="131">
        <v>2.8</v>
      </c>
      <c r="I139" s="132"/>
      <c r="J139" s="132"/>
      <c r="K139" s="133"/>
      <c r="L139" s="26"/>
      <c r="M139" s="134" t="s">
        <v>1</v>
      </c>
      <c r="N139" s="135" t="s">
        <v>34</v>
      </c>
      <c r="O139" s="136">
        <v>0.13100000000000001</v>
      </c>
      <c r="P139" s="136">
        <f>O139*H139</f>
        <v>0.36680000000000001</v>
      </c>
      <c r="Q139" s="136">
        <v>0</v>
      </c>
      <c r="R139" s="136">
        <f>Q139*H139</f>
        <v>0</v>
      </c>
      <c r="S139" s="136">
        <v>0</v>
      </c>
      <c r="T139" s="137">
        <f>S139*H139</f>
        <v>0</v>
      </c>
      <c r="AR139" s="138" t="s">
        <v>137</v>
      </c>
      <c r="AT139" s="138" t="s">
        <v>124</v>
      </c>
      <c r="AU139" s="138" t="s">
        <v>79</v>
      </c>
      <c r="AY139" s="14" t="s">
        <v>121</v>
      </c>
      <c r="BE139" s="139">
        <f>IF(N139="základní",J139,0)</f>
        <v>0</v>
      </c>
      <c r="BF139" s="139">
        <f>IF(N139="snížená",J139,0)</f>
        <v>0</v>
      </c>
      <c r="BG139" s="139">
        <f>IF(N139="zákl. přenesená",J139,0)</f>
        <v>0</v>
      </c>
      <c r="BH139" s="139">
        <f>IF(N139="sníž. přenesená",J139,0)</f>
        <v>0</v>
      </c>
      <c r="BI139" s="139">
        <f>IF(N139="nulová",J139,0)</f>
        <v>0</v>
      </c>
      <c r="BJ139" s="14" t="s">
        <v>77</v>
      </c>
      <c r="BK139" s="139">
        <f>ROUND(I139*H139,2)</f>
        <v>0</v>
      </c>
      <c r="BL139" s="14" t="s">
        <v>137</v>
      </c>
      <c r="BM139" s="138" t="s">
        <v>180</v>
      </c>
    </row>
    <row r="140" spans="2:65" s="12" customFormat="1">
      <c r="B140" s="144"/>
      <c r="D140" s="145" t="s">
        <v>159</v>
      </c>
      <c r="E140" s="146" t="s">
        <v>1</v>
      </c>
      <c r="F140" s="147" t="s">
        <v>346</v>
      </c>
      <c r="H140" s="148">
        <v>2.8</v>
      </c>
      <c r="L140" s="144"/>
      <c r="M140" s="149"/>
      <c r="T140" s="150"/>
      <c r="AT140" s="146" t="s">
        <v>159</v>
      </c>
      <c r="AU140" s="146" t="s">
        <v>79</v>
      </c>
      <c r="AV140" s="12" t="s">
        <v>79</v>
      </c>
      <c r="AW140" s="12" t="s">
        <v>27</v>
      </c>
      <c r="AX140" s="12" t="s">
        <v>77</v>
      </c>
      <c r="AY140" s="146" t="s">
        <v>121</v>
      </c>
    </row>
    <row r="141" spans="2:65" s="1" customFormat="1" ht="33" customHeight="1">
      <c r="B141" s="126"/>
      <c r="C141" s="127" t="s">
        <v>191</v>
      </c>
      <c r="D141" s="127" t="s">
        <v>124</v>
      </c>
      <c r="E141" s="128" t="s">
        <v>182</v>
      </c>
      <c r="F141" s="129" t="s">
        <v>183</v>
      </c>
      <c r="G141" s="130" t="s">
        <v>184</v>
      </c>
      <c r="H141" s="131">
        <v>10.08</v>
      </c>
      <c r="I141" s="132"/>
      <c r="J141" s="132"/>
      <c r="K141" s="133"/>
      <c r="L141" s="26"/>
      <c r="M141" s="134" t="s">
        <v>1</v>
      </c>
      <c r="N141" s="135" t="s">
        <v>34</v>
      </c>
      <c r="O141" s="136">
        <v>0</v>
      </c>
      <c r="P141" s="136">
        <f>O141*H141</f>
        <v>0</v>
      </c>
      <c r="Q141" s="136">
        <v>0</v>
      </c>
      <c r="R141" s="136">
        <f>Q141*H141</f>
        <v>0</v>
      </c>
      <c r="S141" s="136">
        <v>0</v>
      </c>
      <c r="T141" s="137">
        <f>S141*H141</f>
        <v>0</v>
      </c>
      <c r="AR141" s="138" t="s">
        <v>137</v>
      </c>
      <c r="AT141" s="138" t="s">
        <v>124</v>
      </c>
      <c r="AU141" s="138" t="s">
        <v>79</v>
      </c>
      <c r="AY141" s="14" t="s">
        <v>121</v>
      </c>
      <c r="BE141" s="139">
        <f>IF(N141="základní",J141,0)</f>
        <v>0</v>
      </c>
      <c r="BF141" s="139">
        <f>IF(N141="snížená",J141,0)</f>
        <v>0</v>
      </c>
      <c r="BG141" s="139">
        <f>IF(N141="zákl. přenesená",J141,0)</f>
        <v>0</v>
      </c>
      <c r="BH141" s="139">
        <f>IF(N141="sníž. přenesená",J141,0)</f>
        <v>0</v>
      </c>
      <c r="BI141" s="139">
        <f>IF(N141="nulová",J141,0)</f>
        <v>0</v>
      </c>
      <c r="BJ141" s="14" t="s">
        <v>77</v>
      </c>
      <c r="BK141" s="139">
        <f>ROUND(I141*H141,2)</f>
        <v>0</v>
      </c>
      <c r="BL141" s="14" t="s">
        <v>137</v>
      </c>
      <c r="BM141" s="138" t="s">
        <v>347</v>
      </c>
    </row>
    <row r="142" spans="2:65" s="12" customFormat="1">
      <c r="B142" s="144"/>
      <c r="D142" s="145" t="s">
        <v>159</v>
      </c>
      <c r="E142" s="146" t="s">
        <v>1</v>
      </c>
      <c r="F142" s="147" t="s">
        <v>348</v>
      </c>
      <c r="H142" s="148">
        <v>10.08</v>
      </c>
      <c r="L142" s="144"/>
      <c r="M142" s="149"/>
      <c r="T142" s="150"/>
      <c r="AT142" s="146" t="s">
        <v>159</v>
      </c>
      <c r="AU142" s="146" t="s">
        <v>79</v>
      </c>
      <c r="AV142" s="12" t="s">
        <v>79</v>
      </c>
      <c r="AW142" s="12" t="s">
        <v>27</v>
      </c>
      <c r="AX142" s="12" t="s">
        <v>77</v>
      </c>
      <c r="AY142" s="146" t="s">
        <v>121</v>
      </c>
    </row>
    <row r="143" spans="2:65" s="1" customFormat="1" ht="16.5" customHeight="1">
      <c r="B143" s="126"/>
      <c r="C143" s="127" t="s">
        <v>196</v>
      </c>
      <c r="D143" s="127" t="s">
        <v>124</v>
      </c>
      <c r="E143" s="128" t="s">
        <v>188</v>
      </c>
      <c r="F143" s="129" t="s">
        <v>189</v>
      </c>
      <c r="G143" s="130" t="s">
        <v>170</v>
      </c>
      <c r="H143" s="131">
        <v>5.6</v>
      </c>
      <c r="I143" s="132"/>
      <c r="J143" s="132"/>
      <c r="K143" s="133"/>
      <c r="L143" s="26"/>
      <c r="M143" s="134" t="s">
        <v>1</v>
      </c>
      <c r="N143" s="135" t="s">
        <v>34</v>
      </c>
      <c r="O143" s="136">
        <v>8.9999999999999993E-3</v>
      </c>
      <c r="P143" s="136">
        <f>O143*H143</f>
        <v>5.0399999999999993E-2</v>
      </c>
      <c r="Q143" s="136">
        <v>0</v>
      </c>
      <c r="R143" s="136">
        <f>Q143*H143</f>
        <v>0</v>
      </c>
      <c r="S143" s="136">
        <v>0</v>
      </c>
      <c r="T143" s="137">
        <f>S143*H143</f>
        <v>0</v>
      </c>
      <c r="AR143" s="138" t="s">
        <v>137</v>
      </c>
      <c r="AT143" s="138" t="s">
        <v>124</v>
      </c>
      <c r="AU143" s="138" t="s">
        <v>79</v>
      </c>
      <c r="AY143" s="14" t="s">
        <v>121</v>
      </c>
      <c r="BE143" s="139">
        <f>IF(N143="základní",J143,0)</f>
        <v>0</v>
      </c>
      <c r="BF143" s="139">
        <f>IF(N143="snížená",J143,0)</f>
        <v>0</v>
      </c>
      <c r="BG143" s="139">
        <f>IF(N143="zákl. přenesená",J143,0)</f>
        <v>0</v>
      </c>
      <c r="BH143" s="139">
        <f>IF(N143="sníž. přenesená",J143,0)</f>
        <v>0</v>
      </c>
      <c r="BI143" s="139">
        <f>IF(N143="nulová",J143,0)</f>
        <v>0</v>
      </c>
      <c r="BJ143" s="14" t="s">
        <v>77</v>
      </c>
      <c r="BK143" s="139">
        <f>ROUND(I143*H143,2)</f>
        <v>0</v>
      </c>
      <c r="BL143" s="14" t="s">
        <v>137</v>
      </c>
      <c r="BM143" s="138" t="s">
        <v>349</v>
      </c>
    </row>
    <row r="144" spans="2:65" s="1" customFormat="1" ht="24.2" customHeight="1">
      <c r="B144" s="126"/>
      <c r="C144" s="127" t="s">
        <v>200</v>
      </c>
      <c r="D144" s="127" t="s">
        <v>124</v>
      </c>
      <c r="E144" s="128" t="s">
        <v>192</v>
      </c>
      <c r="F144" s="129" t="s">
        <v>193</v>
      </c>
      <c r="G144" s="130" t="s">
        <v>157</v>
      </c>
      <c r="H144" s="131">
        <v>140</v>
      </c>
      <c r="I144" s="132"/>
      <c r="J144" s="132"/>
      <c r="K144" s="133"/>
      <c r="L144" s="26"/>
      <c r="M144" s="134" t="s">
        <v>1</v>
      </c>
      <c r="N144" s="135" t="s">
        <v>34</v>
      </c>
      <c r="O144" s="136">
        <v>2.5000000000000001E-2</v>
      </c>
      <c r="P144" s="136">
        <f>O144*H144</f>
        <v>3.5</v>
      </c>
      <c r="Q144" s="136">
        <v>0</v>
      </c>
      <c r="R144" s="136">
        <f>Q144*H144</f>
        <v>0</v>
      </c>
      <c r="S144" s="136">
        <v>0</v>
      </c>
      <c r="T144" s="137">
        <f>S144*H144</f>
        <v>0</v>
      </c>
      <c r="AR144" s="138" t="s">
        <v>137</v>
      </c>
      <c r="AT144" s="138" t="s">
        <v>124</v>
      </c>
      <c r="AU144" s="138" t="s">
        <v>79</v>
      </c>
      <c r="AY144" s="14" t="s">
        <v>121</v>
      </c>
      <c r="BE144" s="139">
        <f>IF(N144="základní",J144,0)</f>
        <v>0</v>
      </c>
      <c r="BF144" s="139">
        <f>IF(N144="snížená",J144,0)</f>
        <v>0</v>
      </c>
      <c r="BG144" s="139">
        <f>IF(N144="zákl. přenesená",J144,0)</f>
        <v>0</v>
      </c>
      <c r="BH144" s="139">
        <f>IF(N144="sníž. přenesená",J144,0)</f>
        <v>0</v>
      </c>
      <c r="BI144" s="139">
        <f>IF(N144="nulová",J144,0)</f>
        <v>0</v>
      </c>
      <c r="BJ144" s="14" t="s">
        <v>77</v>
      </c>
      <c r="BK144" s="139">
        <f>ROUND(I144*H144,2)</f>
        <v>0</v>
      </c>
      <c r="BL144" s="14" t="s">
        <v>137</v>
      </c>
      <c r="BM144" s="138" t="s">
        <v>194</v>
      </c>
    </row>
    <row r="145" spans="2:65" s="12" customFormat="1">
      <c r="B145" s="144"/>
      <c r="D145" s="145" t="s">
        <v>159</v>
      </c>
      <c r="E145" s="146" t="s">
        <v>1</v>
      </c>
      <c r="F145" s="147" t="s">
        <v>350</v>
      </c>
      <c r="H145" s="148">
        <v>140</v>
      </c>
      <c r="L145" s="144"/>
      <c r="M145" s="149"/>
      <c r="T145" s="150"/>
      <c r="AT145" s="146" t="s">
        <v>159</v>
      </c>
      <c r="AU145" s="146" t="s">
        <v>79</v>
      </c>
      <c r="AV145" s="12" t="s">
        <v>79</v>
      </c>
      <c r="AW145" s="12" t="s">
        <v>27</v>
      </c>
      <c r="AX145" s="12" t="s">
        <v>77</v>
      </c>
      <c r="AY145" s="146" t="s">
        <v>121</v>
      </c>
    </row>
    <row r="146" spans="2:65" s="1" customFormat="1" ht="24.2" customHeight="1">
      <c r="B146" s="126"/>
      <c r="C146" s="127" t="s">
        <v>8</v>
      </c>
      <c r="D146" s="127" t="s">
        <v>124</v>
      </c>
      <c r="E146" s="128" t="s">
        <v>197</v>
      </c>
      <c r="F146" s="129" t="s">
        <v>198</v>
      </c>
      <c r="G146" s="130" t="s">
        <v>157</v>
      </c>
      <c r="H146" s="131">
        <v>50.4</v>
      </c>
      <c r="I146" s="132"/>
      <c r="J146" s="132"/>
      <c r="K146" s="133"/>
      <c r="L146" s="26"/>
      <c r="M146" s="134" t="s">
        <v>1</v>
      </c>
      <c r="N146" s="135" t="s">
        <v>34</v>
      </c>
      <c r="O146" s="136">
        <v>0.156</v>
      </c>
      <c r="P146" s="136">
        <f>O146*H146</f>
        <v>7.8624000000000001</v>
      </c>
      <c r="Q146" s="136">
        <v>0</v>
      </c>
      <c r="R146" s="136">
        <f>Q146*H146</f>
        <v>0</v>
      </c>
      <c r="S146" s="136">
        <v>0</v>
      </c>
      <c r="T146" s="137">
        <f>S146*H146</f>
        <v>0</v>
      </c>
      <c r="AR146" s="138" t="s">
        <v>137</v>
      </c>
      <c r="AT146" s="138" t="s">
        <v>124</v>
      </c>
      <c r="AU146" s="138" t="s">
        <v>79</v>
      </c>
      <c r="AY146" s="14" t="s">
        <v>121</v>
      </c>
      <c r="BE146" s="139">
        <f>IF(N146="základní",J146,0)</f>
        <v>0</v>
      </c>
      <c r="BF146" s="139">
        <f>IF(N146="snížená",J146,0)</f>
        <v>0</v>
      </c>
      <c r="BG146" s="139">
        <f>IF(N146="zákl. přenesená",J146,0)</f>
        <v>0</v>
      </c>
      <c r="BH146" s="139">
        <f>IF(N146="sníž. přenesená",J146,0)</f>
        <v>0</v>
      </c>
      <c r="BI146" s="139">
        <f>IF(N146="nulová",J146,0)</f>
        <v>0</v>
      </c>
      <c r="BJ146" s="14" t="s">
        <v>77</v>
      </c>
      <c r="BK146" s="139">
        <f>ROUND(I146*H146,2)</f>
        <v>0</v>
      </c>
      <c r="BL146" s="14" t="s">
        <v>137</v>
      </c>
      <c r="BM146" s="138" t="s">
        <v>199</v>
      </c>
    </row>
    <row r="147" spans="2:65" s="12" customFormat="1">
      <c r="B147" s="144"/>
      <c r="D147" s="145" t="s">
        <v>159</v>
      </c>
      <c r="E147" s="146" t="s">
        <v>1</v>
      </c>
      <c r="F147" s="147" t="s">
        <v>351</v>
      </c>
      <c r="H147" s="148">
        <v>50.4</v>
      </c>
      <c r="L147" s="144"/>
      <c r="M147" s="149"/>
      <c r="T147" s="150"/>
      <c r="AT147" s="146" t="s">
        <v>159</v>
      </c>
      <c r="AU147" s="146" t="s">
        <v>79</v>
      </c>
      <c r="AV147" s="12" t="s">
        <v>79</v>
      </c>
      <c r="AW147" s="12" t="s">
        <v>27</v>
      </c>
      <c r="AX147" s="12" t="s">
        <v>77</v>
      </c>
      <c r="AY147" s="146" t="s">
        <v>121</v>
      </c>
    </row>
    <row r="148" spans="2:65" s="1" customFormat="1" ht="16.5" customHeight="1">
      <c r="B148" s="126"/>
      <c r="C148" s="151" t="s">
        <v>211</v>
      </c>
      <c r="D148" s="151" t="s">
        <v>201</v>
      </c>
      <c r="E148" s="152" t="s">
        <v>202</v>
      </c>
      <c r="F148" s="153" t="s">
        <v>203</v>
      </c>
      <c r="G148" s="154" t="s">
        <v>204</v>
      </c>
      <c r="H148" s="155">
        <v>2.52</v>
      </c>
      <c r="I148" s="156"/>
      <c r="J148" s="156"/>
      <c r="K148" s="157"/>
      <c r="L148" s="158"/>
      <c r="M148" s="159" t="s">
        <v>1</v>
      </c>
      <c r="N148" s="160" t="s">
        <v>34</v>
      </c>
      <c r="O148" s="136">
        <v>0</v>
      </c>
      <c r="P148" s="136">
        <f>O148*H148</f>
        <v>0</v>
      </c>
      <c r="Q148" s="136">
        <v>1E-3</v>
      </c>
      <c r="R148" s="136">
        <f>Q148*H148</f>
        <v>2.5200000000000001E-3</v>
      </c>
      <c r="S148" s="136">
        <v>0</v>
      </c>
      <c r="T148" s="137">
        <f>S148*H148</f>
        <v>0</v>
      </c>
      <c r="AR148" s="138" t="s">
        <v>187</v>
      </c>
      <c r="AT148" s="138" t="s">
        <v>201</v>
      </c>
      <c r="AU148" s="138" t="s">
        <v>79</v>
      </c>
      <c r="AY148" s="14" t="s">
        <v>121</v>
      </c>
      <c r="BE148" s="139">
        <f>IF(N148="základní",J148,0)</f>
        <v>0</v>
      </c>
      <c r="BF148" s="139">
        <f>IF(N148="snížená",J148,0)</f>
        <v>0</v>
      </c>
      <c r="BG148" s="139">
        <f>IF(N148="zákl. přenesená",J148,0)</f>
        <v>0</v>
      </c>
      <c r="BH148" s="139">
        <f>IF(N148="sníž. přenesená",J148,0)</f>
        <v>0</v>
      </c>
      <c r="BI148" s="139">
        <f>IF(N148="nulová",J148,0)</f>
        <v>0</v>
      </c>
      <c r="BJ148" s="14" t="s">
        <v>77</v>
      </c>
      <c r="BK148" s="139">
        <f>ROUND(I148*H148,2)</f>
        <v>0</v>
      </c>
      <c r="BL148" s="14" t="s">
        <v>137</v>
      </c>
      <c r="BM148" s="138" t="s">
        <v>205</v>
      </c>
    </row>
    <row r="149" spans="2:65" s="1" customFormat="1" ht="24.2" customHeight="1">
      <c r="B149" s="126"/>
      <c r="C149" s="127" t="s">
        <v>216</v>
      </c>
      <c r="D149" s="127" t="s">
        <v>124</v>
      </c>
      <c r="E149" s="128" t="s">
        <v>207</v>
      </c>
      <c r="F149" s="129" t="s">
        <v>208</v>
      </c>
      <c r="G149" s="130" t="s">
        <v>157</v>
      </c>
      <c r="H149" s="131">
        <v>50.4</v>
      </c>
      <c r="I149" s="132"/>
      <c r="J149" s="132"/>
      <c r="K149" s="133"/>
      <c r="L149" s="26"/>
      <c r="M149" s="134" t="s">
        <v>1</v>
      </c>
      <c r="N149" s="135" t="s">
        <v>34</v>
      </c>
      <c r="O149" s="136">
        <v>5.8000000000000003E-2</v>
      </c>
      <c r="P149" s="136">
        <f>O149*H149</f>
        <v>2.9232</v>
      </c>
      <c r="Q149" s="136">
        <v>0</v>
      </c>
      <c r="R149" s="136">
        <f>Q149*H149</f>
        <v>0</v>
      </c>
      <c r="S149" s="136">
        <v>0</v>
      </c>
      <c r="T149" s="137">
        <f>S149*H149</f>
        <v>0</v>
      </c>
      <c r="AR149" s="138" t="s">
        <v>137</v>
      </c>
      <c r="AT149" s="138" t="s">
        <v>124</v>
      </c>
      <c r="AU149" s="138" t="s">
        <v>79</v>
      </c>
      <c r="AY149" s="14" t="s">
        <v>121</v>
      </c>
      <c r="BE149" s="139">
        <f>IF(N149="základní",J149,0)</f>
        <v>0</v>
      </c>
      <c r="BF149" s="139">
        <f>IF(N149="snížená",J149,0)</f>
        <v>0</v>
      </c>
      <c r="BG149" s="139">
        <f>IF(N149="zákl. přenesená",J149,0)</f>
        <v>0</v>
      </c>
      <c r="BH149" s="139">
        <f>IF(N149="sníž. přenesená",J149,0)</f>
        <v>0</v>
      </c>
      <c r="BI149" s="139">
        <f>IF(N149="nulová",J149,0)</f>
        <v>0</v>
      </c>
      <c r="BJ149" s="14" t="s">
        <v>77</v>
      </c>
      <c r="BK149" s="139">
        <f>ROUND(I149*H149,2)</f>
        <v>0</v>
      </c>
      <c r="BL149" s="14" t="s">
        <v>137</v>
      </c>
      <c r="BM149" s="138" t="s">
        <v>209</v>
      </c>
    </row>
    <row r="150" spans="2:65" s="11" customFormat="1" ht="22.9" customHeight="1">
      <c r="B150" s="115"/>
      <c r="D150" s="116" t="s">
        <v>68</v>
      </c>
      <c r="E150" s="124" t="s">
        <v>79</v>
      </c>
      <c r="F150" s="124" t="s">
        <v>210</v>
      </c>
      <c r="J150" s="125">
        <f>J151+J153+J155+J157+J158+J159+J161</f>
        <v>0</v>
      </c>
      <c r="L150" s="115"/>
      <c r="M150" s="119"/>
      <c r="P150" s="120">
        <f>SUM(P151:P162)</f>
        <v>2.695163</v>
      </c>
      <c r="R150" s="120">
        <f>SUM(R151:R162)</f>
        <v>4.2113118399999996</v>
      </c>
      <c r="T150" s="121">
        <f>SUM(T151:T162)</f>
        <v>0</v>
      </c>
      <c r="AR150" s="116" t="s">
        <v>77</v>
      </c>
      <c r="AT150" s="122" t="s">
        <v>68</v>
      </c>
      <c r="AU150" s="122" t="s">
        <v>77</v>
      </c>
      <c r="AY150" s="116" t="s">
        <v>121</v>
      </c>
      <c r="BK150" s="123">
        <f>SUM(BK151:BK162)</f>
        <v>0</v>
      </c>
    </row>
    <row r="151" spans="2:65" s="1" customFormat="1" ht="24.2" customHeight="1">
      <c r="B151" s="126"/>
      <c r="C151" s="127" t="s">
        <v>221</v>
      </c>
      <c r="D151" s="127" t="s">
        <v>124</v>
      </c>
      <c r="E151" s="128" t="s">
        <v>212</v>
      </c>
      <c r="F151" s="129" t="s">
        <v>213</v>
      </c>
      <c r="G151" s="130" t="s">
        <v>170</v>
      </c>
      <c r="H151" s="131">
        <v>0.8</v>
      </c>
      <c r="I151" s="132"/>
      <c r="J151" s="132"/>
      <c r="K151" s="133"/>
      <c r="L151" s="26"/>
      <c r="M151" s="134" t="s">
        <v>1</v>
      </c>
      <c r="N151" s="135" t="s">
        <v>34</v>
      </c>
      <c r="O151" s="136">
        <v>0.98499999999999999</v>
      </c>
      <c r="P151" s="136">
        <f>O151*H151</f>
        <v>0.78800000000000003</v>
      </c>
      <c r="Q151" s="136">
        <v>2.16</v>
      </c>
      <c r="R151" s="136">
        <f>Q151*H151</f>
        <v>1.7280000000000002</v>
      </c>
      <c r="S151" s="136">
        <v>0</v>
      </c>
      <c r="T151" s="137">
        <f>S151*H151</f>
        <v>0</v>
      </c>
      <c r="AR151" s="138" t="s">
        <v>137</v>
      </c>
      <c r="AT151" s="138" t="s">
        <v>124</v>
      </c>
      <c r="AU151" s="138" t="s">
        <v>79</v>
      </c>
      <c r="AY151" s="14" t="s">
        <v>121</v>
      </c>
      <c r="BE151" s="139">
        <f>IF(N151="základní",J151,0)</f>
        <v>0</v>
      </c>
      <c r="BF151" s="139">
        <f>IF(N151="snížená",J151,0)</f>
        <v>0</v>
      </c>
      <c r="BG151" s="139">
        <f>IF(N151="zákl. přenesená",J151,0)</f>
        <v>0</v>
      </c>
      <c r="BH151" s="139">
        <f>IF(N151="sníž. přenesená",J151,0)</f>
        <v>0</v>
      </c>
      <c r="BI151" s="139">
        <f>IF(N151="nulová",J151,0)</f>
        <v>0</v>
      </c>
      <c r="BJ151" s="14" t="s">
        <v>77</v>
      </c>
      <c r="BK151" s="139">
        <f>ROUND(I151*H151,2)</f>
        <v>0</v>
      </c>
      <c r="BL151" s="14" t="s">
        <v>137</v>
      </c>
      <c r="BM151" s="138" t="s">
        <v>214</v>
      </c>
    </row>
    <row r="152" spans="2:65" s="12" customFormat="1">
      <c r="B152" s="144"/>
      <c r="D152" s="145" t="s">
        <v>159</v>
      </c>
      <c r="E152" s="146" t="s">
        <v>1</v>
      </c>
      <c r="F152" s="147" t="s">
        <v>352</v>
      </c>
      <c r="H152" s="148">
        <v>0.8</v>
      </c>
      <c r="L152" s="144"/>
      <c r="M152" s="149"/>
      <c r="T152" s="150"/>
      <c r="AT152" s="146" t="s">
        <v>159</v>
      </c>
      <c r="AU152" s="146" t="s">
        <v>79</v>
      </c>
      <c r="AV152" s="12" t="s">
        <v>79</v>
      </c>
      <c r="AW152" s="12" t="s">
        <v>27</v>
      </c>
      <c r="AX152" s="12" t="s">
        <v>77</v>
      </c>
      <c r="AY152" s="146" t="s">
        <v>121</v>
      </c>
    </row>
    <row r="153" spans="2:65" s="1" customFormat="1" ht="24.2" customHeight="1">
      <c r="B153" s="126"/>
      <c r="C153" s="127" t="s">
        <v>226</v>
      </c>
      <c r="D153" s="127" t="s">
        <v>124</v>
      </c>
      <c r="E153" s="128" t="s">
        <v>217</v>
      </c>
      <c r="F153" s="129" t="s">
        <v>218</v>
      </c>
      <c r="G153" s="130" t="s">
        <v>170</v>
      </c>
      <c r="H153" s="131">
        <v>0.68400000000000005</v>
      </c>
      <c r="I153" s="132"/>
      <c r="J153" s="132"/>
      <c r="K153" s="133"/>
      <c r="L153" s="26"/>
      <c r="M153" s="134" t="s">
        <v>1</v>
      </c>
      <c r="N153" s="135" t="s">
        <v>34</v>
      </c>
      <c r="O153" s="136">
        <v>0.629</v>
      </c>
      <c r="P153" s="136">
        <f>O153*H153</f>
        <v>0.43023600000000006</v>
      </c>
      <c r="Q153" s="136">
        <v>2.5018699999999998</v>
      </c>
      <c r="R153" s="136">
        <f>Q153*H153</f>
        <v>1.71127908</v>
      </c>
      <c r="S153" s="136">
        <v>0</v>
      </c>
      <c r="T153" s="137">
        <f>S153*H153</f>
        <v>0</v>
      </c>
      <c r="AR153" s="138" t="s">
        <v>137</v>
      </c>
      <c r="AT153" s="138" t="s">
        <v>124</v>
      </c>
      <c r="AU153" s="138" t="s">
        <v>79</v>
      </c>
      <c r="AY153" s="14" t="s">
        <v>121</v>
      </c>
      <c r="BE153" s="139">
        <f>IF(N153="základní",J153,0)</f>
        <v>0</v>
      </c>
      <c r="BF153" s="139">
        <f>IF(N153="snížená",J153,0)</f>
        <v>0</v>
      </c>
      <c r="BG153" s="139">
        <f>IF(N153="zákl. přenesená",J153,0)</f>
        <v>0</v>
      </c>
      <c r="BH153" s="139">
        <f>IF(N153="sníž. přenesená",J153,0)</f>
        <v>0</v>
      </c>
      <c r="BI153" s="139">
        <f>IF(N153="nulová",J153,0)</f>
        <v>0</v>
      </c>
      <c r="BJ153" s="14" t="s">
        <v>77</v>
      </c>
      <c r="BK153" s="139">
        <f>ROUND(I153*H153,2)</f>
        <v>0</v>
      </c>
      <c r="BL153" s="14" t="s">
        <v>137</v>
      </c>
      <c r="BM153" s="138" t="s">
        <v>219</v>
      </c>
    </row>
    <row r="154" spans="2:65" s="12" customFormat="1">
      <c r="B154" s="144"/>
      <c r="D154" s="145" t="s">
        <v>159</v>
      </c>
      <c r="E154" s="146" t="s">
        <v>1</v>
      </c>
      <c r="F154" s="147" t="s">
        <v>353</v>
      </c>
      <c r="H154" s="148">
        <v>0.68400000000000005</v>
      </c>
      <c r="L154" s="144"/>
      <c r="M154" s="149"/>
      <c r="T154" s="150"/>
      <c r="AT154" s="146" t="s">
        <v>159</v>
      </c>
      <c r="AU154" s="146" t="s">
        <v>79</v>
      </c>
      <c r="AV154" s="12" t="s">
        <v>79</v>
      </c>
      <c r="AW154" s="12" t="s">
        <v>27</v>
      </c>
      <c r="AX154" s="12" t="s">
        <v>77</v>
      </c>
      <c r="AY154" s="146" t="s">
        <v>121</v>
      </c>
    </row>
    <row r="155" spans="2:65" s="1" customFormat="1" ht="16.5" customHeight="1">
      <c r="B155" s="126"/>
      <c r="C155" s="127" t="s">
        <v>230</v>
      </c>
      <c r="D155" s="127" t="s">
        <v>124</v>
      </c>
      <c r="E155" s="128" t="s">
        <v>222</v>
      </c>
      <c r="F155" s="129" t="s">
        <v>223</v>
      </c>
      <c r="G155" s="130" t="s">
        <v>157</v>
      </c>
      <c r="H155" s="131">
        <v>1.48</v>
      </c>
      <c r="I155" s="132"/>
      <c r="J155" s="132"/>
      <c r="K155" s="133"/>
      <c r="L155" s="26"/>
      <c r="M155" s="134" t="s">
        <v>1</v>
      </c>
      <c r="N155" s="135" t="s">
        <v>34</v>
      </c>
      <c r="O155" s="136">
        <v>0.35399999999999998</v>
      </c>
      <c r="P155" s="136">
        <f>O155*H155</f>
        <v>0.52391999999999994</v>
      </c>
      <c r="Q155" s="136">
        <v>2.9399999999999999E-3</v>
      </c>
      <c r="R155" s="136">
        <f>Q155*H155</f>
        <v>4.3511999999999995E-3</v>
      </c>
      <c r="S155" s="136">
        <v>0</v>
      </c>
      <c r="T155" s="137">
        <f>S155*H155</f>
        <v>0</v>
      </c>
      <c r="AR155" s="138" t="s">
        <v>137</v>
      </c>
      <c r="AT155" s="138" t="s">
        <v>124</v>
      </c>
      <c r="AU155" s="138" t="s">
        <v>79</v>
      </c>
      <c r="AY155" s="14" t="s">
        <v>121</v>
      </c>
      <c r="BE155" s="139">
        <f>IF(N155="základní",J155,0)</f>
        <v>0</v>
      </c>
      <c r="BF155" s="139">
        <f>IF(N155="snížená",J155,0)</f>
        <v>0</v>
      </c>
      <c r="BG155" s="139">
        <f>IF(N155="zákl. přenesená",J155,0)</f>
        <v>0</v>
      </c>
      <c r="BH155" s="139">
        <f>IF(N155="sníž. přenesená",J155,0)</f>
        <v>0</v>
      </c>
      <c r="BI155" s="139">
        <f>IF(N155="nulová",J155,0)</f>
        <v>0</v>
      </c>
      <c r="BJ155" s="14" t="s">
        <v>77</v>
      </c>
      <c r="BK155" s="139">
        <f>ROUND(I155*H155,2)</f>
        <v>0</v>
      </c>
      <c r="BL155" s="14" t="s">
        <v>137</v>
      </c>
      <c r="BM155" s="138" t="s">
        <v>224</v>
      </c>
    </row>
    <row r="156" spans="2:65" s="12" customFormat="1">
      <c r="B156" s="144"/>
      <c r="D156" s="145" t="s">
        <v>159</v>
      </c>
      <c r="E156" s="146" t="s">
        <v>1</v>
      </c>
      <c r="F156" s="147" t="s">
        <v>354</v>
      </c>
      <c r="H156" s="148">
        <v>1.48</v>
      </c>
      <c r="L156" s="144"/>
      <c r="M156" s="149"/>
      <c r="T156" s="150"/>
      <c r="AT156" s="146" t="s">
        <v>159</v>
      </c>
      <c r="AU156" s="146" t="s">
        <v>79</v>
      </c>
      <c r="AV156" s="12" t="s">
        <v>79</v>
      </c>
      <c r="AW156" s="12" t="s">
        <v>27</v>
      </c>
      <c r="AX156" s="12" t="s">
        <v>77</v>
      </c>
      <c r="AY156" s="146" t="s">
        <v>121</v>
      </c>
    </row>
    <row r="157" spans="2:65" s="1" customFormat="1" ht="16.5" customHeight="1">
      <c r="B157" s="126"/>
      <c r="C157" s="127" t="s">
        <v>234</v>
      </c>
      <c r="D157" s="127" t="s">
        <v>124</v>
      </c>
      <c r="E157" s="128" t="s">
        <v>227</v>
      </c>
      <c r="F157" s="129" t="s">
        <v>228</v>
      </c>
      <c r="G157" s="130" t="s">
        <v>157</v>
      </c>
      <c r="H157" s="131">
        <v>1.48</v>
      </c>
      <c r="I157" s="132"/>
      <c r="J157" s="132"/>
      <c r="K157" s="133"/>
      <c r="L157" s="26"/>
      <c r="M157" s="134" t="s">
        <v>1</v>
      </c>
      <c r="N157" s="135" t="s">
        <v>34</v>
      </c>
      <c r="O157" s="136">
        <v>0.152</v>
      </c>
      <c r="P157" s="136">
        <f>O157*H157</f>
        <v>0.22495999999999999</v>
      </c>
      <c r="Q157" s="136">
        <v>0</v>
      </c>
      <c r="R157" s="136">
        <f>Q157*H157</f>
        <v>0</v>
      </c>
      <c r="S157" s="136">
        <v>0</v>
      </c>
      <c r="T157" s="137">
        <f>S157*H157</f>
        <v>0</v>
      </c>
      <c r="AR157" s="138" t="s">
        <v>137</v>
      </c>
      <c r="AT157" s="138" t="s">
        <v>124</v>
      </c>
      <c r="AU157" s="138" t="s">
        <v>79</v>
      </c>
      <c r="AY157" s="14" t="s">
        <v>121</v>
      </c>
      <c r="BE157" s="139">
        <f>IF(N157="základní",J157,0)</f>
        <v>0</v>
      </c>
      <c r="BF157" s="139">
        <f>IF(N157="snížená",J157,0)</f>
        <v>0</v>
      </c>
      <c r="BG157" s="139">
        <f>IF(N157="zákl. přenesená",J157,0)</f>
        <v>0</v>
      </c>
      <c r="BH157" s="139">
        <f>IF(N157="sníž. přenesená",J157,0)</f>
        <v>0</v>
      </c>
      <c r="BI157" s="139">
        <f>IF(N157="nulová",J157,0)</f>
        <v>0</v>
      </c>
      <c r="BJ157" s="14" t="s">
        <v>77</v>
      </c>
      <c r="BK157" s="139">
        <f>ROUND(I157*H157,2)</f>
        <v>0</v>
      </c>
      <c r="BL157" s="14" t="s">
        <v>137</v>
      </c>
      <c r="BM157" s="138" t="s">
        <v>229</v>
      </c>
    </row>
    <row r="158" spans="2:65" s="1" customFormat="1" ht="24.2" customHeight="1">
      <c r="B158" s="126"/>
      <c r="C158" s="127" t="s">
        <v>239</v>
      </c>
      <c r="D158" s="127" t="s">
        <v>124</v>
      </c>
      <c r="E158" s="128" t="s">
        <v>231</v>
      </c>
      <c r="F158" s="129" t="s">
        <v>232</v>
      </c>
      <c r="G158" s="130" t="s">
        <v>184</v>
      </c>
      <c r="H158" s="131">
        <v>0.02</v>
      </c>
      <c r="I158" s="132"/>
      <c r="J158" s="132"/>
      <c r="K158" s="133"/>
      <c r="L158" s="26"/>
      <c r="M158" s="134" t="s">
        <v>1</v>
      </c>
      <c r="N158" s="135" t="s">
        <v>34</v>
      </c>
      <c r="O158" s="136">
        <v>13.507999999999999</v>
      </c>
      <c r="P158" s="136">
        <f>O158*H158</f>
        <v>0.27016000000000001</v>
      </c>
      <c r="Q158" s="136">
        <v>1.0597399999999999</v>
      </c>
      <c r="R158" s="136">
        <f>Q158*H158</f>
        <v>2.11948E-2</v>
      </c>
      <c r="S158" s="136">
        <v>0</v>
      </c>
      <c r="T158" s="137">
        <f>S158*H158</f>
        <v>0</v>
      </c>
      <c r="AR158" s="138" t="s">
        <v>137</v>
      </c>
      <c r="AT158" s="138" t="s">
        <v>124</v>
      </c>
      <c r="AU158" s="138" t="s">
        <v>79</v>
      </c>
      <c r="AY158" s="14" t="s">
        <v>121</v>
      </c>
      <c r="BE158" s="139">
        <f>IF(N158="základní",J158,0)</f>
        <v>0</v>
      </c>
      <c r="BF158" s="139">
        <f>IF(N158="snížená",J158,0)</f>
        <v>0</v>
      </c>
      <c r="BG158" s="139">
        <f>IF(N158="zákl. přenesená",J158,0)</f>
        <v>0</v>
      </c>
      <c r="BH158" s="139">
        <f>IF(N158="sníž. přenesená",J158,0)</f>
        <v>0</v>
      </c>
      <c r="BI158" s="139">
        <f>IF(N158="nulová",J158,0)</f>
        <v>0</v>
      </c>
      <c r="BJ158" s="14" t="s">
        <v>77</v>
      </c>
      <c r="BK158" s="139">
        <f>ROUND(I158*H158,2)</f>
        <v>0</v>
      </c>
      <c r="BL158" s="14" t="s">
        <v>137</v>
      </c>
      <c r="BM158" s="138" t="s">
        <v>233</v>
      </c>
    </row>
    <row r="159" spans="2:65" s="1" customFormat="1" ht="16.5" customHeight="1">
      <c r="B159" s="126"/>
      <c r="C159" s="127" t="s">
        <v>245</v>
      </c>
      <c r="D159" s="127" t="s">
        <v>124</v>
      </c>
      <c r="E159" s="128" t="s">
        <v>235</v>
      </c>
      <c r="F159" s="129" t="s">
        <v>236</v>
      </c>
      <c r="G159" s="130" t="s">
        <v>170</v>
      </c>
      <c r="H159" s="131">
        <v>0.29799999999999999</v>
      </c>
      <c r="I159" s="132"/>
      <c r="J159" s="132"/>
      <c r="K159" s="133"/>
      <c r="L159" s="26"/>
      <c r="M159" s="134" t="s">
        <v>1</v>
      </c>
      <c r="N159" s="135" t="s">
        <v>34</v>
      </c>
      <c r="O159" s="136">
        <v>0.58399999999999996</v>
      </c>
      <c r="P159" s="136">
        <f>O159*H159</f>
        <v>0.17403199999999999</v>
      </c>
      <c r="Q159" s="136">
        <v>2.5018699999999998</v>
      </c>
      <c r="R159" s="136">
        <f>Q159*H159</f>
        <v>0.74555725999999989</v>
      </c>
      <c r="S159" s="136">
        <v>0</v>
      </c>
      <c r="T159" s="137">
        <f>S159*H159</f>
        <v>0</v>
      </c>
      <c r="AR159" s="138" t="s">
        <v>137</v>
      </c>
      <c r="AT159" s="138" t="s">
        <v>124</v>
      </c>
      <c r="AU159" s="138" t="s">
        <v>79</v>
      </c>
      <c r="AY159" s="14" t="s">
        <v>121</v>
      </c>
      <c r="BE159" s="139">
        <f>IF(N159="základní",J159,0)</f>
        <v>0</v>
      </c>
      <c r="BF159" s="139">
        <f>IF(N159="snížená",J159,0)</f>
        <v>0</v>
      </c>
      <c r="BG159" s="139">
        <f>IF(N159="zákl. přenesená",J159,0)</f>
        <v>0</v>
      </c>
      <c r="BH159" s="139">
        <f>IF(N159="sníž. přenesená",J159,0)</f>
        <v>0</v>
      </c>
      <c r="BI159" s="139">
        <f>IF(N159="nulová",J159,0)</f>
        <v>0</v>
      </c>
      <c r="BJ159" s="14" t="s">
        <v>77</v>
      </c>
      <c r="BK159" s="139">
        <f>ROUND(I159*H159,2)</f>
        <v>0</v>
      </c>
      <c r="BL159" s="14" t="s">
        <v>137</v>
      </c>
      <c r="BM159" s="138" t="s">
        <v>237</v>
      </c>
    </row>
    <row r="160" spans="2:65" s="12" customFormat="1">
      <c r="B160" s="144"/>
      <c r="D160" s="145" t="s">
        <v>159</v>
      </c>
      <c r="E160" s="146" t="s">
        <v>1</v>
      </c>
      <c r="F160" s="147" t="s">
        <v>355</v>
      </c>
      <c r="H160" s="148">
        <v>0.29749999999999999</v>
      </c>
      <c r="L160" s="144"/>
      <c r="M160" s="149"/>
      <c r="T160" s="150"/>
      <c r="AT160" s="146" t="s">
        <v>159</v>
      </c>
      <c r="AU160" s="146" t="s">
        <v>79</v>
      </c>
      <c r="AV160" s="12" t="s">
        <v>79</v>
      </c>
      <c r="AW160" s="12" t="s">
        <v>27</v>
      </c>
      <c r="AX160" s="12" t="s">
        <v>77</v>
      </c>
      <c r="AY160" s="146" t="s">
        <v>121</v>
      </c>
    </row>
    <row r="161" spans="2:65" s="1" customFormat="1" ht="16.5" customHeight="1">
      <c r="B161" s="126"/>
      <c r="C161" s="127" t="s">
        <v>7</v>
      </c>
      <c r="D161" s="127" t="s">
        <v>124</v>
      </c>
      <c r="E161" s="128" t="s">
        <v>240</v>
      </c>
      <c r="F161" s="129" t="s">
        <v>241</v>
      </c>
      <c r="G161" s="130" t="s">
        <v>157</v>
      </c>
      <c r="H161" s="131">
        <v>0.71499999999999997</v>
      </c>
      <c r="I161" s="132"/>
      <c r="J161" s="132"/>
      <c r="K161" s="133"/>
      <c r="L161" s="26"/>
      <c r="M161" s="134" t="s">
        <v>1</v>
      </c>
      <c r="N161" s="135" t="s">
        <v>34</v>
      </c>
      <c r="O161" s="136">
        <v>0.39700000000000002</v>
      </c>
      <c r="P161" s="136">
        <f>O161*H161</f>
        <v>0.28385500000000002</v>
      </c>
      <c r="Q161" s="136">
        <v>1.2999999999999999E-3</v>
      </c>
      <c r="R161" s="136">
        <f>Q161*H161</f>
        <v>9.2949999999999988E-4</v>
      </c>
      <c r="S161" s="136">
        <v>0</v>
      </c>
      <c r="T161" s="137">
        <f>S161*H161</f>
        <v>0</v>
      </c>
      <c r="AR161" s="138" t="s">
        <v>137</v>
      </c>
      <c r="AT161" s="138" t="s">
        <v>124</v>
      </c>
      <c r="AU161" s="138" t="s">
        <v>79</v>
      </c>
      <c r="AY161" s="14" t="s">
        <v>121</v>
      </c>
      <c r="BE161" s="139">
        <f>IF(N161="základní",J161,0)</f>
        <v>0</v>
      </c>
      <c r="BF161" s="139">
        <f>IF(N161="snížená",J161,0)</f>
        <v>0</v>
      </c>
      <c r="BG161" s="139">
        <f>IF(N161="zákl. přenesená",J161,0)</f>
        <v>0</v>
      </c>
      <c r="BH161" s="139">
        <f>IF(N161="sníž. přenesená",J161,0)</f>
        <v>0</v>
      </c>
      <c r="BI161" s="139">
        <f>IF(N161="nulová",J161,0)</f>
        <v>0</v>
      </c>
      <c r="BJ161" s="14" t="s">
        <v>77</v>
      </c>
      <c r="BK161" s="139">
        <f>ROUND(I161*H161,2)</f>
        <v>0</v>
      </c>
      <c r="BL161" s="14" t="s">
        <v>137</v>
      </c>
      <c r="BM161" s="138" t="s">
        <v>242</v>
      </c>
    </row>
    <row r="162" spans="2:65" s="12" customFormat="1">
      <c r="B162" s="144"/>
      <c r="D162" s="145" t="s">
        <v>159</v>
      </c>
      <c r="E162" s="146" t="s">
        <v>1</v>
      </c>
      <c r="F162" s="147" t="s">
        <v>356</v>
      </c>
      <c r="H162" s="148">
        <v>0.71519999999999995</v>
      </c>
      <c r="L162" s="144"/>
      <c r="M162" s="149"/>
      <c r="T162" s="150"/>
      <c r="AT162" s="146" t="s">
        <v>159</v>
      </c>
      <c r="AU162" s="146" t="s">
        <v>79</v>
      </c>
      <c r="AV162" s="12" t="s">
        <v>79</v>
      </c>
      <c r="AW162" s="12" t="s">
        <v>27</v>
      </c>
      <c r="AX162" s="12" t="s">
        <v>77</v>
      </c>
      <c r="AY162" s="146" t="s">
        <v>121</v>
      </c>
    </row>
    <row r="163" spans="2:65" s="11" customFormat="1" ht="22.9" customHeight="1">
      <c r="B163" s="115"/>
      <c r="D163" s="116" t="s">
        <v>68</v>
      </c>
      <c r="E163" s="124" t="s">
        <v>137</v>
      </c>
      <c r="F163" s="124" t="s">
        <v>244</v>
      </c>
      <c r="J163" s="125">
        <f>J164+J165+J166</f>
        <v>0</v>
      </c>
      <c r="L163" s="115"/>
      <c r="M163" s="119"/>
      <c r="P163" s="120">
        <f>SUM(P164:P166)</f>
        <v>14.533799999999999</v>
      </c>
      <c r="R163" s="120">
        <f>SUM(R164:R166)</f>
        <v>2.8444409999999998</v>
      </c>
      <c r="T163" s="121">
        <f>SUM(T164:T166)</f>
        <v>0</v>
      </c>
      <c r="AR163" s="116" t="s">
        <v>77</v>
      </c>
      <c r="AT163" s="122" t="s">
        <v>68</v>
      </c>
      <c r="AU163" s="122" t="s">
        <v>77</v>
      </c>
      <c r="AY163" s="116" t="s">
        <v>121</v>
      </c>
      <c r="BK163" s="123">
        <f>SUM(BK164:BK166)</f>
        <v>0</v>
      </c>
    </row>
    <row r="164" spans="2:65" s="1" customFormat="1" ht="24.2" customHeight="1">
      <c r="B164" s="126"/>
      <c r="C164" s="127" t="s">
        <v>256</v>
      </c>
      <c r="D164" s="127" t="s">
        <v>124</v>
      </c>
      <c r="E164" s="128" t="s">
        <v>246</v>
      </c>
      <c r="F164" s="129" t="s">
        <v>247</v>
      </c>
      <c r="G164" s="130" t="s">
        <v>248</v>
      </c>
      <c r="H164" s="131">
        <v>10.199999999999999</v>
      </c>
      <c r="I164" s="132"/>
      <c r="J164" s="132"/>
      <c r="K164" s="133"/>
      <c r="L164" s="26"/>
      <c r="M164" s="134" t="s">
        <v>1</v>
      </c>
      <c r="N164" s="135" t="s">
        <v>34</v>
      </c>
      <c r="O164" s="136">
        <v>1.349</v>
      </c>
      <c r="P164" s="136">
        <f>O164*H164</f>
        <v>13.759799999999998</v>
      </c>
      <c r="Q164" s="136">
        <v>3.465E-2</v>
      </c>
      <c r="R164" s="136">
        <f>Q164*H164</f>
        <v>0.35342999999999997</v>
      </c>
      <c r="S164" s="136">
        <v>0</v>
      </c>
      <c r="T164" s="137">
        <f>S164*H164</f>
        <v>0</v>
      </c>
      <c r="AR164" s="138" t="s">
        <v>137</v>
      </c>
      <c r="AT164" s="138" t="s">
        <v>124</v>
      </c>
      <c r="AU164" s="138" t="s">
        <v>79</v>
      </c>
      <c r="AY164" s="14" t="s">
        <v>121</v>
      </c>
      <c r="BE164" s="139">
        <f>IF(N164="základní",J164,0)</f>
        <v>0</v>
      </c>
      <c r="BF164" s="139">
        <f>IF(N164="snížená",J164,0)</f>
        <v>0</v>
      </c>
      <c r="BG164" s="139">
        <f>IF(N164="zákl. přenesená",J164,0)</f>
        <v>0</v>
      </c>
      <c r="BH164" s="139">
        <f>IF(N164="sníž. přenesená",J164,0)</f>
        <v>0</v>
      </c>
      <c r="BI164" s="139">
        <f>IF(N164="nulová",J164,0)</f>
        <v>0</v>
      </c>
      <c r="BJ164" s="14" t="s">
        <v>77</v>
      </c>
      <c r="BK164" s="139">
        <f>ROUND(I164*H164,2)</f>
        <v>0</v>
      </c>
      <c r="BL164" s="14" t="s">
        <v>137</v>
      </c>
      <c r="BM164" s="138" t="s">
        <v>249</v>
      </c>
    </row>
    <row r="165" spans="2:65" s="1" customFormat="1" ht="24.2" customHeight="1">
      <c r="B165" s="126"/>
      <c r="C165" s="151" t="s">
        <v>261</v>
      </c>
      <c r="D165" s="151" t="s">
        <v>201</v>
      </c>
      <c r="E165" s="152" t="s">
        <v>251</v>
      </c>
      <c r="F165" s="153" t="s">
        <v>252</v>
      </c>
      <c r="G165" s="154" t="s">
        <v>253</v>
      </c>
      <c r="H165" s="155">
        <v>10.404</v>
      </c>
      <c r="I165" s="156"/>
      <c r="J165" s="156"/>
      <c r="K165" s="157"/>
      <c r="L165" s="158"/>
      <c r="M165" s="159" t="s">
        <v>1</v>
      </c>
      <c r="N165" s="160" t="s">
        <v>34</v>
      </c>
      <c r="O165" s="136">
        <v>0</v>
      </c>
      <c r="P165" s="136">
        <f>O165*H165</f>
        <v>0</v>
      </c>
      <c r="Q165" s="136">
        <v>0.11899999999999999</v>
      </c>
      <c r="R165" s="136">
        <f>Q165*H165</f>
        <v>1.238076</v>
      </c>
      <c r="S165" s="136">
        <v>0</v>
      </c>
      <c r="T165" s="137">
        <f>S165*H165</f>
        <v>0</v>
      </c>
      <c r="AR165" s="138" t="s">
        <v>187</v>
      </c>
      <c r="AT165" s="138" t="s">
        <v>201</v>
      </c>
      <c r="AU165" s="138" t="s">
        <v>79</v>
      </c>
      <c r="AY165" s="14" t="s">
        <v>121</v>
      </c>
      <c r="BE165" s="139">
        <f>IF(N165="základní",J165,0)</f>
        <v>0</v>
      </c>
      <c r="BF165" s="139">
        <f>IF(N165="snížená",J165,0)</f>
        <v>0</v>
      </c>
      <c r="BG165" s="139">
        <f>IF(N165="zákl. přenesená",J165,0)</f>
        <v>0</v>
      </c>
      <c r="BH165" s="139">
        <f>IF(N165="sníž. přenesená",J165,0)</f>
        <v>0</v>
      </c>
      <c r="BI165" s="139">
        <f>IF(N165="nulová",J165,0)</f>
        <v>0</v>
      </c>
      <c r="BJ165" s="14" t="s">
        <v>77</v>
      </c>
      <c r="BK165" s="139">
        <f>ROUND(I165*H165,2)</f>
        <v>0</v>
      </c>
      <c r="BL165" s="14" t="s">
        <v>137</v>
      </c>
      <c r="BM165" s="138" t="s">
        <v>254</v>
      </c>
    </row>
    <row r="166" spans="2:65" s="1" customFormat="1" ht="24.2" customHeight="1">
      <c r="B166" s="126"/>
      <c r="C166" s="127" t="s">
        <v>266</v>
      </c>
      <c r="D166" s="127" t="s">
        <v>124</v>
      </c>
      <c r="E166" s="128" t="s">
        <v>257</v>
      </c>
      <c r="F166" s="129" t="s">
        <v>258</v>
      </c>
      <c r="G166" s="130" t="s">
        <v>170</v>
      </c>
      <c r="H166" s="131">
        <v>0.5</v>
      </c>
      <c r="I166" s="132"/>
      <c r="J166" s="132"/>
      <c r="K166" s="133"/>
      <c r="L166" s="26"/>
      <c r="M166" s="134" t="s">
        <v>1</v>
      </c>
      <c r="N166" s="135" t="s">
        <v>34</v>
      </c>
      <c r="O166" s="136">
        <v>1.548</v>
      </c>
      <c r="P166" s="136">
        <f>O166*H166</f>
        <v>0.77400000000000002</v>
      </c>
      <c r="Q166" s="136">
        <v>2.5058699999999998</v>
      </c>
      <c r="R166" s="136">
        <f>Q166*H166</f>
        <v>1.2529349999999999</v>
      </c>
      <c r="S166" s="136">
        <v>0</v>
      </c>
      <c r="T166" s="137">
        <f>S166*H166</f>
        <v>0</v>
      </c>
      <c r="AR166" s="138" t="s">
        <v>137</v>
      </c>
      <c r="AT166" s="138" t="s">
        <v>124</v>
      </c>
      <c r="AU166" s="138" t="s">
        <v>79</v>
      </c>
      <c r="AY166" s="14" t="s">
        <v>121</v>
      </c>
      <c r="BE166" s="139">
        <f>IF(N166="základní",J166,0)</f>
        <v>0</v>
      </c>
      <c r="BF166" s="139">
        <f>IF(N166="snížená",J166,0)</f>
        <v>0</v>
      </c>
      <c r="BG166" s="139">
        <f>IF(N166="zákl. přenesená",J166,0)</f>
        <v>0</v>
      </c>
      <c r="BH166" s="139">
        <f>IF(N166="sníž. přenesená",J166,0)</f>
        <v>0</v>
      </c>
      <c r="BI166" s="139">
        <f>IF(N166="nulová",J166,0)</f>
        <v>0</v>
      </c>
      <c r="BJ166" s="14" t="s">
        <v>77</v>
      </c>
      <c r="BK166" s="139">
        <f>ROUND(I166*H166,2)</f>
        <v>0</v>
      </c>
      <c r="BL166" s="14" t="s">
        <v>137</v>
      </c>
      <c r="BM166" s="138" t="s">
        <v>259</v>
      </c>
    </row>
    <row r="167" spans="2:65" s="11" customFormat="1" ht="22.9" customHeight="1">
      <c r="B167" s="115"/>
      <c r="D167" s="116" t="s">
        <v>68</v>
      </c>
      <c r="E167" s="124" t="s">
        <v>120</v>
      </c>
      <c r="F167" s="124" t="s">
        <v>260</v>
      </c>
      <c r="J167" s="125">
        <f>J168+J170+J171+J172</f>
        <v>0</v>
      </c>
      <c r="L167" s="115"/>
      <c r="M167" s="119"/>
      <c r="P167" s="120">
        <f>SUM(P168:P173)</f>
        <v>125.51</v>
      </c>
      <c r="R167" s="120">
        <f>SUM(R168:R173)</f>
        <v>94.313099999999991</v>
      </c>
      <c r="T167" s="121">
        <f>SUM(T168:T173)</f>
        <v>0</v>
      </c>
      <c r="AR167" s="116" t="s">
        <v>77</v>
      </c>
      <c r="AT167" s="122" t="s">
        <v>68</v>
      </c>
      <c r="AU167" s="122" t="s">
        <v>77</v>
      </c>
      <c r="AY167" s="116" t="s">
        <v>121</v>
      </c>
      <c r="BK167" s="123">
        <f>SUM(BK168:BK173)</f>
        <v>0</v>
      </c>
    </row>
    <row r="168" spans="2:65" s="1" customFormat="1" ht="21.75" customHeight="1">
      <c r="B168" s="126"/>
      <c r="C168" s="127" t="s">
        <v>270</v>
      </c>
      <c r="D168" s="127" t="s">
        <v>124</v>
      </c>
      <c r="E168" s="128" t="s">
        <v>262</v>
      </c>
      <c r="F168" s="129" t="s">
        <v>263</v>
      </c>
      <c r="G168" s="130" t="s">
        <v>157</v>
      </c>
      <c r="H168" s="131">
        <v>140</v>
      </c>
      <c r="I168" s="132"/>
      <c r="J168" s="132"/>
      <c r="K168" s="133"/>
      <c r="L168" s="26"/>
      <c r="M168" s="134" t="s">
        <v>1</v>
      </c>
      <c r="N168" s="135" t="s">
        <v>34</v>
      </c>
      <c r="O168" s="136">
        <v>0.109</v>
      </c>
      <c r="P168" s="136">
        <f>O168*H168</f>
        <v>15.26</v>
      </c>
      <c r="Q168" s="136">
        <v>0.46</v>
      </c>
      <c r="R168" s="136">
        <f>Q168*H168</f>
        <v>64.400000000000006</v>
      </c>
      <c r="S168" s="136">
        <v>0</v>
      </c>
      <c r="T168" s="137">
        <f>S168*H168</f>
        <v>0</v>
      </c>
      <c r="AR168" s="138" t="s">
        <v>137</v>
      </c>
      <c r="AT168" s="138" t="s">
        <v>124</v>
      </c>
      <c r="AU168" s="138" t="s">
        <v>79</v>
      </c>
      <c r="AY168" s="14" t="s">
        <v>121</v>
      </c>
      <c r="BE168" s="139">
        <f>IF(N168="základní",J168,0)</f>
        <v>0</v>
      </c>
      <c r="BF168" s="139">
        <f>IF(N168="snížená",J168,0)</f>
        <v>0</v>
      </c>
      <c r="BG168" s="139">
        <f>IF(N168="zákl. přenesená",J168,0)</f>
        <v>0</v>
      </c>
      <c r="BH168" s="139">
        <f>IF(N168="sníž. přenesená",J168,0)</f>
        <v>0</v>
      </c>
      <c r="BI168" s="139">
        <f>IF(N168="nulová",J168,0)</f>
        <v>0</v>
      </c>
      <c r="BJ168" s="14" t="s">
        <v>77</v>
      </c>
      <c r="BK168" s="139">
        <f>ROUND(I168*H168,2)</f>
        <v>0</v>
      </c>
      <c r="BL168" s="14" t="s">
        <v>137</v>
      </c>
      <c r="BM168" s="138" t="s">
        <v>264</v>
      </c>
    </row>
    <row r="169" spans="2:65" s="12" customFormat="1">
      <c r="B169" s="144"/>
      <c r="D169" s="145" t="s">
        <v>159</v>
      </c>
      <c r="E169" s="146" t="s">
        <v>1</v>
      </c>
      <c r="F169" s="147" t="s">
        <v>350</v>
      </c>
      <c r="H169" s="148">
        <v>140</v>
      </c>
      <c r="L169" s="144"/>
      <c r="M169" s="149"/>
      <c r="T169" s="150"/>
      <c r="AT169" s="146" t="s">
        <v>159</v>
      </c>
      <c r="AU169" s="146" t="s">
        <v>79</v>
      </c>
      <c r="AV169" s="12" t="s">
        <v>79</v>
      </c>
      <c r="AW169" s="12" t="s">
        <v>27</v>
      </c>
      <c r="AX169" s="12" t="s">
        <v>77</v>
      </c>
      <c r="AY169" s="146" t="s">
        <v>121</v>
      </c>
    </row>
    <row r="170" spans="2:65" s="1" customFormat="1" ht="24.2" customHeight="1">
      <c r="B170" s="126"/>
      <c r="C170" s="127" t="s">
        <v>276</v>
      </c>
      <c r="D170" s="127" t="s">
        <v>124</v>
      </c>
      <c r="E170" s="128" t="s">
        <v>267</v>
      </c>
      <c r="F170" s="129" t="s">
        <v>268</v>
      </c>
      <c r="G170" s="130" t="s">
        <v>157</v>
      </c>
      <c r="H170" s="131">
        <v>140</v>
      </c>
      <c r="I170" s="132"/>
      <c r="J170" s="132"/>
      <c r="K170" s="133"/>
      <c r="L170" s="26"/>
      <c r="M170" s="134" t="s">
        <v>1</v>
      </c>
      <c r="N170" s="135" t="s">
        <v>34</v>
      </c>
      <c r="O170" s="136">
        <v>0.77800000000000002</v>
      </c>
      <c r="P170" s="136">
        <f>O170*H170</f>
        <v>108.92</v>
      </c>
      <c r="Q170" s="136">
        <v>8.9219999999999994E-2</v>
      </c>
      <c r="R170" s="136">
        <f>Q170*H170</f>
        <v>12.490799999999998</v>
      </c>
      <c r="S170" s="136">
        <v>0</v>
      </c>
      <c r="T170" s="137">
        <f>S170*H170</f>
        <v>0</v>
      </c>
      <c r="AR170" s="138" t="s">
        <v>137</v>
      </c>
      <c r="AT170" s="138" t="s">
        <v>124</v>
      </c>
      <c r="AU170" s="138" t="s">
        <v>79</v>
      </c>
      <c r="AY170" s="14" t="s">
        <v>121</v>
      </c>
      <c r="BE170" s="139">
        <f>IF(N170="základní",J170,0)</f>
        <v>0</v>
      </c>
      <c r="BF170" s="139">
        <f>IF(N170="snížená",J170,0)</f>
        <v>0</v>
      </c>
      <c r="BG170" s="139">
        <f>IF(N170="zákl. přenesená",J170,0)</f>
        <v>0</v>
      </c>
      <c r="BH170" s="139">
        <f>IF(N170="sníž. přenesená",J170,0)</f>
        <v>0</v>
      </c>
      <c r="BI170" s="139">
        <f>IF(N170="nulová",J170,0)</f>
        <v>0</v>
      </c>
      <c r="BJ170" s="14" t="s">
        <v>77</v>
      </c>
      <c r="BK170" s="139">
        <f>ROUND(I170*H170,2)</f>
        <v>0</v>
      </c>
      <c r="BL170" s="14" t="s">
        <v>137</v>
      </c>
      <c r="BM170" s="138" t="s">
        <v>269</v>
      </c>
    </row>
    <row r="171" spans="2:65" s="1" customFormat="1" ht="24.2" customHeight="1">
      <c r="B171" s="126"/>
      <c r="C171" s="151" t="s">
        <v>280</v>
      </c>
      <c r="D171" s="151" t="s">
        <v>201</v>
      </c>
      <c r="E171" s="152" t="s">
        <v>271</v>
      </c>
      <c r="F171" s="153" t="s">
        <v>272</v>
      </c>
      <c r="G171" s="154" t="s">
        <v>157</v>
      </c>
      <c r="H171" s="155">
        <v>142.80000000000001</v>
      </c>
      <c r="I171" s="156"/>
      <c r="J171" s="156"/>
      <c r="K171" s="157"/>
      <c r="L171" s="158"/>
      <c r="M171" s="159" t="s">
        <v>1</v>
      </c>
      <c r="N171" s="160" t="s">
        <v>34</v>
      </c>
      <c r="O171" s="136">
        <v>0</v>
      </c>
      <c r="P171" s="136">
        <f>O171*H171</f>
        <v>0</v>
      </c>
      <c r="Q171" s="136">
        <v>0.113</v>
      </c>
      <c r="R171" s="136">
        <f>Q171*H171</f>
        <v>16.136400000000002</v>
      </c>
      <c r="S171" s="136">
        <v>0</v>
      </c>
      <c r="T171" s="137">
        <f>S171*H171</f>
        <v>0</v>
      </c>
      <c r="AR171" s="138" t="s">
        <v>187</v>
      </c>
      <c r="AT171" s="138" t="s">
        <v>201</v>
      </c>
      <c r="AU171" s="138" t="s">
        <v>79</v>
      </c>
      <c r="AY171" s="14" t="s">
        <v>121</v>
      </c>
      <c r="BE171" s="139">
        <f>IF(N171="základní",J171,0)</f>
        <v>0</v>
      </c>
      <c r="BF171" s="139">
        <f>IF(N171="snížená",J171,0)</f>
        <v>0</v>
      </c>
      <c r="BG171" s="139">
        <f>IF(N171="zákl. přenesená",J171,0)</f>
        <v>0</v>
      </c>
      <c r="BH171" s="139">
        <f>IF(N171="sníž. přenesená",J171,0)</f>
        <v>0</v>
      </c>
      <c r="BI171" s="139">
        <f>IF(N171="nulová",J171,0)</f>
        <v>0</v>
      </c>
      <c r="BJ171" s="14" t="s">
        <v>77</v>
      </c>
      <c r="BK171" s="139">
        <f>ROUND(I171*H171,2)</f>
        <v>0</v>
      </c>
      <c r="BL171" s="14" t="s">
        <v>137</v>
      </c>
      <c r="BM171" s="138" t="s">
        <v>273</v>
      </c>
    </row>
    <row r="172" spans="2:65" s="1" customFormat="1" ht="21.75" customHeight="1">
      <c r="B172" s="126"/>
      <c r="C172" s="127" t="s">
        <v>284</v>
      </c>
      <c r="D172" s="127" t="s">
        <v>124</v>
      </c>
      <c r="E172" s="128" t="s">
        <v>357</v>
      </c>
      <c r="F172" s="129" t="s">
        <v>358</v>
      </c>
      <c r="G172" s="130" t="s">
        <v>157</v>
      </c>
      <c r="H172" s="131">
        <v>7</v>
      </c>
      <c r="I172" s="132"/>
      <c r="J172" s="132"/>
      <c r="K172" s="133"/>
      <c r="L172" s="26"/>
      <c r="M172" s="134" t="s">
        <v>1</v>
      </c>
      <c r="N172" s="135" t="s">
        <v>34</v>
      </c>
      <c r="O172" s="136">
        <v>0.19</v>
      </c>
      <c r="P172" s="136">
        <f>O172*H172</f>
        <v>1.33</v>
      </c>
      <c r="Q172" s="136">
        <v>0.1837</v>
      </c>
      <c r="R172" s="136">
        <f>Q172*H172</f>
        <v>1.2859</v>
      </c>
      <c r="S172" s="136">
        <v>0</v>
      </c>
      <c r="T172" s="137">
        <f>S172*H172</f>
        <v>0</v>
      </c>
      <c r="AR172" s="138" t="s">
        <v>137</v>
      </c>
      <c r="AT172" s="138" t="s">
        <v>124</v>
      </c>
      <c r="AU172" s="138" t="s">
        <v>79</v>
      </c>
      <c r="AY172" s="14" t="s">
        <v>121</v>
      </c>
      <c r="BE172" s="139">
        <f>IF(N172="základní",J172,0)</f>
        <v>0</v>
      </c>
      <c r="BF172" s="139">
        <f>IF(N172="snížená",J172,0)</f>
        <v>0</v>
      </c>
      <c r="BG172" s="139">
        <f>IF(N172="zákl. přenesená",J172,0)</f>
        <v>0</v>
      </c>
      <c r="BH172" s="139">
        <f>IF(N172="sníž. přenesená",J172,0)</f>
        <v>0</v>
      </c>
      <c r="BI172" s="139">
        <f>IF(N172="nulová",J172,0)</f>
        <v>0</v>
      </c>
      <c r="BJ172" s="14" t="s">
        <v>77</v>
      </c>
      <c r="BK172" s="139">
        <f>ROUND(I172*H172,2)</f>
        <v>0</v>
      </c>
      <c r="BL172" s="14" t="s">
        <v>137</v>
      </c>
      <c r="BM172" s="138" t="s">
        <v>359</v>
      </c>
    </row>
    <row r="173" spans="2:65" s="12" customFormat="1">
      <c r="B173" s="144"/>
      <c r="D173" s="145" t="s">
        <v>159</v>
      </c>
      <c r="E173" s="146" t="s">
        <v>1</v>
      </c>
      <c r="F173" s="147" t="s">
        <v>360</v>
      </c>
      <c r="H173" s="148">
        <v>7</v>
      </c>
      <c r="L173" s="144"/>
      <c r="M173" s="149"/>
      <c r="T173" s="150"/>
      <c r="AT173" s="146" t="s">
        <v>159</v>
      </c>
      <c r="AU173" s="146" t="s">
        <v>79</v>
      </c>
      <c r="AV173" s="12" t="s">
        <v>79</v>
      </c>
      <c r="AW173" s="12" t="s">
        <v>27</v>
      </c>
      <c r="AX173" s="12" t="s">
        <v>77</v>
      </c>
      <c r="AY173" s="146" t="s">
        <v>121</v>
      </c>
    </row>
    <row r="174" spans="2:65" s="11" customFormat="1" ht="22.9" customHeight="1">
      <c r="B174" s="115"/>
      <c r="D174" s="116" t="s">
        <v>68</v>
      </c>
      <c r="E174" s="124" t="s">
        <v>191</v>
      </c>
      <c r="F174" s="124" t="s">
        <v>275</v>
      </c>
      <c r="J174" s="125">
        <f>J175+J176+J177+J179+J181+J183+J185+J186+J187+J188+J190+J191+J192</f>
        <v>0</v>
      </c>
      <c r="L174" s="115"/>
      <c r="M174" s="119"/>
      <c r="P174" s="120">
        <f>SUM(P175:P192)</f>
        <v>64.585007999999988</v>
      </c>
      <c r="R174" s="120">
        <f>SUM(R175:R192)</f>
        <v>13.3799568</v>
      </c>
      <c r="T174" s="121">
        <f>SUM(T175:T192)</f>
        <v>1.9410000000000001</v>
      </c>
      <c r="AR174" s="116" t="s">
        <v>77</v>
      </c>
      <c r="AT174" s="122" t="s">
        <v>68</v>
      </c>
      <c r="AU174" s="122" t="s">
        <v>77</v>
      </c>
      <c r="AY174" s="116" t="s">
        <v>121</v>
      </c>
      <c r="BK174" s="123">
        <f>SUM(BK175:BK192)</f>
        <v>0</v>
      </c>
    </row>
    <row r="175" spans="2:65" s="1" customFormat="1" ht="24.2" customHeight="1">
      <c r="B175" s="126"/>
      <c r="C175" s="127" t="s">
        <v>289</v>
      </c>
      <c r="D175" s="127" t="s">
        <v>124</v>
      </c>
      <c r="E175" s="128" t="s">
        <v>277</v>
      </c>
      <c r="F175" s="129" t="s">
        <v>278</v>
      </c>
      <c r="G175" s="130" t="s">
        <v>248</v>
      </c>
      <c r="H175" s="131">
        <v>5.5</v>
      </c>
      <c r="I175" s="132"/>
      <c r="J175" s="132"/>
      <c r="K175" s="133"/>
      <c r="L175" s="26"/>
      <c r="M175" s="134" t="s">
        <v>1</v>
      </c>
      <c r="N175" s="135" t="s">
        <v>34</v>
      </c>
      <c r="O175" s="136">
        <v>0.36599999999999999</v>
      </c>
      <c r="P175" s="136">
        <f>O175*H175</f>
        <v>2.0129999999999999</v>
      </c>
      <c r="Q175" s="136">
        <v>2.9999999999999997E-4</v>
      </c>
      <c r="R175" s="136">
        <f>Q175*H175</f>
        <v>1.6499999999999998E-3</v>
      </c>
      <c r="S175" s="136">
        <v>0</v>
      </c>
      <c r="T175" s="137">
        <f>S175*H175</f>
        <v>0</v>
      </c>
      <c r="AR175" s="138" t="s">
        <v>137</v>
      </c>
      <c r="AT175" s="138" t="s">
        <v>124</v>
      </c>
      <c r="AU175" s="138" t="s">
        <v>79</v>
      </c>
      <c r="AY175" s="14" t="s">
        <v>121</v>
      </c>
      <c r="BE175" s="139">
        <f>IF(N175="základní",J175,0)</f>
        <v>0</v>
      </c>
      <c r="BF175" s="139">
        <f>IF(N175="snížená",J175,0)</f>
        <v>0</v>
      </c>
      <c r="BG175" s="139">
        <f>IF(N175="zákl. přenesená",J175,0)</f>
        <v>0</v>
      </c>
      <c r="BH175" s="139">
        <f>IF(N175="sníž. přenesená",J175,0)</f>
        <v>0</v>
      </c>
      <c r="BI175" s="139">
        <f>IF(N175="nulová",J175,0)</f>
        <v>0</v>
      </c>
      <c r="BJ175" s="14" t="s">
        <v>77</v>
      </c>
      <c r="BK175" s="139">
        <f>ROUND(I175*H175,2)</f>
        <v>0</v>
      </c>
      <c r="BL175" s="14" t="s">
        <v>137</v>
      </c>
      <c r="BM175" s="138" t="s">
        <v>279</v>
      </c>
    </row>
    <row r="176" spans="2:65" s="1" customFormat="1" ht="16.5" customHeight="1">
      <c r="B176" s="126"/>
      <c r="C176" s="151" t="s">
        <v>294</v>
      </c>
      <c r="D176" s="151" t="s">
        <v>201</v>
      </c>
      <c r="E176" s="152" t="s">
        <v>281</v>
      </c>
      <c r="F176" s="153" t="s">
        <v>282</v>
      </c>
      <c r="G176" s="154" t="s">
        <v>248</v>
      </c>
      <c r="H176" s="155">
        <v>5.5</v>
      </c>
      <c r="I176" s="156"/>
      <c r="J176" s="156"/>
      <c r="K176" s="157"/>
      <c r="L176" s="158"/>
      <c r="M176" s="159" t="s">
        <v>1</v>
      </c>
      <c r="N176" s="160" t="s">
        <v>34</v>
      </c>
      <c r="O176" s="136">
        <v>0</v>
      </c>
      <c r="P176" s="136">
        <f>O176*H176</f>
        <v>0</v>
      </c>
      <c r="Q176" s="136">
        <v>1.3860000000000001E-2</v>
      </c>
      <c r="R176" s="136">
        <f>Q176*H176</f>
        <v>7.6230000000000006E-2</v>
      </c>
      <c r="S176" s="136">
        <v>0</v>
      </c>
      <c r="T176" s="137">
        <f>S176*H176</f>
        <v>0</v>
      </c>
      <c r="AR176" s="138" t="s">
        <v>187</v>
      </c>
      <c r="AT176" s="138" t="s">
        <v>201</v>
      </c>
      <c r="AU176" s="138" t="s">
        <v>79</v>
      </c>
      <c r="AY176" s="14" t="s">
        <v>121</v>
      </c>
      <c r="BE176" s="139">
        <f>IF(N176="základní",J176,0)</f>
        <v>0</v>
      </c>
      <c r="BF176" s="139">
        <f>IF(N176="snížená",J176,0)</f>
        <v>0</v>
      </c>
      <c r="BG176" s="139">
        <f>IF(N176="zákl. přenesená",J176,0)</f>
        <v>0</v>
      </c>
      <c r="BH176" s="139">
        <f>IF(N176="sníž. přenesená",J176,0)</f>
        <v>0</v>
      </c>
      <c r="BI176" s="139">
        <f>IF(N176="nulová",J176,0)</f>
        <v>0</v>
      </c>
      <c r="BJ176" s="14" t="s">
        <v>77</v>
      </c>
      <c r="BK176" s="139">
        <f>ROUND(I176*H176,2)</f>
        <v>0</v>
      </c>
      <c r="BL176" s="14" t="s">
        <v>137</v>
      </c>
      <c r="BM176" s="138" t="s">
        <v>283</v>
      </c>
    </row>
    <row r="177" spans="2:65" s="1" customFormat="1" ht="33" customHeight="1">
      <c r="B177" s="126"/>
      <c r="C177" s="127" t="s">
        <v>299</v>
      </c>
      <c r="D177" s="127" t="s">
        <v>124</v>
      </c>
      <c r="E177" s="128" t="s">
        <v>285</v>
      </c>
      <c r="F177" s="129" t="s">
        <v>286</v>
      </c>
      <c r="G177" s="130" t="s">
        <v>248</v>
      </c>
      <c r="H177" s="131">
        <v>75</v>
      </c>
      <c r="I177" s="132"/>
      <c r="J177" s="132"/>
      <c r="K177" s="133"/>
      <c r="L177" s="26"/>
      <c r="M177" s="134" t="s">
        <v>1</v>
      </c>
      <c r="N177" s="135" t="s">
        <v>34</v>
      </c>
      <c r="O177" s="136">
        <v>0.23899999999999999</v>
      </c>
      <c r="P177" s="136">
        <f>O177*H177</f>
        <v>17.925000000000001</v>
      </c>
      <c r="Q177" s="136">
        <v>0.1295</v>
      </c>
      <c r="R177" s="136">
        <f>Q177*H177</f>
        <v>9.7125000000000004</v>
      </c>
      <c r="S177" s="136">
        <v>0</v>
      </c>
      <c r="T177" s="137">
        <f>S177*H177</f>
        <v>0</v>
      </c>
      <c r="AR177" s="138" t="s">
        <v>137</v>
      </c>
      <c r="AT177" s="138" t="s">
        <v>124</v>
      </c>
      <c r="AU177" s="138" t="s">
        <v>79</v>
      </c>
      <c r="AY177" s="14" t="s">
        <v>121</v>
      </c>
      <c r="BE177" s="139">
        <f>IF(N177="základní",J177,0)</f>
        <v>0</v>
      </c>
      <c r="BF177" s="139">
        <f>IF(N177="snížená",J177,0)</f>
        <v>0</v>
      </c>
      <c r="BG177" s="139">
        <f>IF(N177="zákl. přenesená",J177,0)</f>
        <v>0</v>
      </c>
      <c r="BH177" s="139">
        <f>IF(N177="sníž. přenesená",J177,0)</f>
        <v>0</v>
      </c>
      <c r="BI177" s="139">
        <f>IF(N177="nulová",J177,0)</f>
        <v>0</v>
      </c>
      <c r="BJ177" s="14" t="s">
        <v>77</v>
      </c>
      <c r="BK177" s="139">
        <f>ROUND(I177*H177,2)</f>
        <v>0</v>
      </c>
      <c r="BL177" s="14" t="s">
        <v>137</v>
      </c>
      <c r="BM177" s="138" t="s">
        <v>287</v>
      </c>
    </row>
    <row r="178" spans="2:65" s="12" customFormat="1">
      <c r="B178" s="144"/>
      <c r="D178" s="145" t="s">
        <v>159</v>
      </c>
      <c r="E178" s="146" t="s">
        <v>1</v>
      </c>
      <c r="F178" s="147" t="s">
        <v>361</v>
      </c>
      <c r="H178" s="148">
        <v>75</v>
      </c>
      <c r="L178" s="144"/>
      <c r="M178" s="149"/>
      <c r="T178" s="150"/>
      <c r="AT178" s="146" t="s">
        <v>159</v>
      </c>
      <c r="AU178" s="146" t="s">
        <v>79</v>
      </c>
      <c r="AV178" s="12" t="s">
        <v>79</v>
      </c>
      <c r="AW178" s="12" t="s">
        <v>27</v>
      </c>
      <c r="AX178" s="12" t="s">
        <v>77</v>
      </c>
      <c r="AY178" s="146" t="s">
        <v>121</v>
      </c>
    </row>
    <row r="179" spans="2:65" s="1" customFormat="1" ht="16.5" customHeight="1">
      <c r="B179" s="126"/>
      <c r="C179" s="151" t="s">
        <v>303</v>
      </c>
      <c r="D179" s="151" t="s">
        <v>201</v>
      </c>
      <c r="E179" s="152" t="s">
        <v>290</v>
      </c>
      <c r="F179" s="153" t="s">
        <v>291</v>
      </c>
      <c r="G179" s="154" t="s">
        <v>248</v>
      </c>
      <c r="H179" s="155">
        <v>7.14</v>
      </c>
      <c r="I179" s="156"/>
      <c r="J179" s="156"/>
      <c r="K179" s="157"/>
      <c r="L179" s="158"/>
      <c r="M179" s="159" t="s">
        <v>1</v>
      </c>
      <c r="N179" s="160" t="s">
        <v>34</v>
      </c>
      <c r="O179" s="136">
        <v>0</v>
      </c>
      <c r="P179" s="136">
        <f>O179*H179</f>
        <v>0</v>
      </c>
      <c r="Q179" s="136">
        <v>5.6120000000000003E-2</v>
      </c>
      <c r="R179" s="136">
        <f>Q179*H179</f>
        <v>0.40069680000000002</v>
      </c>
      <c r="S179" s="136">
        <v>0</v>
      </c>
      <c r="T179" s="137">
        <f>S179*H179</f>
        <v>0</v>
      </c>
      <c r="AR179" s="138" t="s">
        <v>187</v>
      </c>
      <c r="AT179" s="138" t="s">
        <v>201</v>
      </c>
      <c r="AU179" s="138" t="s">
        <v>79</v>
      </c>
      <c r="AY179" s="14" t="s">
        <v>121</v>
      </c>
      <c r="BE179" s="139">
        <f>IF(N179="základní",J179,0)</f>
        <v>0</v>
      </c>
      <c r="BF179" s="139">
        <f>IF(N179="snížená",J179,0)</f>
        <v>0</v>
      </c>
      <c r="BG179" s="139">
        <f>IF(N179="zákl. přenesená",J179,0)</f>
        <v>0</v>
      </c>
      <c r="BH179" s="139">
        <f>IF(N179="sníž. přenesená",J179,0)</f>
        <v>0</v>
      </c>
      <c r="BI179" s="139">
        <f>IF(N179="nulová",J179,0)</f>
        <v>0</v>
      </c>
      <c r="BJ179" s="14" t="s">
        <v>77</v>
      </c>
      <c r="BK179" s="139">
        <f>ROUND(I179*H179,2)</f>
        <v>0</v>
      </c>
      <c r="BL179" s="14" t="s">
        <v>137</v>
      </c>
      <c r="BM179" s="138" t="s">
        <v>292</v>
      </c>
    </row>
    <row r="180" spans="2:65" s="12" customFormat="1">
      <c r="B180" s="144"/>
      <c r="D180" s="145" t="s">
        <v>159</v>
      </c>
      <c r="E180" s="146" t="s">
        <v>1</v>
      </c>
      <c r="F180" s="147" t="s">
        <v>362</v>
      </c>
      <c r="H180" s="148">
        <v>7.14</v>
      </c>
      <c r="L180" s="144"/>
      <c r="M180" s="149"/>
      <c r="T180" s="150"/>
      <c r="AT180" s="146" t="s">
        <v>159</v>
      </c>
      <c r="AU180" s="146" t="s">
        <v>79</v>
      </c>
      <c r="AV180" s="12" t="s">
        <v>79</v>
      </c>
      <c r="AW180" s="12" t="s">
        <v>27</v>
      </c>
      <c r="AX180" s="12" t="s">
        <v>77</v>
      </c>
      <c r="AY180" s="146" t="s">
        <v>121</v>
      </c>
    </row>
    <row r="181" spans="2:65" s="1" customFormat="1" ht="16.5" customHeight="1">
      <c r="B181" s="126"/>
      <c r="C181" s="151" t="s">
        <v>307</v>
      </c>
      <c r="D181" s="151" t="s">
        <v>201</v>
      </c>
      <c r="E181" s="152" t="s">
        <v>363</v>
      </c>
      <c r="F181" s="153" t="s">
        <v>364</v>
      </c>
      <c r="G181" s="154" t="s">
        <v>248</v>
      </c>
      <c r="H181" s="155">
        <v>69.36</v>
      </c>
      <c r="I181" s="156"/>
      <c r="J181" s="156"/>
      <c r="K181" s="157"/>
      <c r="L181" s="158"/>
      <c r="M181" s="159" t="s">
        <v>1</v>
      </c>
      <c r="N181" s="160" t="s">
        <v>34</v>
      </c>
      <c r="O181" s="136">
        <v>0</v>
      </c>
      <c r="P181" s="136">
        <f>O181*H181</f>
        <v>0</v>
      </c>
      <c r="Q181" s="136">
        <v>4.4999999999999998E-2</v>
      </c>
      <c r="R181" s="136">
        <f>Q181*H181</f>
        <v>3.1212</v>
      </c>
      <c r="S181" s="136">
        <v>0</v>
      </c>
      <c r="T181" s="137">
        <f>S181*H181</f>
        <v>0</v>
      </c>
      <c r="AR181" s="138" t="s">
        <v>187</v>
      </c>
      <c r="AT181" s="138" t="s">
        <v>201</v>
      </c>
      <c r="AU181" s="138" t="s">
        <v>79</v>
      </c>
      <c r="AY181" s="14" t="s">
        <v>121</v>
      </c>
      <c r="BE181" s="139">
        <f>IF(N181="základní",J181,0)</f>
        <v>0</v>
      </c>
      <c r="BF181" s="139">
        <f>IF(N181="snížená",J181,0)</f>
        <v>0</v>
      </c>
      <c r="BG181" s="139">
        <f>IF(N181="zákl. přenesená",J181,0)</f>
        <v>0</v>
      </c>
      <c r="BH181" s="139">
        <f>IF(N181="sníž. přenesená",J181,0)</f>
        <v>0</v>
      </c>
      <c r="BI181" s="139">
        <f>IF(N181="nulová",J181,0)</f>
        <v>0</v>
      </c>
      <c r="BJ181" s="14" t="s">
        <v>77</v>
      </c>
      <c r="BK181" s="139">
        <f>ROUND(I181*H181,2)</f>
        <v>0</v>
      </c>
      <c r="BL181" s="14" t="s">
        <v>137</v>
      </c>
      <c r="BM181" s="138" t="s">
        <v>365</v>
      </c>
    </row>
    <row r="182" spans="2:65" s="12" customFormat="1">
      <c r="B182" s="144"/>
      <c r="D182" s="145" t="s">
        <v>159</v>
      </c>
      <c r="E182" s="146" t="s">
        <v>1</v>
      </c>
      <c r="F182" s="147" t="s">
        <v>366</v>
      </c>
      <c r="H182" s="148">
        <v>69.36</v>
      </c>
      <c r="L182" s="144"/>
      <c r="M182" s="149"/>
      <c r="T182" s="150"/>
      <c r="AT182" s="146" t="s">
        <v>159</v>
      </c>
      <c r="AU182" s="146" t="s">
        <v>79</v>
      </c>
      <c r="AV182" s="12" t="s">
        <v>79</v>
      </c>
      <c r="AW182" s="12" t="s">
        <v>27</v>
      </c>
      <c r="AX182" s="12" t="s">
        <v>77</v>
      </c>
      <c r="AY182" s="146" t="s">
        <v>121</v>
      </c>
    </row>
    <row r="183" spans="2:65" s="1" customFormat="1" ht="16.5" customHeight="1">
      <c r="B183" s="126"/>
      <c r="C183" s="127" t="s">
        <v>311</v>
      </c>
      <c r="D183" s="127" t="s">
        <v>124</v>
      </c>
      <c r="E183" s="128" t="s">
        <v>295</v>
      </c>
      <c r="F183" s="129" t="s">
        <v>296</v>
      </c>
      <c r="G183" s="130" t="s">
        <v>170</v>
      </c>
      <c r="H183" s="131">
        <v>0.91800000000000004</v>
      </c>
      <c r="I183" s="132"/>
      <c r="J183" s="132"/>
      <c r="K183" s="133"/>
      <c r="L183" s="26"/>
      <c r="M183" s="134" t="s">
        <v>1</v>
      </c>
      <c r="N183" s="135" t="s">
        <v>34</v>
      </c>
      <c r="O183" s="136">
        <v>6.4359999999999999</v>
      </c>
      <c r="P183" s="136">
        <f>O183*H183</f>
        <v>5.9082480000000004</v>
      </c>
      <c r="Q183" s="136">
        <v>0</v>
      </c>
      <c r="R183" s="136">
        <f>Q183*H183</f>
        <v>0</v>
      </c>
      <c r="S183" s="136">
        <v>2</v>
      </c>
      <c r="T183" s="137">
        <f>S183*H183</f>
        <v>1.8360000000000001</v>
      </c>
      <c r="AR183" s="138" t="s">
        <v>137</v>
      </c>
      <c r="AT183" s="138" t="s">
        <v>124</v>
      </c>
      <c r="AU183" s="138" t="s">
        <v>79</v>
      </c>
      <c r="AY183" s="14" t="s">
        <v>121</v>
      </c>
      <c r="BE183" s="139">
        <f>IF(N183="základní",J183,0)</f>
        <v>0</v>
      </c>
      <c r="BF183" s="139">
        <f>IF(N183="snížená",J183,0)</f>
        <v>0</v>
      </c>
      <c r="BG183" s="139">
        <f>IF(N183="zákl. přenesená",J183,0)</f>
        <v>0</v>
      </c>
      <c r="BH183" s="139">
        <f>IF(N183="sníž. přenesená",J183,0)</f>
        <v>0</v>
      </c>
      <c r="BI183" s="139">
        <f>IF(N183="nulová",J183,0)</f>
        <v>0</v>
      </c>
      <c r="BJ183" s="14" t="s">
        <v>77</v>
      </c>
      <c r="BK183" s="139">
        <f>ROUND(I183*H183,2)</f>
        <v>0</v>
      </c>
      <c r="BL183" s="14" t="s">
        <v>137</v>
      </c>
      <c r="BM183" s="138" t="s">
        <v>297</v>
      </c>
    </row>
    <row r="184" spans="2:65" s="12" customFormat="1">
      <c r="B184" s="144"/>
      <c r="D184" s="145" t="s">
        <v>159</v>
      </c>
      <c r="E184" s="146" t="s">
        <v>1</v>
      </c>
      <c r="F184" s="147" t="s">
        <v>367</v>
      </c>
      <c r="H184" s="148">
        <v>0.91800000000000004</v>
      </c>
      <c r="L184" s="144"/>
      <c r="M184" s="149"/>
      <c r="T184" s="150"/>
      <c r="AT184" s="146" t="s">
        <v>159</v>
      </c>
      <c r="AU184" s="146" t="s">
        <v>79</v>
      </c>
      <c r="AV184" s="12" t="s">
        <v>79</v>
      </c>
      <c r="AW184" s="12" t="s">
        <v>27</v>
      </c>
      <c r="AX184" s="12" t="s">
        <v>77</v>
      </c>
      <c r="AY184" s="146" t="s">
        <v>121</v>
      </c>
    </row>
    <row r="185" spans="2:65" s="1" customFormat="1" ht="24.2" customHeight="1">
      <c r="B185" s="126"/>
      <c r="C185" s="127" t="s">
        <v>316</v>
      </c>
      <c r="D185" s="127" t="s">
        <v>124</v>
      </c>
      <c r="E185" s="128" t="s">
        <v>300</v>
      </c>
      <c r="F185" s="129" t="s">
        <v>301</v>
      </c>
      <c r="G185" s="130" t="s">
        <v>157</v>
      </c>
      <c r="H185" s="131">
        <v>144</v>
      </c>
      <c r="I185" s="132"/>
      <c r="J185" s="132"/>
      <c r="K185" s="133"/>
      <c r="L185" s="26"/>
      <c r="M185" s="134" t="s">
        <v>1</v>
      </c>
      <c r="N185" s="135" t="s">
        <v>34</v>
      </c>
      <c r="O185" s="136">
        <v>0.08</v>
      </c>
      <c r="P185" s="136">
        <f>O185*H185</f>
        <v>11.52</v>
      </c>
      <c r="Q185" s="136">
        <v>4.6999999999999999E-4</v>
      </c>
      <c r="R185" s="136">
        <f>Q185*H185</f>
        <v>6.7680000000000004E-2</v>
      </c>
      <c r="S185" s="136">
        <v>0</v>
      </c>
      <c r="T185" s="137">
        <f>S185*H185</f>
        <v>0</v>
      </c>
      <c r="AR185" s="138" t="s">
        <v>137</v>
      </c>
      <c r="AT185" s="138" t="s">
        <v>124</v>
      </c>
      <c r="AU185" s="138" t="s">
        <v>79</v>
      </c>
      <c r="AY185" s="14" t="s">
        <v>121</v>
      </c>
      <c r="BE185" s="139">
        <f>IF(N185="základní",J185,0)</f>
        <v>0</v>
      </c>
      <c r="BF185" s="139">
        <f>IF(N185="snížená",J185,0)</f>
        <v>0</v>
      </c>
      <c r="BG185" s="139">
        <f>IF(N185="zákl. přenesená",J185,0)</f>
        <v>0</v>
      </c>
      <c r="BH185" s="139">
        <f>IF(N185="sníž. přenesená",J185,0)</f>
        <v>0</v>
      </c>
      <c r="BI185" s="139">
        <f>IF(N185="nulová",J185,0)</f>
        <v>0</v>
      </c>
      <c r="BJ185" s="14" t="s">
        <v>77</v>
      </c>
      <c r="BK185" s="139">
        <f>ROUND(I185*H185,2)</f>
        <v>0</v>
      </c>
      <c r="BL185" s="14" t="s">
        <v>137</v>
      </c>
      <c r="BM185" s="138" t="s">
        <v>302</v>
      </c>
    </row>
    <row r="186" spans="2:65" s="1" customFormat="1" ht="24.2" customHeight="1">
      <c r="B186" s="126"/>
      <c r="C186" s="127" t="s">
        <v>320</v>
      </c>
      <c r="D186" s="127" t="s">
        <v>124</v>
      </c>
      <c r="E186" s="128" t="s">
        <v>304</v>
      </c>
      <c r="F186" s="129" t="s">
        <v>305</v>
      </c>
      <c r="G186" s="130" t="s">
        <v>248</v>
      </c>
      <c r="H186" s="131">
        <v>3</v>
      </c>
      <c r="I186" s="132"/>
      <c r="J186" s="132"/>
      <c r="K186" s="133"/>
      <c r="L186" s="26"/>
      <c r="M186" s="134" t="s">
        <v>1</v>
      </c>
      <c r="N186" s="135" t="s">
        <v>34</v>
      </c>
      <c r="O186" s="136">
        <v>0.97</v>
      </c>
      <c r="P186" s="136">
        <f>O186*H186</f>
        <v>2.91</v>
      </c>
      <c r="Q186" s="136">
        <v>0</v>
      </c>
      <c r="R186" s="136">
        <f>Q186*H186</f>
        <v>0</v>
      </c>
      <c r="S186" s="136">
        <v>3.5000000000000003E-2</v>
      </c>
      <c r="T186" s="137">
        <f>S186*H186</f>
        <v>0.10500000000000001</v>
      </c>
      <c r="AR186" s="138" t="s">
        <v>137</v>
      </c>
      <c r="AT186" s="138" t="s">
        <v>124</v>
      </c>
      <c r="AU186" s="138" t="s">
        <v>79</v>
      </c>
      <c r="AY186" s="14" t="s">
        <v>121</v>
      </c>
      <c r="BE186" s="139">
        <f>IF(N186="základní",J186,0)</f>
        <v>0</v>
      </c>
      <c r="BF186" s="139">
        <f>IF(N186="snížená",J186,0)</f>
        <v>0</v>
      </c>
      <c r="BG186" s="139">
        <f>IF(N186="zákl. přenesená",J186,0)</f>
        <v>0</v>
      </c>
      <c r="BH186" s="139">
        <f>IF(N186="sníž. přenesená",J186,0)</f>
        <v>0</v>
      </c>
      <c r="BI186" s="139">
        <f>IF(N186="nulová",J186,0)</f>
        <v>0</v>
      </c>
      <c r="BJ186" s="14" t="s">
        <v>77</v>
      </c>
      <c r="BK186" s="139">
        <f>ROUND(I186*H186,2)</f>
        <v>0</v>
      </c>
      <c r="BL186" s="14" t="s">
        <v>137</v>
      </c>
      <c r="BM186" s="138" t="s">
        <v>306</v>
      </c>
    </row>
    <row r="187" spans="2:65" s="1" customFormat="1" ht="24.2" customHeight="1">
      <c r="B187" s="126"/>
      <c r="C187" s="127" t="s">
        <v>326</v>
      </c>
      <c r="D187" s="127" t="s">
        <v>124</v>
      </c>
      <c r="E187" s="128" t="s">
        <v>308</v>
      </c>
      <c r="F187" s="129" t="s">
        <v>309</v>
      </c>
      <c r="G187" s="130" t="s">
        <v>184</v>
      </c>
      <c r="H187" s="131">
        <v>86.816999999999993</v>
      </c>
      <c r="I187" s="132"/>
      <c r="J187" s="132"/>
      <c r="K187" s="133"/>
      <c r="L187" s="26"/>
      <c r="M187" s="134" t="s">
        <v>1</v>
      </c>
      <c r="N187" s="135" t="s">
        <v>34</v>
      </c>
      <c r="O187" s="136">
        <v>0.24</v>
      </c>
      <c r="P187" s="136">
        <f>O187*H187</f>
        <v>20.836079999999999</v>
      </c>
      <c r="Q187" s="136">
        <v>0</v>
      </c>
      <c r="R187" s="136">
        <f>Q187*H187</f>
        <v>0</v>
      </c>
      <c r="S187" s="136">
        <v>0</v>
      </c>
      <c r="T187" s="137">
        <f>S187*H187</f>
        <v>0</v>
      </c>
      <c r="AR187" s="138" t="s">
        <v>137</v>
      </c>
      <c r="AT187" s="138" t="s">
        <v>124</v>
      </c>
      <c r="AU187" s="138" t="s">
        <v>79</v>
      </c>
      <c r="AY187" s="14" t="s">
        <v>121</v>
      </c>
      <c r="BE187" s="139">
        <f>IF(N187="základní",J187,0)</f>
        <v>0</v>
      </c>
      <c r="BF187" s="139">
        <f>IF(N187="snížená",J187,0)</f>
        <v>0</v>
      </c>
      <c r="BG187" s="139">
        <f>IF(N187="zákl. přenesená",J187,0)</f>
        <v>0</v>
      </c>
      <c r="BH187" s="139">
        <f>IF(N187="sníž. přenesená",J187,0)</f>
        <v>0</v>
      </c>
      <c r="BI187" s="139">
        <f>IF(N187="nulová",J187,0)</f>
        <v>0</v>
      </c>
      <c r="BJ187" s="14" t="s">
        <v>77</v>
      </c>
      <c r="BK187" s="139">
        <f>ROUND(I187*H187,2)</f>
        <v>0</v>
      </c>
      <c r="BL187" s="14" t="s">
        <v>137</v>
      </c>
      <c r="BM187" s="138" t="s">
        <v>310</v>
      </c>
    </row>
    <row r="188" spans="2:65" s="1" customFormat="1" ht="16.5" customHeight="1">
      <c r="B188" s="126"/>
      <c r="C188" s="127" t="s">
        <v>368</v>
      </c>
      <c r="D188" s="127" t="s">
        <v>124</v>
      </c>
      <c r="E188" s="128" t="s">
        <v>312</v>
      </c>
      <c r="F188" s="129" t="s">
        <v>313</v>
      </c>
      <c r="G188" s="130" t="s">
        <v>184</v>
      </c>
      <c r="H188" s="131">
        <v>868.17</v>
      </c>
      <c r="I188" s="132"/>
      <c r="J188" s="132"/>
      <c r="K188" s="133"/>
      <c r="L188" s="26"/>
      <c r="M188" s="134" t="s">
        <v>1</v>
      </c>
      <c r="N188" s="135" t="s">
        <v>34</v>
      </c>
      <c r="O188" s="136">
        <v>4.0000000000000001E-3</v>
      </c>
      <c r="P188" s="136">
        <f>O188*H188</f>
        <v>3.47268</v>
      </c>
      <c r="Q188" s="136">
        <v>0</v>
      </c>
      <c r="R188" s="136">
        <f>Q188*H188</f>
        <v>0</v>
      </c>
      <c r="S188" s="136">
        <v>0</v>
      </c>
      <c r="T188" s="137">
        <f>S188*H188</f>
        <v>0</v>
      </c>
      <c r="AR188" s="138" t="s">
        <v>137</v>
      </c>
      <c r="AT188" s="138" t="s">
        <v>124</v>
      </c>
      <c r="AU188" s="138" t="s">
        <v>79</v>
      </c>
      <c r="AY188" s="14" t="s">
        <v>121</v>
      </c>
      <c r="BE188" s="139">
        <f>IF(N188="základní",J188,0)</f>
        <v>0</v>
      </c>
      <c r="BF188" s="139">
        <f>IF(N188="snížená",J188,0)</f>
        <v>0</v>
      </c>
      <c r="BG188" s="139">
        <f>IF(N188="zákl. přenesená",J188,0)</f>
        <v>0</v>
      </c>
      <c r="BH188" s="139">
        <f>IF(N188="sníž. přenesená",J188,0)</f>
        <v>0</v>
      </c>
      <c r="BI188" s="139">
        <f>IF(N188="nulová",J188,0)</f>
        <v>0</v>
      </c>
      <c r="BJ188" s="14" t="s">
        <v>77</v>
      </c>
      <c r="BK188" s="139">
        <f>ROUND(I188*H188,2)</f>
        <v>0</v>
      </c>
      <c r="BL188" s="14" t="s">
        <v>137</v>
      </c>
      <c r="BM188" s="138" t="s">
        <v>314</v>
      </c>
    </row>
    <row r="189" spans="2:65" s="12" customFormat="1">
      <c r="B189" s="144"/>
      <c r="D189" s="145" t="s">
        <v>159</v>
      </c>
      <c r="E189" s="146" t="s">
        <v>1</v>
      </c>
      <c r="F189" s="147" t="s">
        <v>369</v>
      </c>
      <c r="H189" s="148">
        <v>868.17</v>
      </c>
      <c r="L189" s="144"/>
      <c r="M189" s="149"/>
      <c r="T189" s="150"/>
      <c r="AT189" s="146" t="s">
        <v>159</v>
      </c>
      <c r="AU189" s="146" t="s">
        <v>79</v>
      </c>
      <c r="AV189" s="12" t="s">
        <v>79</v>
      </c>
      <c r="AW189" s="12" t="s">
        <v>27</v>
      </c>
      <c r="AX189" s="12" t="s">
        <v>77</v>
      </c>
      <c r="AY189" s="146" t="s">
        <v>121</v>
      </c>
    </row>
    <row r="190" spans="2:65" s="1" customFormat="1" ht="37.9" customHeight="1">
      <c r="B190" s="126"/>
      <c r="C190" s="127" t="s">
        <v>370</v>
      </c>
      <c r="D190" s="127" t="s">
        <v>124</v>
      </c>
      <c r="E190" s="128" t="s">
        <v>317</v>
      </c>
      <c r="F190" s="129" t="s">
        <v>318</v>
      </c>
      <c r="G190" s="130" t="s">
        <v>184</v>
      </c>
      <c r="H190" s="131">
        <v>39.835000000000001</v>
      </c>
      <c r="I190" s="132"/>
      <c r="J190" s="132"/>
      <c r="K190" s="133"/>
      <c r="L190" s="26"/>
      <c r="M190" s="134" t="s">
        <v>1</v>
      </c>
      <c r="N190" s="135" t="s">
        <v>34</v>
      </c>
      <c r="O190" s="136">
        <v>0</v>
      </c>
      <c r="P190" s="136">
        <f>O190*H190</f>
        <v>0</v>
      </c>
      <c r="Q190" s="136">
        <v>0</v>
      </c>
      <c r="R190" s="136">
        <f>Q190*H190</f>
        <v>0</v>
      </c>
      <c r="S190" s="136">
        <v>0</v>
      </c>
      <c r="T190" s="137">
        <f>S190*H190</f>
        <v>0</v>
      </c>
      <c r="AR190" s="138" t="s">
        <v>137</v>
      </c>
      <c r="AT190" s="138" t="s">
        <v>124</v>
      </c>
      <c r="AU190" s="138" t="s">
        <v>79</v>
      </c>
      <c r="AY190" s="14" t="s">
        <v>121</v>
      </c>
      <c r="BE190" s="139">
        <f>IF(N190="základní",J190,0)</f>
        <v>0</v>
      </c>
      <c r="BF190" s="139">
        <f>IF(N190="snížená",J190,0)</f>
        <v>0</v>
      </c>
      <c r="BG190" s="139">
        <f>IF(N190="zákl. přenesená",J190,0)</f>
        <v>0</v>
      </c>
      <c r="BH190" s="139">
        <f>IF(N190="sníž. přenesená",J190,0)</f>
        <v>0</v>
      </c>
      <c r="BI190" s="139">
        <f>IF(N190="nulová",J190,0)</f>
        <v>0</v>
      </c>
      <c r="BJ190" s="14" t="s">
        <v>77</v>
      </c>
      <c r="BK190" s="139">
        <f>ROUND(I190*H190,2)</f>
        <v>0</v>
      </c>
      <c r="BL190" s="14" t="s">
        <v>137</v>
      </c>
      <c r="BM190" s="138" t="s">
        <v>319</v>
      </c>
    </row>
    <row r="191" spans="2:65" s="1" customFormat="1" ht="44.25" customHeight="1">
      <c r="B191" s="126"/>
      <c r="C191" s="127" t="s">
        <v>371</v>
      </c>
      <c r="D191" s="127" t="s">
        <v>124</v>
      </c>
      <c r="E191" s="128" t="s">
        <v>321</v>
      </c>
      <c r="F191" s="129" t="s">
        <v>322</v>
      </c>
      <c r="G191" s="130" t="s">
        <v>184</v>
      </c>
      <c r="H191" s="131">
        <v>37.584000000000003</v>
      </c>
      <c r="I191" s="132"/>
      <c r="J191" s="132"/>
      <c r="K191" s="133"/>
      <c r="L191" s="26"/>
      <c r="M191" s="134" t="s">
        <v>1</v>
      </c>
      <c r="N191" s="135" t="s">
        <v>34</v>
      </c>
      <c r="O191" s="136">
        <v>0</v>
      </c>
      <c r="P191" s="136">
        <f>O191*H191</f>
        <v>0</v>
      </c>
      <c r="Q191" s="136">
        <v>0</v>
      </c>
      <c r="R191" s="136">
        <f>Q191*H191</f>
        <v>0</v>
      </c>
      <c r="S191" s="136">
        <v>0</v>
      </c>
      <c r="T191" s="137">
        <f>S191*H191</f>
        <v>0</v>
      </c>
      <c r="AR191" s="138" t="s">
        <v>137</v>
      </c>
      <c r="AT191" s="138" t="s">
        <v>124</v>
      </c>
      <c r="AU191" s="138" t="s">
        <v>79</v>
      </c>
      <c r="AY191" s="14" t="s">
        <v>121</v>
      </c>
      <c r="BE191" s="139">
        <f>IF(N191="základní",J191,0)</f>
        <v>0</v>
      </c>
      <c r="BF191" s="139">
        <f>IF(N191="snížená",J191,0)</f>
        <v>0</v>
      </c>
      <c r="BG191" s="139">
        <f>IF(N191="zákl. přenesená",J191,0)</f>
        <v>0</v>
      </c>
      <c r="BH191" s="139">
        <f>IF(N191="sníž. přenesená",J191,0)</f>
        <v>0</v>
      </c>
      <c r="BI191" s="139">
        <f>IF(N191="nulová",J191,0)</f>
        <v>0</v>
      </c>
      <c r="BJ191" s="14" t="s">
        <v>77</v>
      </c>
      <c r="BK191" s="139">
        <f>ROUND(I191*H191,2)</f>
        <v>0</v>
      </c>
      <c r="BL191" s="14" t="s">
        <v>137</v>
      </c>
      <c r="BM191" s="138" t="s">
        <v>323</v>
      </c>
    </row>
    <row r="192" spans="2:65" s="1" customFormat="1" ht="44.25" customHeight="1">
      <c r="B192" s="126"/>
      <c r="C192" s="127" t="s">
        <v>372</v>
      </c>
      <c r="D192" s="127" t="s">
        <v>124</v>
      </c>
      <c r="E192" s="128" t="s">
        <v>373</v>
      </c>
      <c r="F192" s="129" t="s">
        <v>374</v>
      </c>
      <c r="G192" s="130" t="s">
        <v>184</v>
      </c>
      <c r="H192" s="131">
        <v>9.3979999999999997</v>
      </c>
      <c r="I192" s="132"/>
      <c r="J192" s="132"/>
      <c r="K192" s="133"/>
      <c r="L192" s="26"/>
      <c r="M192" s="134" t="s">
        <v>1</v>
      </c>
      <c r="N192" s="135" t="s">
        <v>34</v>
      </c>
      <c r="O192" s="136">
        <v>0</v>
      </c>
      <c r="P192" s="136">
        <f>O192*H192</f>
        <v>0</v>
      </c>
      <c r="Q192" s="136">
        <v>0</v>
      </c>
      <c r="R192" s="136">
        <f>Q192*H192</f>
        <v>0</v>
      </c>
      <c r="S192" s="136">
        <v>0</v>
      </c>
      <c r="T192" s="137">
        <f>S192*H192</f>
        <v>0</v>
      </c>
      <c r="AR192" s="138" t="s">
        <v>137</v>
      </c>
      <c r="AT192" s="138" t="s">
        <v>124</v>
      </c>
      <c r="AU192" s="138" t="s">
        <v>79</v>
      </c>
      <c r="AY192" s="14" t="s">
        <v>121</v>
      </c>
      <c r="BE192" s="139">
        <f>IF(N192="základní",J192,0)</f>
        <v>0</v>
      </c>
      <c r="BF192" s="139">
        <f>IF(N192="snížená",J192,0)</f>
        <v>0</v>
      </c>
      <c r="BG192" s="139">
        <f>IF(N192="zákl. přenesená",J192,0)</f>
        <v>0</v>
      </c>
      <c r="BH192" s="139">
        <f>IF(N192="sníž. přenesená",J192,0)</f>
        <v>0</v>
      </c>
      <c r="BI192" s="139">
        <f>IF(N192="nulová",J192,0)</f>
        <v>0</v>
      </c>
      <c r="BJ192" s="14" t="s">
        <v>77</v>
      </c>
      <c r="BK192" s="139">
        <f>ROUND(I192*H192,2)</f>
        <v>0</v>
      </c>
      <c r="BL192" s="14" t="s">
        <v>137</v>
      </c>
      <c r="BM192" s="138" t="s">
        <v>375</v>
      </c>
    </row>
    <row r="193" spans="2:65" s="11" customFormat="1" ht="22.9" customHeight="1">
      <c r="B193" s="115"/>
      <c r="D193" s="116" t="s">
        <v>68</v>
      </c>
      <c r="E193" s="124" t="s">
        <v>324</v>
      </c>
      <c r="F193" s="124" t="s">
        <v>325</v>
      </c>
      <c r="J193" s="125">
        <f>J194</f>
        <v>0</v>
      </c>
      <c r="L193" s="115"/>
      <c r="M193" s="119"/>
      <c r="P193" s="120">
        <f>P194</f>
        <v>45.556147000000003</v>
      </c>
      <c r="R193" s="120">
        <f>R194</f>
        <v>0</v>
      </c>
      <c r="T193" s="121">
        <f>T194</f>
        <v>0</v>
      </c>
      <c r="AR193" s="116" t="s">
        <v>77</v>
      </c>
      <c r="AT193" s="122" t="s">
        <v>68</v>
      </c>
      <c r="AU193" s="122" t="s">
        <v>77</v>
      </c>
      <c r="AY193" s="116" t="s">
        <v>121</v>
      </c>
      <c r="BK193" s="123">
        <f>BK194</f>
        <v>0</v>
      </c>
    </row>
    <row r="194" spans="2:65" s="1" customFormat="1" ht="24.2" customHeight="1">
      <c r="B194" s="126"/>
      <c r="C194" s="127" t="s">
        <v>376</v>
      </c>
      <c r="D194" s="127" t="s">
        <v>124</v>
      </c>
      <c r="E194" s="128" t="s">
        <v>327</v>
      </c>
      <c r="F194" s="129" t="s">
        <v>328</v>
      </c>
      <c r="G194" s="130" t="s">
        <v>184</v>
      </c>
      <c r="H194" s="131">
        <v>114.751</v>
      </c>
      <c r="I194" s="132"/>
      <c r="J194" s="132"/>
      <c r="K194" s="133"/>
      <c r="L194" s="26"/>
      <c r="M194" s="140" t="s">
        <v>1</v>
      </c>
      <c r="N194" s="141" t="s">
        <v>34</v>
      </c>
      <c r="O194" s="142">
        <v>0.39700000000000002</v>
      </c>
      <c r="P194" s="142">
        <f>O194*H194</f>
        <v>45.556147000000003</v>
      </c>
      <c r="Q194" s="142">
        <v>0</v>
      </c>
      <c r="R194" s="142">
        <f>Q194*H194</f>
        <v>0</v>
      </c>
      <c r="S194" s="142">
        <v>0</v>
      </c>
      <c r="T194" s="143">
        <f>S194*H194</f>
        <v>0</v>
      </c>
      <c r="AR194" s="138" t="s">
        <v>137</v>
      </c>
      <c r="AT194" s="138" t="s">
        <v>124</v>
      </c>
      <c r="AU194" s="138" t="s">
        <v>79</v>
      </c>
      <c r="AY194" s="14" t="s">
        <v>121</v>
      </c>
      <c r="BE194" s="139">
        <f>IF(N194="základní",J194,0)</f>
        <v>0</v>
      </c>
      <c r="BF194" s="139">
        <f>IF(N194="snížená",J194,0)</f>
        <v>0</v>
      </c>
      <c r="BG194" s="139">
        <f>IF(N194="zákl. přenesená",J194,0)</f>
        <v>0</v>
      </c>
      <c r="BH194" s="139">
        <f>IF(N194="sníž. přenesená",J194,0)</f>
        <v>0</v>
      </c>
      <c r="BI194" s="139">
        <f>IF(N194="nulová",J194,0)</f>
        <v>0</v>
      </c>
      <c r="BJ194" s="14" t="s">
        <v>77</v>
      </c>
      <c r="BK194" s="139">
        <f>ROUND(I194*H194,2)</f>
        <v>0</v>
      </c>
      <c r="BL194" s="14" t="s">
        <v>137</v>
      </c>
      <c r="BM194" s="138" t="s">
        <v>329</v>
      </c>
    </row>
    <row r="195" spans="2:65" s="1" customFormat="1" ht="6.95" customHeight="1">
      <c r="B195" s="38"/>
      <c r="C195" s="39"/>
      <c r="D195" s="39"/>
      <c r="E195" s="39"/>
      <c r="F195" s="39"/>
      <c r="G195" s="39"/>
      <c r="H195" s="39"/>
      <c r="I195" s="39"/>
      <c r="J195" s="39"/>
      <c r="K195" s="39"/>
      <c r="L195" s="26"/>
    </row>
  </sheetData>
  <autoFilter ref="C122:K194" xr:uid="{00000000-0009-0000-0000-000003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87"/>
  <sheetViews>
    <sheetView showGridLines="0" topLeftCell="A70" workbookViewId="0">
      <selection activeCell="I126" sqref="I126:I18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1" t="s">
        <v>5</v>
      </c>
      <c r="M2" s="162"/>
      <c r="N2" s="162"/>
      <c r="O2" s="162"/>
      <c r="P2" s="162"/>
      <c r="Q2" s="162"/>
      <c r="R2" s="162"/>
      <c r="S2" s="162"/>
      <c r="T2" s="162"/>
      <c r="U2" s="162"/>
      <c r="V2" s="162"/>
      <c r="AT2" s="14" t="s">
        <v>88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79</v>
      </c>
    </row>
    <row r="4" spans="2:46" ht="24.95" customHeight="1">
      <c r="B4" s="17"/>
      <c r="D4" s="18" t="s">
        <v>95</v>
      </c>
      <c r="L4" s="17"/>
      <c r="M4" s="82" t="s">
        <v>10</v>
      </c>
      <c r="AT4" s="14" t="s">
        <v>3</v>
      </c>
    </row>
    <row r="5" spans="2:46" ht="6.95" customHeight="1">
      <c r="B5" s="17"/>
      <c r="L5" s="17"/>
    </row>
    <row r="6" spans="2:46" ht="12" customHeight="1">
      <c r="B6" s="17"/>
      <c r="D6" s="23" t="s">
        <v>14</v>
      </c>
      <c r="L6" s="17"/>
    </row>
    <row r="7" spans="2:46" ht="16.5" customHeight="1">
      <c r="B7" s="17"/>
      <c r="E7" s="196" t="str">
        <f>'Rekapitulace stavby'!K6</f>
        <v>Město Kopřivnice - oprava vybraných schodišť 2024</v>
      </c>
      <c r="F7" s="197"/>
      <c r="G7" s="197"/>
      <c r="H7" s="197"/>
      <c r="L7" s="17"/>
    </row>
    <row r="8" spans="2:46" s="1" customFormat="1" ht="12" customHeight="1">
      <c r="B8" s="26"/>
      <c r="D8" s="23" t="s">
        <v>96</v>
      </c>
      <c r="L8" s="26"/>
    </row>
    <row r="9" spans="2:46" s="1" customFormat="1" ht="16.5" customHeight="1">
      <c r="B9" s="26"/>
      <c r="E9" s="186" t="s">
        <v>377</v>
      </c>
      <c r="F9" s="195"/>
      <c r="G9" s="195"/>
      <c r="H9" s="195"/>
      <c r="L9" s="26"/>
    </row>
    <row r="10" spans="2:46" s="1" customFormat="1">
      <c r="B10" s="26"/>
      <c r="L10" s="26"/>
    </row>
    <row r="11" spans="2:46" s="1" customFormat="1" ht="12" customHeight="1">
      <c r="B11" s="26"/>
      <c r="D11" s="23" t="s">
        <v>15</v>
      </c>
      <c r="F11" s="21" t="s">
        <v>1</v>
      </c>
      <c r="I11" s="23" t="s">
        <v>16</v>
      </c>
      <c r="J11" s="21" t="s">
        <v>1</v>
      </c>
      <c r="L11" s="26"/>
    </row>
    <row r="12" spans="2:46" s="1" customFormat="1" ht="12" customHeight="1">
      <c r="B12" s="26"/>
      <c r="D12" s="23" t="s">
        <v>17</v>
      </c>
      <c r="F12" s="21" t="s">
        <v>18</v>
      </c>
      <c r="I12" s="23" t="s">
        <v>19</v>
      </c>
      <c r="J12" s="46" t="str">
        <f>'Rekapitulace stavby'!AN8</f>
        <v>7. 10. 2024</v>
      </c>
      <c r="L12" s="26"/>
    </row>
    <row r="13" spans="2:46" s="1" customFormat="1" ht="10.9" customHeight="1">
      <c r="B13" s="26"/>
      <c r="L13" s="26"/>
    </row>
    <row r="14" spans="2:46" s="1" customFormat="1" ht="12" customHeight="1">
      <c r="B14" s="26"/>
      <c r="D14" s="23" t="s">
        <v>21</v>
      </c>
      <c r="I14" s="23" t="s">
        <v>22</v>
      </c>
      <c r="J14" s="21" t="str">
        <f>IF('Rekapitulace stavby'!AN10="","",'Rekapitulace stavby'!AN10)</f>
        <v/>
      </c>
      <c r="L14" s="26"/>
    </row>
    <row r="15" spans="2:46" s="1" customFormat="1" ht="18" customHeight="1">
      <c r="B15" s="26"/>
      <c r="E15" s="21" t="str">
        <f>IF('Rekapitulace stavby'!E11="","",'Rekapitulace stavby'!E11)</f>
        <v xml:space="preserve"> </v>
      </c>
      <c r="I15" s="23" t="s">
        <v>23</v>
      </c>
      <c r="J15" s="21" t="str">
        <f>IF('Rekapitulace stavby'!AN11="","",'Rekapitulace stavby'!AN11)</f>
        <v/>
      </c>
      <c r="L15" s="26"/>
    </row>
    <row r="16" spans="2:46" s="1" customFormat="1" ht="6.95" customHeight="1">
      <c r="B16" s="26"/>
      <c r="L16" s="26"/>
    </row>
    <row r="17" spans="2:12" s="1" customFormat="1" ht="12" customHeight="1">
      <c r="B17" s="26"/>
      <c r="D17" s="23" t="s">
        <v>24</v>
      </c>
      <c r="I17" s="23" t="s">
        <v>22</v>
      </c>
      <c r="J17" s="21" t="str">
        <f>'Rekapitulace stavby'!AN13</f>
        <v/>
      </c>
      <c r="L17" s="26"/>
    </row>
    <row r="18" spans="2:12" s="1" customFormat="1" ht="18" customHeight="1">
      <c r="B18" s="26"/>
      <c r="E18" s="170" t="str">
        <f>'Rekapitulace stavby'!E14</f>
        <v xml:space="preserve"> </v>
      </c>
      <c r="F18" s="170"/>
      <c r="G18" s="170"/>
      <c r="H18" s="170"/>
      <c r="I18" s="23" t="s">
        <v>23</v>
      </c>
      <c r="J18" s="21" t="str">
        <f>'Rekapitulace stavby'!AN14</f>
        <v/>
      </c>
      <c r="L18" s="26"/>
    </row>
    <row r="19" spans="2:12" s="1" customFormat="1" ht="6.95" customHeight="1">
      <c r="B19" s="26"/>
      <c r="L19" s="26"/>
    </row>
    <row r="20" spans="2:12" s="1" customFormat="1" ht="12" customHeight="1">
      <c r="B20" s="26"/>
      <c r="D20" s="23" t="s">
        <v>25</v>
      </c>
      <c r="I20" s="23" t="s">
        <v>22</v>
      </c>
      <c r="J20" s="21" t="str">
        <f>IF('Rekapitulace stavby'!AN16="","",'Rekapitulace stavby'!AN16)</f>
        <v/>
      </c>
      <c r="L20" s="26"/>
    </row>
    <row r="21" spans="2:12" s="1" customFormat="1" ht="18" customHeight="1">
      <c r="B21" s="26"/>
      <c r="E21" s="21" t="str">
        <f>IF('Rekapitulace stavby'!E17="","",'Rekapitulace stavby'!E17)</f>
        <v xml:space="preserve"> </v>
      </c>
      <c r="I21" s="23" t="s">
        <v>23</v>
      </c>
      <c r="J21" s="21" t="str">
        <f>IF('Rekapitulace stavby'!AN17="","",'Rekapitulace stavby'!AN17)</f>
        <v/>
      </c>
      <c r="L21" s="26"/>
    </row>
    <row r="22" spans="2:12" s="1" customFormat="1" ht="6.95" customHeight="1">
      <c r="B22" s="26"/>
      <c r="L22" s="26"/>
    </row>
    <row r="23" spans="2:12" s="1" customFormat="1" ht="12" customHeight="1">
      <c r="B23" s="26"/>
      <c r="D23" s="23" t="s">
        <v>26</v>
      </c>
      <c r="I23" s="23" t="s">
        <v>22</v>
      </c>
      <c r="J23" s="21" t="str">
        <f>IF('Rekapitulace stavby'!AN19="","",'Rekapitulace stavby'!AN19)</f>
        <v/>
      </c>
      <c r="L23" s="26"/>
    </row>
    <row r="24" spans="2:12" s="1" customFormat="1" ht="18" customHeight="1">
      <c r="B24" s="26"/>
      <c r="E24" s="21" t="str">
        <f>IF('Rekapitulace stavby'!E20="","",'Rekapitulace stavby'!E20)</f>
        <v xml:space="preserve"> </v>
      </c>
      <c r="I24" s="23" t="s">
        <v>23</v>
      </c>
      <c r="J24" s="21" t="str">
        <f>IF('Rekapitulace stavby'!AN20="","",'Rekapitulace stavby'!AN20)</f>
        <v/>
      </c>
      <c r="L24" s="26"/>
    </row>
    <row r="25" spans="2:12" s="1" customFormat="1" ht="6.95" customHeight="1">
      <c r="B25" s="26"/>
      <c r="L25" s="26"/>
    </row>
    <row r="26" spans="2:12" s="1" customFormat="1" ht="12" customHeight="1">
      <c r="B26" s="26"/>
      <c r="D26" s="23" t="s">
        <v>28</v>
      </c>
      <c r="L26" s="26"/>
    </row>
    <row r="27" spans="2:12" s="7" customFormat="1" ht="16.5" customHeight="1">
      <c r="B27" s="83"/>
      <c r="E27" s="172" t="s">
        <v>1</v>
      </c>
      <c r="F27" s="172"/>
      <c r="G27" s="172"/>
      <c r="H27" s="172"/>
      <c r="L27" s="83"/>
    </row>
    <row r="28" spans="2:12" s="1" customFormat="1" ht="6.95" customHeight="1">
      <c r="B28" s="26"/>
      <c r="L28" s="26"/>
    </row>
    <row r="29" spans="2:12" s="1" customFormat="1" ht="6.95" customHeight="1">
      <c r="B29" s="26"/>
      <c r="D29" s="47"/>
      <c r="E29" s="47"/>
      <c r="F29" s="47"/>
      <c r="G29" s="47"/>
      <c r="H29" s="47"/>
      <c r="I29" s="47"/>
      <c r="J29" s="47"/>
      <c r="K29" s="47"/>
      <c r="L29" s="26"/>
    </row>
    <row r="30" spans="2:12" s="1" customFormat="1" ht="25.35" customHeight="1">
      <c r="B30" s="26"/>
      <c r="D30" s="84" t="s">
        <v>29</v>
      </c>
      <c r="J30" s="60">
        <f>ROUND(J123, 2)</f>
        <v>0</v>
      </c>
      <c r="L30" s="26"/>
    </row>
    <row r="31" spans="2:12" s="1" customFormat="1" ht="6.95" customHeight="1">
      <c r="B31" s="26"/>
      <c r="D31" s="47"/>
      <c r="E31" s="47"/>
      <c r="F31" s="47"/>
      <c r="G31" s="47"/>
      <c r="H31" s="47"/>
      <c r="I31" s="47"/>
      <c r="J31" s="47"/>
      <c r="K31" s="47"/>
      <c r="L31" s="26"/>
    </row>
    <row r="32" spans="2:12" s="1" customFormat="1" ht="14.45" customHeight="1">
      <c r="B32" s="26"/>
      <c r="F32" s="29" t="s">
        <v>31</v>
      </c>
      <c r="I32" s="29" t="s">
        <v>30</v>
      </c>
      <c r="J32" s="29" t="s">
        <v>32</v>
      </c>
      <c r="L32" s="26"/>
    </row>
    <row r="33" spans="2:12" s="1" customFormat="1" ht="14.45" customHeight="1">
      <c r="B33" s="26"/>
      <c r="D33" s="49" t="s">
        <v>33</v>
      </c>
      <c r="E33" s="23" t="s">
        <v>34</v>
      </c>
      <c r="F33" s="85">
        <f>ROUND((SUM(BE123:BE186)),  2)</f>
        <v>0</v>
      </c>
      <c r="I33" s="86">
        <v>0.21</v>
      </c>
      <c r="J33" s="85">
        <f>ROUND(((SUM(BE123:BE186))*I33),  2)</f>
        <v>0</v>
      </c>
      <c r="L33" s="26"/>
    </row>
    <row r="34" spans="2:12" s="1" customFormat="1" ht="14.45" customHeight="1">
      <c r="B34" s="26"/>
      <c r="E34" s="23" t="s">
        <v>35</v>
      </c>
      <c r="F34" s="85">
        <f>ROUND((SUM(BF123:BF186)),  2)</f>
        <v>0</v>
      </c>
      <c r="I34" s="86">
        <v>0.12</v>
      </c>
      <c r="J34" s="85">
        <f>ROUND(((SUM(BF123:BF186))*I34),  2)</f>
        <v>0</v>
      </c>
      <c r="L34" s="26"/>
    </row>
    <row r="35" spans="2:12" s="1" customFormat="1" ht="14.45" hidden="1" customHeight="1">
      <c r="B35" s="26"/>
      <c r="E35" s="23" t="s">
        <v>36</v>
      </c>
      <c r="F35" s="85">
        <f>ROUND((SUM(BG123:BG186)),  2)</f>
        <v>0</v>
      </c>
      <c r="I35" s="86">
        <v>0.21</v>
      </c>
      <c r="J35" s="85">
        <f>0</f>
        <v>0</v>
      </c>
      <c r="L35" s="26"/>
    </row>
    <row r="36" spans="2:12" s="1" customFormat="1" ht="14.45" hidden="1" customHeight="1">
      <c r="B36" s="26"/>
      <c r="E36" s="23" t="s">
        <v>37</v>
      </c>
      <c r="F36" s="85">
        <f>ROUND((SUM(BH123:BH186)),  2)</f>
        <v>0</v>
      </c>
      <c r="I36" s="86">
        <v>0.12</v>
      </c>
      <c r="J36" s="85">
        <f>0</f>
        <v>0</v>
      </c>
      <c r="L36" s="26"/>
    </row>
    <row r="37" spans="2:12" s="1" customFormat="1" ht="14.45" hidden="1" customHeight="1">
      <c r="B37" s="26"/>
      <c r="E37" s="23" t="s">
        <v>38</v>
      </c>
      <c r="F37" s="85">
        <f>ROUND((SUM(BI123:BI186)),  2)</f>
        <v>0</v>
      </c>
      <c r="I37" s="86">
        <v>0</v>
      </c>
      <c r="J37" s="85">
        <f>0</f>
        <v>0</v>
      </c>
      <c r="L37" s="26"/>
    </row>
    <row r="38" spans="2:12" s="1" customFormat="1" ht="6.95" customHeight="1">
      <c r="B38" s="26"/>
      <c r="L38" s="26"/>
    </row>
    <row r="39" spans="2:12" s="1" customFormat="1" ht="25.35" customHeight="1">
      <c r="B39" s="26"/>
      <c r="C39" s="87"/>
      <c r="D39" s="88" t="s">
        <v>39</v>
      </c>
      <c r="E39" s="51"/>
      <c r="F39" s="51"/>
      <c r="G39" s="89" t="s">
        <v>40</v>
      </c>
      <c r="H39" s="90" t="s">
        <v>41</v>
      </c>
      <c r="I39" s="51"/>
      <c r="J39" s="91">
        <f>SUM(J30:J37)</f>
        <v>0</v>
      </c>
      <c r="K39" s="92"/>
      <c r="L39" s="26"/>
    </row>
    <row r="40" spans="2:12" s="1" customFormat="1" ht="14.45" customHeight="1">
      <c r="B40" s="26"/>
      <c r="L40" s="26"/>
    </row>
    <row r="41" spans="2:12" ht="14.45" customHeight="1">
      <c r="B41" s="17"/>
      <c r="L41" s="17"/>
    </row>
    <row r="42" spans="2:12" ht="14.45" customHeight="1">
      <c r="B42" s="17"/>
      <c r="L42" s="17"/>
    </row>
    <row r="43" spans="2:12" ht="14.45" customHeight="1">
      <c r="B43" s="17"/>
      <c r="L43" s="17"/>
    </row>
    <row r="44" spans="2:12" ht="14.45" customHeight="1">
      <c r="B44" s="17"/>
      <c r="L44" s="17"/>
    </row>
    <row r="45" spans="2:12" ht="14.45" customHeight="1">
      <c r="B45" s="17"/>
      <c r="L45" s="17"/>
    </row>
    <row r="46" spans="2:12" ht="14.45" customHeight="1">
      <c r="B46" s="17"/>
      <c r="L46" s="17"/>
    </row>
    <row r="47" spans="2:12" ht="14.45" customHeight="1">
      <c r="B47" s="17"/>
      <c r="L47" s="17"/>
    </row>
    <row r="48" spans="2:12" ht="14.45" customHeight="1">
      <c r="B48" s="17"/>
      <c r="L48" s="17"/>
    </row>
    <row r="49" spans="2:12" ht="14.45" customHeight="1">
      <c r="B49" s="17"/>
      <c r="L49" s="17"/>
    </row>
    <row r="50" spans="2:12" s="1" customFormat="1" ht="14.45" customHeight="1">
      <c r="B50" s="26"/>
      <c r="D50" s="35" t="s">
        <v>42</v>
      </c>
      <c r="E50" s="36"/>
      <c r="F50" s="36"/>
      <c r="G50" s="35" t="s">
        <v>43</v>
      </c>
      <c r="H50" s="36"/>
      <c r="I50" s="36"/>
      <c r="J50" s="36"/>
      <c r="K50" s="36"/>
      <c r="L50" s="26"/>
    </row>
    <row r="51" spans="2:12">
      <c r="B51" s="17"/>
      <c r="L51" s="17"/>
    </row>
    <row r="52" spans="2:12">
      <c r="B52" s="17"/>
      <c r="L52" s="17"/>
    </row>
    <row r="53" spans="2:12">
      <c r="B53" s="17"/>
      <c r="L53" s="17"/>
    </row>
    <row r="54" spans="2:12">
      <c r="B54" s="17"/>
      <c r="L54" s="17"/>
    </row>
    <row r="55" spans="2:12">
      <c r="B55" s="17"/>
      <c r="L55" s="17"/>
    </row>
    <row r="56" spans="2:12">
      <c r="B56" s="17"/>
      <c r="L56" s="17"/>
    </row>
    <row r="57" spans="2:12">
      <c r="B57" s="17"/>
      <c r="L57" s="17"/>
    </row>
    <row r="58" spans="2:12">
      <c r="B58" s="17"/>
      <c r="L58" s="17"/>
    </row>
    <row r="59" spans="2:12">
      <c r="B59" s="17"/>
      <c r="L59" s="17"/>
    </row>
    <row r="60" spans="2:12">
      <c r="B60" s="17"/>
      <c r="L60" s="17"/>
    </row>
    <row r="61" spans="2:12" s="1" customFormat="1" ht="12.75">
      <c r="B61" s="26"/>
      <c r="D61" s="37" t="s">
        <v>44</v>
      </c>
      <c r="E61" s="28"/>
      <c r="F61" s="93" t="s">
        <v>45</v>
      </c>
      <c r="G61" s="37" t="s">
        <v>44</v>
      </c>
      <c r="H61" s="28"/>
      <c r="I61" s="28"/>
      <c r="J61" s="94" t="s">
        <v>45</v>
      </c>
      <c r="K61" s="28"/>
      <c r="L61" s="26"/>
    </row>
    <row r="62" spans="2:12">
      <c r="B62" s="17"/>
      <c r="L62" s="17"/>
    </row>
    <row r="63" spans="2:12">
      <c r="B63" s="17"/>
      <c r="L63" s="17"/>
    </row>
    <row r="64" spans="2:12">
      <c r="B64" s="17"/>
      <c r="L64" s="17"/>
    </row>
    <row r="65" spans="2:12" s="1" customFormat="1" ht="12.75">
      <c r="B65" s="26"/>
      <c r="D65" s="35" t="s">
        <v>46</v>
      </c>
      <c r="E65" s="36"/>
      <c r="F65" s="36"/>
      <c r="G65" s="35" t="s">
        <v>47</v>
      </c>
      <c r="H65" s="36"/>
      <c r="I65" s="36"/>
      <c r="J65" s="36"/>
      <c r="K65" s="36"/>
      <c r="L65" s="26"/>
    </row>
    <row r="66" spans="2:12">
      <c r="B66" s="17"/>
      <c r="L66" s="17"/>
    </row>
    <row r="67" spans="2:12">
      <c r="B67" s="17"/>
      <c r="L67" s="17"/>
    </row>
    <row r="68" spans="2:12">
      <c r="B68" s="17"/>
      <c r="L68" s="17"/>
    </row>
    <row r="69" spans="2:12">
      <c r="B69" s="17"/>
      <c r="L69" s="17"/>
    </row>
    <row r="70" spans="2:12">
      <c r="B70" s="17"/>
      <c r="L70" s="17"/>
    </row>
    <row r="71" spans="2:12">
      <c r="B71" s="17"/>
      <c r="L71" s="17"/>
    </row>
    <row r="72" spans="2:12">
      <c r="B72" s="17"/>
      <c r="L72" s="17"/>
    </row>
    <row r="73" spans="2:12">
      <c r="B73" s="17"/>
      <c r="L73" s="17"/>
    </row>
    <row r="74" spans="2:12">
      <c r="B74" s="17"/>
      <c r="L74" s="17"/>
    </row>
    <row r="75" spans="2:12">
      <c r="B75" s="17"/>
      <c r="L75" s="17"/>
    </row>
    <row r="76" spans="2:12" s="1" customFormat="1" ht="12.75">
      <c r="B76" s="26"/>
      <c r="D76" s="37" t="s">
        <v>44</v>
      </c>
      <c r="E76" s="28"/>
      <c r="F76" s="93" t="s">
        <v>45</v>
      </c>
      <c r="G76" s="37" t="s">
        <v>44</v>
      </c>
      <c r="H76" s="28"/>
      <c r="I76" s="28"/>
      <c r="J76" s="94" t="s">
        <v>45</v>
      </c>
      <c r="K76" s="28"/>
      <c r="L76" s="26"/>
    </row>
    <row r="77" spans="2:12" s="1" customFormat="1" ht="14.4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26"/>
    </row>
    <row r="81" spans="2:47" s="1" customFormat="1" ht="6.95" hidden="1" customHeight="1"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26"/>
    </row>
    <row r="82" spans="2:47" s="1" customFormat="1" ht="24.95" hidden="1" customHeight="1">
      <c r="B82" s="26"/>
      <c r="C82" s="18" t="s">
        <v>98</v>
      </c>
      <c r="L82" s="26"/>
    </row>
    <row r="83" spans="2:47" s="1" customFormat="1" ht="6.95" hidden="1" customHeight="1">
      <c r="B83" s="26"/>
      <c r="L83" s="26"/>
    </row>
    <row r="84" spans="2:47" s="1" customFormat="1" ht="12" hidden="1" customHeight="1">
      <c r="B84" s="26"/>
      <c r="C84" s="23" t="s">
        <v>14</v>
      </c>
      <c r="L84" s="26"/>
    </row>
    <row r="85" spans="2:47" s="1" customFormat="1" ht="16.5" hidden="1" customHeight="1">
      <c r="B85" s="26"/>
      <c r="E85" s="196" t="str">
        <f>E7</f>
        <v>Město Kopřivnice - oprava vybraných schodišť 2024</v>
      </c>
      <c r="F85" s="197"/>
      <c r="G85" s="197"/>
      <c r="H85" s="197"/>
      <c r="L85" s="26"/>
    </row>
    <row r="86" spans="2:47" s="1" customFormat="1" ht="12" hidden="1" customHeight="1">
      <c r="B86" s="26"/>
      <c r="C86" s="23" t="s">
        <v>96</v>
      </c>
      <c r="L86" s="26"/>
    </row>
    <row r="87" spans="2:47" s="1" customFormat="1" ht="16.5" hidden="1" customHeight="1">
      <c r="B87" s="26"/>
      <c r="E87" s="186" t="str">
        <f>E9</f>
        <v>SO 103 - Objekt schodiště u železniční zastávky</v>
      </c>
      <c r="F87" s="195"/>
      <c r="G87" s="195"/>
      <c r="H87" s="195"/>
      <c r="L87" s="26"/>
    </row>
    <row r="88" spans="2:47" s="1" customFormat="1" ht="6.95" hidden="1" customHeight="1">
      <c r="B88" s="26"/>
      <c r="L88" s="26"/>
    </row>
    <row r="89" spans="2:47" s="1" customFormat="1" ht="12" hidden="1" customHeight="1">
      <c r="B89" s="26"/>
      <c r="C89" s="23" t="s">
        <v>17</v>
      </c>
      <c r="F89" s="21" t="str">
        <f>F12</f>
        <v xml:space="preserve"> </v>
      </c>
      <c r="I89" s="23" t="s">
        <v>19</v>
      </c>
      <c r="J89" s="46" t="str">
        <f>IF(J12="","",J12)</f>
        <v>7. 10. 2024</v>
      </c>
      <c r="L89" s="26"/>
    </row>
    <row r="90" spans="2:47" s="1" customFormat="1" ht="6.95" hidden="1" customHeight="1">
      <c r="B90" s="26"/>
      <c r="L90" s="26"/>
    </row>
    <row r="91" spans="2:47" s="1" customFormat="1" ht="15.2" hidden="1" customHeight="1">
      <c r="B91" s="26"/>
      <c r="C91" s="23" t="s">
        <v>21</v>
      </c>
      <c r="F91" s="21" t="str">
        <f>E15</f>
        <v xml:space="preserve"> </v>
      </c>
      <c r="I91" s="23" t="s">
        <v>25</v>
      </c>
      <c r="J91" s="24" t="str">
        <f>E21</f>
        <v xml:space="preserve"> </v>
      </c>
      <c r="L91" s="26"/>
    </row>
    <row r="92" spans="2:47" s="1" customFormat="1" ht="15.2" hidden="1" customHeight="1">
      <c r="B92" s="26"/>
      <c r="C92" s="23" t="s">
        <v>24</v>
      </c>
      <c r="F92" s="21" t="str">
        <f>IF(E18="","",E18)</f>
        <v xml:space="preserve"> </v>
      </c>
      <c r="I92" s="23" t="s">
        <v>26</v>
      </c>
      <c r="J92" s="24" t="str">
        <f>E24</f>
        <v xml:space="preserve"> </v>
      </c>
      <c r="L92" s="26"/>
    </row>
    <row r="93" spans="2:47" s="1" customFormat="1" ht="10.35" hidden="1" customHeight="1">
      <c r="B93" s="26"/>
      <c r="L93" s="26"/>
    </row>
    <row r="94" spans="2:47" s="1" customFormat="1" ht="29.25" hidden="1" customHeight="1">
      <c r="B94" s="26"/>
      <c r="C94" s="95" t="s">
        <v>99</v>
      </c>
      <c r="D94" s="87"/>
      <c r="E94" s="87"/>
      <c r="F94" s="87"/>
      <c r="G94" s="87"/>
      <c r="H94" s="87"/>
      <c r="I94" s="87"/>
      <c r="J94" s="96" t="s">
        <v>100</v>
      </c>
      <c r="K94" s="87"/>
      <c r="L94" s="26"/>
    </row>
    <row r="95" spans="2:47" s="1" customFormat="1" ht="10.35" hidden="1" customHeight="1">
      <c r="B95" s="26"/>
      <c r="L95" s="26"/>
    </row>
    <row r="96" spans="2:47" s="1" customFormat="1" ht="22.9" hidden="1" customHeight="1">
      <c r="B96" s="26"/>
      <c r="C96" s="97" t="s">
        <v>101</v>
      </c>
      <c r="J96" s="60">
        <f>J123</f>
        <v>0</v>
      </c>
      <c r="L96" s="26"/>
      <c r="AU96" s="14" t="s">
        <v>102</v>
      </c>
    </row>
    <row r="97" spans="2:12" s="8" customFormat="1" ht="24.95" hidden="1" customHeight="1">
      <c r="B97" s="98"/>
      <c r="D97" s="99" t="s">
        <v>145</v>
      </c>
      <c r="E97" s="100"/>
      <c r="F97" s="100"/>
      <c r="G97" s="100"/>
      <c r="H97" s="100"/>
      <c r="I97" s="100"/>
      <c r="J97" s="101">
        <f>J124</f>
        <v>0</v>
      </c>
      <c r="L97" s="98"/>
    </row>
    <row r="98" spans="2:12" s="9" customFormat="1" ht="19.899999999999999" hidden="1" customHeight="1">
      <c r="B98" s="102"/>
      <c r="D98" s="103" t="s">
        <v>146</v>
      </c>
      <c r="E98" s="104"/>
      <c r="F98" s="104"/>
      <c r="G98" s="104"/>
      <c r="H98" s="104"/>
      <c r="I98" s="104"/>
      <c r="J98" s="105">
        <f>J125</f>
        <v>0</v>
      </c>
      <c r="L98" s="102"/>
    </row>
    <row r="99" spans="2:12" s="9" customFormat="1" ht="19.899999999999999" hidden="1" customHeight="1">
      <c r="B99" s="102"/>
      <c r="D99" s="103" t="s">
        <v>147</v>
      </c>
      <c r="E99" s="104"/>
      <c r="F99" s="104"/>
      <c r="G99" s="104"/>
      <c r="H99" s="104"/>
      <c r="I99" s="104"/>
      <c r="J99" s="105">
        <f>J147</f>
        <v>0</v>
      </c>
      <c r="L99" s="102"/>
    </row>
    <row r="100" spans="2:12" s="9" customFormat="1" ht="19.899999999999999" hidden="1" customHeight="1">
      <c r="B100" s="102"/>
      <c r="D100" s="103" t="s">
        <v>148</v>
      </c>
      <c r="E100" s="104"/>
      <c r="F100" s="104"/>
      <c r="G100" s="104"/>
      <c r="H100" s="104"/>
      <c r="I100" s="104"/>
      <c r="J100" s="105">
        <f>J160</f>
        <v>0</v>
      </c>
      <c r="L100" s="102"/>
    </row>
    <row r="101" spans="2:12" s="9" customFormat="1" ht="19.899999999999999" hidden="1" customHeight="1">
      <c r="B101" s="102"/>
      <c r="D101" s="103" t="s">
        <v>149</v>
      </c>
      <c r="E101" s="104"/>
      <c r="F101" s="104"/>
      <c r="G101" s="104"/>
      <c r="H101" s="104"/>
      <c r="I101" s="104"/>
      <c r="J101" s="105">
        <f>J164</f>
        <v>0</v>
      </c>
      <c r="L101" s="102"/>
    </row>
    <row r="102" spans="2:12" s="9" customFormat="1" ht="19.899999999999999" hidden="1" customHeight="1">
      <c r="B102" s="102"/>
      <c r="D102" s="103" t="s">
        <v>150</v>
      </c>
      <c r="E102" s="104"/>
      <c r="F102" s="104"/>
      <c r="G102" s="104"/>
      <c r="H102" s="104"/>
      <c r="I102" s="104"/>
      <c r="J102" s="105">
        <f>J169</f>
        <v>0</v>
      </c>
      <c r="L102" s="102"/>
    </row>
    <row r="103" spans="2:12" s="9" customFormat="1" ht="19.899999999999999" hidden="1" customHeight="1">
      <c r="B103" s="102"/>
      <c r="D103" s="103" t="s">
        <v>151</v>
      </c>
      <c r="E103" s="104"/>
      <c r="F103" s="104"/>
      <c r="G103" s="104"/>
      <c r="H103" s="104"/>
      <c r="I103" s="104"/>
      <c r="J103" s="105">
        <f>J185</f>
        <v>0</v>
      </c>
      <c r="L103" s="102"/>
    </row>
    <row r="104" spans="2:12" s="1" customFormat="1" ht="21.75" hidden="1" customHeight="1">
      <c r="B104" s="26"/>
      <c r="L104" s="26"/>
    </row>
    <row r="105" spans="2:12" s="1" customFormat="1" ht="6.95" hidden="1" customHeight="1"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26"/>
    </row>
    <row r="106" spans="2:12" hidden="1"/>
    <row r="107" spans="2:12" hidden="1"/>
    <row r="108" spans="2:12" hidden="1"/>
    <row r="109" spans="2:12" s="1" customFormat="1" ht="6.95" customHeight="1"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26"/>
    </row>
    <row r="110" spans="2:12" s="1" customFormat="1" ht="24.95" customHeight="1">
      <c r="B110" s="26"/>
      <c r="C110" s="18" t="s">
        <v>105</v>
      </c>
      <c r="L110" s="26"/>
    </row>
    <row r="111" spans="2:12" s="1" customFormat="1" ht="6.95" customHeight="1">
      <c r="B111" s="26"/>
      <c r="L111" s="26"/>
    </row>
    <row r="112" spans="2:12" s="1" customFormat="1" ht="12" customHeight="1">
      <c r="B112" s="26"/>
      <c r="C112" s="23" t="s">
        <v>14</v>
      </c>
      <c r="L112" s="26"/>
    </row>
    <row r="113" spans="2:65" s="1" customFormat="1" ht="16.5" customHeight="1">
      <c r="B113" s="26"/>
      <c r="E113" s="196" t="str">
        <f>E7</f>
        <v>Město Kopřivnice - oprava vybraných schodišť 2024</v>
      </c>
      <c r="F113" s="197"/>
      <c r="G113" s="197"/>
      <c r="H113" s="197"/>
      <c r="L113" s="26"/>
    </row>
    <row r="114" spans="2:65" s="1" customFormat="1" ht="12" customHeight="1">
      <c r="B114" s="26"/>
      <c r="C114" s="23" t="s">
        <v>96</v>
      </c>
      <c r="L114" s="26"/>
    </row>
    <row r="115" spans="2:65" s="1" customFormat="1" ht="16.5" customHeight="1">
      <c r="B115" s="26"/>
      <c r="E115" s="186" t="str">
        <f>E9</f>
        <v>SO 103 - Objekt schodiště u železniční zastávky</v>
      </c>
      <c r="F115" s="195"/>
      <c r="G115" s="195"/>
      <c r="H115" s="195"/>
      <c r="L115" s="26"/>
    </row>
    <row r="116" spans="2:65" s="1" customFormat="1" ht="6.95" customHeight="1">
      <c r="B116" s="26"/>
      <c r="L116" s="26"/>
    </row>
    <row r="117" spans="2:65" s="1" customFormat="1" ht="12" customHeight="1">
      <c r="B117" s="26"/>
      <c r="C117" s="23" t="s">
        <v>17</v>
      </c>
      <c r="F117" s="21" t="str">
        <f>F12</f>
        <v xml:space="preserve"> </v>
      </c>
      <c r="I117" s="23" t="s">
        <v>19</v>
      </c>
      <c r="J117" s="46" t="str">
        <f>IF(J12="","",J12)</f>
        <v>7. 10. 2024</v>
      </c>
      <c r="L117" s="26"/>
    </row>
    <row r="118" spans="2:65" s="1" customFormat="1" ht="6.95" customHeight="1">
      <c r="B118" s="26"/>
      <c r="L118" s="26"/>
    </row>
    <row r="119" spans="2:65" s="1" customFormat="1" ht="15.2" customHeight="1">
      <c r="B119" s="26"/>
      <c r="C119" s="23" t="s">
        <v>21</v>
      </c>
      <c r="F119" s="21" t="str">
        <f>E15</f>
        <v xml:space="preserve"> </v>
      </c>
      <c r="I119" s="23" t="s">
        <v>25</v>
      </c>
      <c r="J119" s="24" t="str">
        <f>E21</f>
        <v xml:space="preserve"> </v>
      </c>
      <c r="L119" s="26"/>
    </row>
    <row r="120" spans="2:65" s="1" customFormat="1" ht="15.2" customHeight="1">
      <c r="B120" s="26"/>
      <c r="C120" s="23" t="s">
        <v>24</v>
      </c>
      <c r="F120" s="21" t="str">
        <f>IF(E18="","",E18)</f>
        <v xml:space="preserve"> </v>
      </c>
      <c r="I120" s="23" t="s">
        <v>26</v>
      </c>
      <c r="J120" s="24" t="str">
        <f>E24</f>
        <v xml:space="preserve"> </v>
      </c>
      <c r="L120" s="26"/>
    </row>
    <row r="121" spans="2:65" s="1" customFormat="1" ht="10.35" customHeight="1">
      <c r="B121" s="26"/>
      <c r="L121" s="26"/>
    </row>
    <row r="122" spans="2:65" s="10" customFormat="1" ht="29.25" customHeight="1">
      <c r="B122" s="106"/>
      <c r="C122" s="107" t="s">
        <v>106</v>
      </c>
      <c r="D122" s="108" t="s">
        <v>54</v>
      </c>
      <c r="E122" s="108" t="s">
        <v>50</v>
      </c>
      <c r="F122" s="108" t="s">
        <v>51</v>
      </c>
      <c r="G122" s="108" t="s">
        <v>107</v>
      </c>
      <c r="H122" s="108" t="s">
        <v>108</v>
      </c>
      <c r="I122" s="108" t="s">
        <v>109</v>
      </c>
      <c r="J122" s="109" t="s">
        <v>100</v>
      </c>
      <c r="K122" s="110" t="s">
        <v>110</v>
      </c>
      <c r="L122" s="106"/>
      <c r="M122" s="53" t="s">
        <v>1</v>
      </c>
      <c r="N122" s="54" t="s">
        <v>33</v>
      </c>
      <c r="O122" s="54" t="s">
        <v>111</v>
      </c>
      <c r="P122" s="54" t="s">
        <v>112</v>
      </c>
      <c r="Q122" s="54" t="s">
        <v>113</v>
      </c>
      <c r="R122" s="54" t="s">
        <v>114</v>
      </c>
      <c r="S122" s="54" t="s">
        <v>115</v>
      </c>
      <c r="T122" s="55" t="s">
        <v>116</v>
      </c>
    </row>
    <row r="123" spans="2:65" s="1" customFormat="1" ht="22.9" customHeight="1">
      <c r="B123" s="26"/>
      <c r="C123" s="58" t="s">
        <v>117</v>
      </c>
      <c r="J123" s="111">
        <f>J124</f>
        <v>0</v>
      </c>
      <c r="L123" s="26"/>
      <c r="M123" s="56"/>
      <c r="N123" s="47"/>
      <c r="O123" s="47"/>
      <c r="P123" s="112">
        <f>P124</f>
        <v>197.177357</v>
      </c>
      <c r="Q123" s="47"/>
      <c r="R123" s="112">
        <f>R124</f>
        <v>44.69305138</v>
      </c>
      <c r="S123" s="47"/>
      <c r="T123" s="113">
        <f>T124</f>
        <v>38.647999999999996</v>
      </c>
      <c r="AT123" s="14" t="s">
        <v>68</v>
      </c>
      <c r="AU123" s="14" t="s">
        <v>102</v>
      </c>
      <c r="BK123" s="114">
        <f>BK124</f>
        <v>0</v>
      </c>
    </row>
    <row r="124" spans="2:65" s="11" customFormat="1" ht="25.9" customHeight="1">
      <c r="B124" s="115"/>
      <c r="D124" s="116" t="s">
        <v>68</v>
      </c>
      <c r="E124" s="117" t="s">
        <v>152</v>
      </c>
      <c r="F124" s="117" t="s">
        <v>153</v>
      </c>
      <c r="J124" s="118">
        <f>J125+J147+J160+J164+J169+J185</f>
        <v>0</v>
      </c>
      <c r="L124" s="115"/>
      <c r="M124" s="119"/>
      <c r="P124" s="120">
        <f>P125+P147+P160+P164+P169+P185</f>
        <v>197.177357</v>
      </c>
      <c r="R124" s="120">
        <f>R125+R147+R160+R164+R169+R185</f>
        <v>44.69305138</v>
      </c>
      <c r="T124" s="121">
        <f>T125+T147+T160+T164+T169+T185</f>
        <v>38.647999999999996</v>
      </c>
      <c r="AR124" s="116" t="s">
        <v>77</v>
      </c>
      <c r="AT124" s="122" t="s">
        <v>68</v>
      </c>
      <c r="AU124" s="122" t="s">
        <v>69</v>
      </c>
      <c r="AY124" s="116" t="s">
        <v>121</v>
      </c>
      <c r="BK124" s="123">
        <f>BK125+BK147+BK160+BK164+BK169+BK185</f>
        <v>0</v>
      </c>
    </row>
    <row r="125" spans="2:65" s="11" customFormat="1" ht="22.9" customHeight="1">
      <c r="B125" s="115"/>
      <c r="D125" s="116" t="s">
        <v>68</v>
      </c>
      <c r="E125" s="124" t="s">
        <v>77</v>
      </c>
      <c r="F125" s="124" t="s">
        <v>154</v>
      </c>
      <c r="J125" s="125">
        <f>J126+J128+J130+J132+J133+J135+J137+J139+J141+J142+J143+J145+J146</f>
        <v>0</v>
      </c>
      <c r="L125" s="115"/>
      <c r="M125" s="119"/>
      <c r="P125" s="120">
        <f>SUM(P126:P146)</f>
        <v>29.175139999999999</v>
      </c>
      <c r="R125" s="120">
        <f>SUM(R126:R146)</f>
        <v>3.9000000000000005E-4</v>
      </c>
      <c r="T125" s="121">
        <f>SUM(T126:T146)</f>
        <v>29.202999999999996</v>
      </c>
      <c r="AR125" s="116" t="s">
        <v>77</v>
      </c>
      <c r="AT125" s="122" t="s">
        <v>68</v>
      </c>
      <c r="AU125" s="122" t="s">
        <v>77</v>
      </c>
      <c r="AY125" s="116" t="s">
        <v>121</v>
      </c>
      <c r="BK125" s="123">
        <f>SUM(BK126:BK146)</f>
        <v>0</v>
      </c>
    </row>
    <row r="126" spans="2:65" s="1" customFormat="1" ht="24.2" customHeight="1">
      <c r="B126" s="126"/>
      <c r="C126" s="127" t="s">
        <v>77</v>
      </c>
      <c r="D126" s="127" t="s">
        <v>124</v>
      </c>
      <c r="E126" s="128" t="s">
        <v>155</v>
      </c>
      <c r="F126" s="129" t="s">
        <v>156</v>
      </c>
      <c r="G126" s="130" t="s">
        <v>157</v>
      </c>
      <c r="H126" s="131">
        <v>41.8</v>
      </c>
      <c r="I126" s="132"/>
      <c r="J126" s="132"/>
      <c r="K126" s="133"/>
      <c r="L126" s="26"/>
      <c r="M126" s="134" t="s">
        <v>1</v>
      </c>
      <c r="N126" s="135" t="s">
        <v>34</v>
      </c>
      <c r="O126" s="136">
        <v>0.34399999999999997</v>
      </c>
      <c r="P126" s="136">
        <f>O126*H126</f>
        <v>14.379199999999997</v>
      </c>
      <c r="Q126" s="136">
        <v>0</v>
      </c>
      <c r="R126" s="136">
        <f>Q126*H126</f>
        <v>0</v>
      </c>
      <c r="S126" s="136">
        <v>0.29499999999999998</v>
      </c>
      <c r="T126" s="137">
        <f>S126*H126</f>
        <v>12.330999999999998</v>
      </c>
      <c r="AR126" s="138" t="s">
        <v>137</v>
      </c>
      <c r="AT126" s="138" t="s">
        <v>124</v>
      </c>
      <c r="AU126" s="138" t="s">
        <v>79</v>
      </c>
      <c r="AY126" s="14" t="s">
        <v>121</v>
      </c>
      <c r="BE126" s="139">
        <f>IF(N126="základní",J126,0)</f>
        <v>0</v>
      </c>
      <c r="BF126" s="139">
        <f>IF(N126="snížená",J126,0)</f>
        <v>0</v>
      </c>
      <c r="BG126" s="139">
        <f>IF(N126="zákl. přenesená",J126,0)</f>
        <v>0</v>
      </c>
      <c r="BH126" s="139">
        <f>IF(N126="sníž. přenesená",J126,0)</f>
        <v>0</v>
      </c>
      <c r="BI126" s="139">
        <f>IF(N126="nulová",J126,0)</f>
        <v>0</v>
      </c>
      <c r="BJ126" s="14" t="s">
        <v>77</v>
      </c>
      <c r="BK126" s="139">
        <f>ROUND(I126*H126,2)</f>
        <v>0</v>
      </c>
      <c r="BL126" s="14" t="s">
        <v>137</v>
      </c>
      <c r="BM126" s="138" t="s">
        <v>158</v>
      </c>
    </row>
    <row r="127" spans="2:65" s="12" customFormat="1">
      <c r="B127" s="144"/>
      <c r="D127" s="145" t="s">
        <v>159</v>
      </c>
      <c r="E127" s="146" t="s">
        <v>1</v>
      </c>
      <c r="F127" s="147" t="s">
        <v>378</v>
      </c>
      <c r="H127" s="148">
        <v>41.8</v>
      </c>
      <c r="L127" s="144"/>
      <c r="M127" s="149"/>
      <c r="T127" s="150"/>
      <c r="AT127" s="146" t="s">
        <v>159</v>
      </c>
      <c r="AU127" s="146" t="s">
        <v>79</v>
      </c>
      <c r="AV127" s="12" t="s">
        <v>79</v>
      </c>
      <c r="AW127" s="12" t="s">
        <v>27</v>
      </c>
      <c r="AX127" s="12" t="s">
        <v>77</v>
      </c>
      <c r="AY127" s="146" t="s">
        <v>121</v>
      </c>
    </row>
    <row r="128" spans="2:65" s="1" customFormat="1" ht="24.2" customHeight="1">
      <c r="B128" s="126"/>
      <c r="C128" s="127" t="s">
        <v>79</v>
      </c>
      <c r="D128" s="127" t="s">
        <v>124</v>
      </c>
      <c r="E128" s="128" t="s">
        <v>332</v>
      </c>
      <c r="F128" s="129" t="s">
        <v>333</v>
      </c>
      <c r="G128" s="130" t="s">
        <v>157</v>
      </c>
      <c r="H128" s="131">
        <v>41.8</v>
      </c>
      <c r="I128" s="132"/>
      <c r="J128" s="132"/>
      <c r="K128" s="133"/>
      <c r="L128" s="26"/>
      <c r="M128" s="134" t="s">
        <v>1</v>
      </c>
      <c r="N128" s="135" t="s">
        <v>34</v>
      </c>
      <c r="O128" s="136">
        <v>0.11600000000000001</v>
      </c>
      <c r="P128" s="136">
        <f>O128*H128</f>
        <v>4.8487999999999998</v>
      </c>
      <c r="Q128" s="136">
        <v>0</v>
      </c>
      <c r="R128" s="136">
        <f>Q128*H128</f>
        <v>0</v>
      </c>
      <c r="S128" s="136">
        <v>0.28999999999999998</v>
      </c>
      <c r="T128" s="137">
        <f>S128*H128</f>
        <v>12.121999999999998</v>
      </c>
      <c r="AR128" s="138" t="s">
        <v>137</v>
      </c>
      <c r="AT128" s="138" t="s">
        <v>124</v>
      </c>
      <c r="AU128" s="138" t="s">
        <v>79</v>
      </c>
      <c r="AY128" s="14" t="s">
        <v>121</v>
      </c>
      <c r="BE128" s="139">
        <f>IF(N128="základní",J128,0)</f>
        <v>0</v>
      </c>
      <c r="BF128" s="139">
        <f>IF(N128="snížená",J128,0)</f>
        <v>0</v>
      </c>
      <c r="BG128" s="139">
        <f>IF(N128="zákl. přenesená",J128,0)</f>
        <v>0</v>
      </c>
      <c r="BH128" s="139">
        <f>IF(N128="sníž. přenesená",J128,0)</f>
        <v>0</v>
      </c>
      <c r="BI128" s="139">
        <f>IF(N128="nulová",J128,0)</f>
        <v>0</v>
      </c>
      <c r="BJ128" s="14" t="s">
        <v>77</v>
      </c>
      <c r="BK128" s="139">
        <f>ROUND(I128*H128,2)</f>
        <v>0</v>
      </c>
      <c r="BL128" s="14" t="s">
        <v>137</v>
      </c>
      <c r="BM128" s="138" t="s">
        <v>334</v>
      </c>
    </row>
    <row r="129" spans="2:65" s="12" customFormat="1">
      <c r="B129" s="144"/>
      <c r="D129" s="145" t="s">
        <v>159</v>
      </c>
      <c r="E129" s="146" t="s">
        <v>1</v>
      </c>
      <c r="F129" s="147" t="s">
        <v>378</v>
      </c>
      <c r="H129" s="148">
        <v>41.8</v>
      </c>
      <c r="L129" s="144"/>
      <c r="M129" s="149"/>
      <c r="T129" s="150"/>
      <c r="AT129" s="146" t="s">
        <v>159</v>
      </c>
      <c r="AU129" s="146" t="s">
        <v>79</v>
      </c>
      <c r="AV129" s="12" t="s">
        <v>79</v>
      </c>
      <c r="AW129" s="12" t="s">
        <v>27</v>
      </c>
      <c r="AX129" s="12" t="s">
        <v>77</v>
      </c>
      <c r="AY129" s="146" t="s">
        <v>121</v>
      </c>
    </row>
    <row r="130" spans="2:65" s="1" customFormat="1" ht="24.2" customHeight="1">
      <c r="B130" s="126"/>
      <c r="C130" s="127" t="s">
        <v>133</v>
      </c>
      <c r="D130" s="127" t="s">
        <v>124</v>
      </c>
      <c r="E130" s="128" t="s">
        <v>379</v>
      </c>
      <c r="F130" s="129" t="s">
        <v>380</v>
      </c>
      <c r="G130" s="130" t="s">
        <v>157</v>
      </c>
      <c r="H130" s="131">
        <v>7.6</v>
      </c>
      <c r="I130" s="132"/>
      <c r="J130" s="132"/>
      <c r="K130" s="133"/>
      <c r="L130" s="26"/>
      <c r="M130" s="134" t="s">
        <v>1</v>
      </c>
      <c r="N130" s="135" t="s">
        <v>34</v>
      </c>
      <c r="O130" s="136">
        <v>0.53400000000000003</v>
      </c>
      <c r="P130" s="136">
        <f>O130*H130</f>
        <v>4.0583999999999998</v>
      </c>
      <c r="Q130" s="136">
        <v>0</v>
      </c>
      <c r="R130" s="136">
        <f>Q130*H130</f>
        <v>0</v>
      </c>
      <c r="S130" s="136">
        <v>0.625</v>
      </c>
      <c r="T130" s="137">
        <f>S130*H130</f>
        <v>4.75</v>
      </c>
      <c r="AR130" s="138" t="s">
        <v>137</v>
      </c>
      <c r="AT130" s="138" t="s">
        <v>124</v>
      </c>
      <c r="AU130" s="138" t="s">
        <v>79</v>
      </c>
      <c r="AY130" s="14" t="s">
        <v>121</v>
      </c>
      <c r="BE130" s="139">
        <f>IF(N130="základní",J130,0)</f>
        <v>0</v>
      </c>
      <c r="BF130" s="139">
        <f>IF(N130="snížená",J130,0)</f>
        <v>0</v>
      </c>
      <c r="BG130" s="139">
        <f>IF(N130="zákl. přenesená",J130,0)</f>
        <v>0</v>
      </c>
      <c r="BH130" s="139">
        <f>IF(N130="sníž. přenesená",J130,0)</f>
        <v>0</v>
      </c>
      <c r="BI130" s="139">
        <f>IF(N130="nulová",J130,0)</f>
        <v>0</v>
      </c>
      <c r="BJ130" s="14" t="s">
        <v>77</v>
      </c>
      <c r="BK130" s="139">
        <f>ROUND(I130*H130,2)</f>
        <v>0</v>
      </c>
      <c r="BL130" s="14" t="s">
        <v>137</v>
      </c>
      <c r="BM130" s="138" t="s">
        <v>381</v>
      </c>
    </row>
    <row r="131" spans="2:65" s="12" customFormat="1">
      <c r="B131" s="144"/>
      <c r="D131" s="145" t="s">
        <v>159</v>
      </c>
      <c r="E131" s="146" t="s">
        <v>1</v>
      </c>
      <c r="F131" s="147" t="s">
        <v>382</v>
      </c>
      <c r="H131" s="148">
        <v>7.6</v>
      </c>
      <c r="L131" s="144"/>
      <c r="M131" s="149"/>
      <c r="T131" s="150"/>
      <c r="AT131" s="146" t="s">
        <v>159</v>
      </c>
      <c r="AU131" s="146" t="s">
        <v>79</v>
      </c>
      <c r="AV131" s="12" t="s">
        <v>79</v>
      </c>
      <c r="AW131" s="12" t="s">
        <v>27</v>
      </c>
      <c r="AX131" s="12" t="s">
        <v>77</v>
      </c>
      <c r="AY131" s="146" t="s">
        <v>121</v>
      </c>
    </row>
    <row r="132" spans="2:65" s="1" customFormat="1" ht="24.2" customHeight="1">
      <c r="B132" s="126"/>
      <c r="C132" s="127" t="s">
        <v>137</v>
      </c>
      <c r="D132" s="127" t="s">
        <v>124</v>
      </c>
      <c r="E132" s="128" t="s">
        <v>165</v>
      </c>
      <c r="F132" s="129" t="s">
        <v>166</v>
      </c>
      <c r="G132" s="130" t="s">
        <v>157</v>
      </c>
      <c r="H132" s="131">
        <v>13</v>
      </c>
      <c r="I132" s="132"/>
      <c r="J132" s="132"/>
      <c r="K132" s="133"/>
      <c r="L132" s="26"/>
      <c r="M132" s="134" t="s">
        <v>1</v>
      </c>
      <c r="N132" s="135" t="s">
        <v>34</v>
      </c>
      <c r="O132" s="136">
        <v>7.5999999999999998E-2</v>
      </c>
      <c r="P132" s="136">
        <f>O132*H132</f>
        <v>0.98799999999999999</v>
      </c>
      <c r="Q132" s="136">
        <v>0</v>
      </c>
      <c r="R132" s="136">
        <f>Q132*H132</f>
        <v>0</v>
      </c>
      <c r="S132" s="136">
        <v>0</v>
      </c>
      <c r="T132" s="137">
        <f>S132*H132</f>
        <v>0</v>
      </c>
      <c r="AR132" s="138" t="s">
        <v>137</v>
      </c>
      <c r="AT132" s="138" t="s">
        <v>124</v>
      </c>
      <c r="AU132" s="138" t="s">
        <v>79</v>
      </c>
      <c r="AY132" s="14" t="s">
        <v>121</v>
      </c>
      <c r="BE132" s="139">
        <f>IF(N132="základní",J132,0)</f>
        <v>0</v>
      </c>
      <c r="BF132" s="139">
        <f>IF(N132="snížená",J132,0)</f>
        <v>0</v>
      </c>
      <c r="BG132" s="139">
        <f>IF(N132="zákl. přenesená",J132,0)</f>
        <v>0</v>
      </c>
      <c r="BH132" s="139">
        <f>IF(N132="sníž. přenesená",J132,0)</f>
        <v>0</v>
      </c>
      <c r="BI132" s="139">
        <f>IF(N132="nulová",J132,0)</f>
        <v>0</v>
      </c>
      <c r="BJ132" s="14" t="s">
        <v>77</v>
      </c>
      <c r="BK132" s="139">
        <f>ROUND(I132*H132,2)</f>
        <v>0</v>
      </c>
      <c r="BL132" s="14" t="s">
        <v>137</v>
      </c>
      <c r="BM132" s="138" t="s">
        <v>167</v>
      </c>
    </row>
    <row r="133" spans="2:65" s="1" customFormat="1" ht="33" customHeight="1">
      <c r="B133" s="126"/>
      <c r="C133" s="127" t="s">
        <v>120</v>
      </c>
      <c r="D133" s="127" t="s">
        <v>124</v>
      </c>
      <c r="E133" s="128" t="s">
        <v>168</v>
      </c>
      <c r="F133" s="129" t="s">
        <v>169</v>
      </c>
      <c r="G133" s="130" t="s">
        <v>170</v>
      </c>
      <c r="H133" s="131">
        <v>4.0999999999999996</v>
      </c>
      <c r="I133" s="132"/>
      <c r="J133" s="132"/>
      <c r="K133" s="133"/>
      <c r="L133" s="26"/>
      <c r="M133" s="134" t="s">
        <v>1</v>
      </c>
      <c r="N133" s="135" t="s">
        <v>34</v>
      </c>
      <c r="O133" s="136">
        <v>0.40600000000000003</v>
      </c>
      <c r="P133" s="136">
        <f>O133*H133</f>
        <v>1.6646000000000001</v>
      </c>
      <c r="Q133" s="136">
        <v>0</v>
      </c>
      <c r="R133" s="136">
        <f>Q133*H133</f>
        <v>0</v>
      </c>
      <c r="S133" s="136">
        <v>0</v>
      </c>
      <c r="T133" s="137">
        <f>S133*H133</f>
        <v>0</v>
      </c>
      <c r="AR133" s="138" t="s">
        <v>137</v>
      </c>
      <c r="AT133" s="138" t="s">
        <v>124</v>
      </c>
      <c r="AU133" s="138" t="s">
        <v>79</v>
      </c>
      <c r="AY133" s="14" t="s">
        <v>121</v>
      </c>
      <c r="BE133" s="139">
        <f>IF(N133="základní",J133,0)</f>
        <v>0</v>
      </c>
      <c r="BF133" s="139">
        <f>IF(N133="snížená",J133,0)</f>
        <v>0</v>
      </c>
      <c r="BG133" s="139">
        <f>IF(N133="zákl. přenesená",J133,0)</f>
        <v>0</v>
      </c>
      <c r="BH133" s="139">
        <f>IF(N133="sníž. přenesená",J133,0)</f>
        <v>0</v>
      </c>
      <c r="BI133" s="139">
        <f>IF(N133="nulová",J133,0)</f>
        <v>0</v>
      </c>
      <c r="BJ133" s="14" t="s">
        <v>77</v>
      </c>
      <c r="BK133" s="139">
        <f>ROUND(I133*H133,2)</f>
        <v>0</v>
      </c>
      <c r="BL133" s="14" t="s">
        <v>137</v>
      </c>
      <c r="BM133" s="138" t="s">
        <v>171</v>
      </c>
    </row>
    <row r="134" spans="2:65" s="12" customFormat="1">
      <c r="B134" s="144"/>
      <c r="D134" s="145" t="s">
        <v>159</v>
      </c>
      <c r="E134" s="146" t="s">
        <v>1</v>
      </c>
      <c r="F134" s="147" t="s">
        <v>383</v>
      </c>
      <c r="H134" s="148">
        <v>4.0999999999999996</v>
      </c>
      <c r="L134" s="144"/>
      <c r="M134" s="149"/>
      <c r="T134" s="150"/>
      <c r="AT134" s="146" t="s">
        <v>159</v>
      </c>
      <c r="AU134" s="146" t="s">
        <v>79</v>
      </c>
      <c r="AV134" s="12" t="s">
        <v>79</v>
      </c>
      <c r="AW134" s="12" t="s">
        <v>27</v>
      </c>
      <c r="AX134" s="12" t="s">
        <v>77</v>
      </c>
      <c r="AY134" s="146" t="s">
        <v>121</v>
      </c>
    </row>
    <row r="135" spans="2:65" s="1" customFormat="1" ht="37.9" customHeight="1">
      <c r="B135" s="126"/>
      <c r="C135" s="127" t="s">
        <v>177</v>
      </c>
      <c r="D135" s="127" t="s">
        <v>124</v>
      </c>
      <c r="E135" s="128" t="s">
        <v>173</v>
      </c>
      <c r="F135" s="129" t="s">
        <v>174</v>
      </c>
      <c r="G135" s="130" t="s">
        <v>170</v>
      </c>
      <c r="H135" s="131">
        <v>2.02</v>
      </c>
      <c r="I135" s="132"/>
      <c r="J135" s="132"/>
      <c r="K135" s="133"/>
      <c r="L135" s="26"/>
      <c r="M135" s="134" t="s">
        <v>1</v>
      </c>
      <c r="N135" s="135" t="s">
        <v>34</v>
      </c>
      <c r="O135" s="136">
        <v>8.6999999999999994E-2</v>
      </c>
      <c r="P135" s="136">
        <f>O135*H135</f>
        <v>0.17573999999999998</v>
      </c>
      <c r="Q135" s="136">
        <v>0</v>
      </c>
      <c r="R135" s="136">
        <f>Q135*H135</f>
        <v>0</v>
      </c>
      <c r="S135" s="136">
        <v>0</v>
      </c>
      <c r="T135" s="137">
        <f>S135*H135</f>
        <v>0</v>
      </c>
      <c r="AR135" s="138" t="s">
        <v>137</v>
      </c>
      <c r="AT135" s="138" t="s">
        <v>124</v>
      </c>
      <c r="AU135" s="138" t="s">
        <v>79</v>
      </c>
      <c r="AY135" s="14" t="s">
        <v>121</v>
      </c>
      <c r="BE135" s="139">
        <f>IF(N135="základní",J135,0)</f>
        <v>0</v>
      </c>
      <c r="BF135" s="139">
        <f>IF(N135="snížená",J135,0)</f>
        <v>0</v>
      </c>
      <c r="BG135" s="139">
        <f>IF(N135="zákl. přenesená",J135,0)</f>
        <v>0</v>
      </c>
      <c r="BH135" s="139">
        <f>IF(N135="sníž. přenesená",J135,0)</f>
        <v>0</v>
      </c>
      <c r="BI135" s="139">
        <f>IF(N135="nulová",J135,0)</f>
        <v>0</v>
      </c>
      <c r="BJ135" s="14" t="s">
        <v>77</v>
      </c>
      <c r="BK135" s="139">
        <f>ROUND(I135*H135,2)</f>
        <v>0</v>
      </c>
      <c r="BL135" s="14" t="s">
        <v>137</v>
      </c>
      <c r="BM135" s="138" t="s">
        <v>344</v>
      </c>
    </row>
    <row r="136" spans="2:65" s="12" customFormat="1">
      <c r="B136" s="144"/>
      <c r="D136" s="145" t="s">
        <v>159</v>
      </c>
      <c r="E136" s="146" t="s">
        <v>1</v>
      </c>
      <c r="F136" s="147" t="s">
        <v>384</v>
      </c>
      <c r="H136" s="148">
        <v>2.02</v>
      </c>
      <c r="L136" s="144"/>
      <c r="M136" s="149"/>
      <c r="T136" s="150"/>
      <c r="AT136" s="146" t="s">
        <v>159</v>
      </c>
      <c r="AU136" s="146" t="s">
        <v>79</v>
      </c>
      <c r="AV136" s="12" t="s">
        <v>79</v>
      </c>
      <c r="AW136" s="12" t="s">
        <v>27</v>
      </c>
      <c r="AX136" s="12" t="s">
        <v>77</v>
      </c>
      <c r="AY136" s="146" t="s">
        <v>121</v>
      </c>
    </row>
    <row r="137" spans="2:65" s="1" customFormat="1" ht="24.2" customHeight="1">
      <c r="B137" s="126"/>
      <c r="C137" s="127" t="s">
        <v>181</v>
      </c>
      <c r="D137" s="127" t="s">
        <v>124</v>
      </c>
      <c r="E137" s="128" t="s">
        <v>178</v>
      </c>
      <c r="F137" s="129" t="s">
        <v>179</v>
      </c>
      <c r="G137" s="130" t="s">
        <v>170</v>
      </c>
      <c r="H137" s="131">
        <v>2.08</v>
      </c>
      <c r="I137" s="132"/>
      <c r="J137" s="132"/>
      <c r="K137" s="133"/>
      <c r="L137" s="26"/>
      <c r="M137" s="134" t="s">
        <v>1</v>
      </c>
      <c r="N137" s="135" t="s">
        <v>34</v>
      </c>
      <c r="O137" s="136">
        <v>0.13100000000000001</v>
      </c>
      <c r="P137" s="136">
        <f>O137*H137</f>
        <v>0.27248</v>
      </c>
      <c r="Q137" s="136">
        <v>0</v>
      </c>
      <c r="R137" s="136">
        <f>Q137*H137</f>
        <v>0</v>
      </c>
      <c r="S137" s="136">
        <v>0</v>
      </c>
      <c r="T137" s="137">
        <f>S137*H137</f>
        <v>0</v>
      </c>
      <c r="AR137" s="138" t="s">
        <v>137</v>
      </c>
      <c r="AT137" s="138" t="s">
        <v>124</v>
      </c>
      <c r="AU137" s="138" t="s">
        <v>79</v>
      </c>
      <c r="AY137" s="14" t="s">
        <v>121</v>
      </c>
      <c r="BE137" s="139">
        <f>IF(N137="základní",J137,0)</f>
        <v>0</v>
      </c>
      <c r="BF137" s="139">
        <f>IF(N137="snížená",J137,0)</f>
        <v>0</v>
      </c>
      <c r="BG137" s="139">
        <f>IF(N137="zákl. přenesená",J137,0)</f>
        <v>0</v>
      </c>
      <c r="BH137" s="139">
        <f>IF(N137="sníž. přenesená",J137,0)</f>
        <v>0</v>
      </c>
      <c r="BI137" s="139">
        <f>IF(N137="nulová",J137,0)</f>
        <v>0</v>
      </c>
      <c r="BJ137" s="14" t="s">
        <v>77</v>
      </c>
      <c r="BK137" s="139">
        <f>ROUND(I137*H137,2)</f>
        <v>0</v>
      </c>
      <c r="BL137" s="14" t="s">
        <v>137</v>
      </c>
      <c r="BM137" s="138" t="s">
        <v>180</v>
      </c>
    </row>
    <row r="138" spans="2:65" s="12" customFormat="1">
      <c r="B138" s="144"/>
      <c r="D138" s="145" t="s">
        <v>159</v>
      </c>
      <c r="E138" s="146" t="s">
        <v>1</v>
      </c>
      <c r="F138" s="147" t="s">
        <v>385</v>
      </c>
      <c r="H138" s="148">
        <v>2.08</v>
      </c>
      <c r="L138" s="144"/>
      <c r="M138" s="149"/>
      <c r="T138" s="150"/>
      <c r="AT138" s="146" t="s">
        <v>159</v>
      </c>
      <c r="AU138" s="146" t="s">
        <v>79</v>
      </c>
      <c r="AV138" s="12" t="s">
        <v>79</v>
      </c>
      <c r="AW138" s="12" t="s">
        <v>27</v>
      </c>
      <c r="AX138" s="12" t="s">
        <v>77</v>
      </c>
      <c r="AY138" s="146" t="s">
        <v>121</v>
      </c>
    </row>
    <row r="139" spans="2:65" s="1" customFormat="1" ht="33" customHeight="1">
      <c r="B139" s="126"/>
      <c r="C139" s="127" t="s">
        <v>187</v>
      </c>
      <c r="D139" s="127" t="s">
        <v>124</v>
      </c>
      <c r="E139" s="128" t="s">
        <v>182</v>
      </c>
      <c r="F139" s="129" t="s">
        <v>183</v>
      </c>
      <c r="G139" s="130" t="s">
        <v>184</v>
      </c>
      <c r="H139" s="131">
        <v>3.7440000000000002</v>
      </c>
      <c r="I139" s="132"/>
      <c r="J139" s="132"/>
      <c r="K139" s="133"/>
      <c r="L139" s="26"/>
      <c r="M139" s="134" t="s">
        <v>1</v>
      </c>
      <c r="N139" s="135" t="s">
        <v>34</v>
      </c>
      <c r="O139" s="136">
        <v>0</v>
      </c>
      <c r="P139" s="136">
        <f>O139*H139</f>
        <v>0</v>
      </c>
      <c r="Q139" s="136">
        <v>0</v>
      </c>
      <c r="R139" s="136">
        <f>Q139*H139</f>
        <v>0</v>
      </c>
      <c r="S139" s="136">
        <v>0</v>
      </c>
      <c r="T139" s="137">
        <f>S139*H139</f>
        <v>0</v>
      </c>
      <c r="AR139" s="138" t="s">
        <v>137</v>
      </c>
      <c r="AT139" s="138" t="s">
        <v>124</v>
      </c>
      <c r="AU139" s="138" t="s">
        <v>79</v>
      </c>
      <c r="AY139" s="14" t="s">
        <v>121</v>
      </c>
      <c r="BE139" s="139">
        <f>IF(N139="základní",J139,0)</f>
        <v>0</v>
      </c>
      <c r="BF139" s="139">
        <f>IF(N139="snížená",J139,0)</f>
        <v>0</v>
      </c>
      <c r="BG139" s="139">
        <f>IF(N139="zákl. přenesená",J139,0)</f>
        <v>0</v>
      </c>
      <c r="BH139" s="139">
        <f>IF(N139="sníž. přenesená",J139,0)</f>
        <v>0</v>
      </c>
      <c r="BI139" s="139">
        <f>IF(N139="nulová",J139,0)</f>
        <v>0</v>
      </c>
      <c r="BJ139" s="14" t="s">
        <v>77</v>
      </c>
      <c r="BK139" s="139">
        <f>ROUND(I139*H139,2)</f>
        <v>0</v>
      </c>
      <c r="BL139" s="14" t="s">
        <v>137</v>
      </c>
      <c r="BM139" s="138" t="s">
        <v>347</v>
      </c>
    </row>
    <row r="140" spans="2:65" s="12" customFormat="1">
      <c r="B140" s="144"/>
      <c r="D140" s="145" t="s">
        <v>159</v>
      </c>
      <c r="E140" s="146" t="s">
        <v>1</v>
      </c>
      <c r="F140" s="147" t="s">
        <v>386</v>
      </c>
      <c r="H140" s="148">
        <v>3.7440000000000002</v>
      </c>
      <c r="L140" s="144"/>
      <c r="M140" s="149"/>
      <c r="T140" s="150"/>
      <c r="AT140" s="146" t="s">
        <v>159</v>
      </c>
      <c r="AU140" s="146" t="s">
        <v>79</v>
      </c>
      <c r="AV140" s="12" t="s">
        <v>79</v>
      </c>
      <c r="AW140" s="12" t="s">
        <v>27</v>
      </c>
      <c r="AX140" s="12" t="s">
        <v>77</v>
      </c>
      <c r="AY140" s="146" t="s">
        <v>121</v>
      </c>
    </row>
    <row r="141" spans="2:65" s="1" customFormat="1" ht="16.5" customHeight="1">
      <c r="B141" s="126"/>
      <c r="C141" s="127" t="s">
        <v>191</v>
      </c>
      <c r="D141" s="127" t="s">
        <v>124</v>
      </c>
      <c r="E141" s="128" t="s">
        <v>188</v>
      </c>
      <c r="F141" s="129" t="s">
        <v>189</v>
      </c>
      <c r="G141" s="130" t="s">
        <v>170</v>
      </c>
      <c r="H141" s="131">
        <v>2.08</v>
      </c>
      <c r="I141" s="132"/>
      <c r="J141" s="132"/>
      <c r="K141" s="133"/>
      <c r="L141" s="26"/>
      <c r="M141" s="134" t="s">
        <v>1</v>
      </c>
      <c r="N141" s="135" t="s">
        <v>34</v>
      </c>
      <c r="O141" s="136">
        <v>8.9999999999999993E-3</v>
      </c>
      <c r="P141" s="136">
        <f>O141*H141</f>
        <v>1.8720000000000001E-2</v>
      </c>
      <c r="Q141" s="136">
        <v>0</v>
      </c>
      <c r="R141" s="136">
        <f>Q141*H141</f>
        <v>0</v>
      </c>
      <c r="S141" s="136">
        <v>0</v>
      </c>
      <c r="T141" s="137">
        <f>S141*H141</f>
        <v>0</v>
      </c>
      <c r="AR141" s="138" t="s">
        <v>137</v>
      </c>
      <c r="AT141" s="138" t="s">
        <v>124</v>
      </c>
      <c r="AU141" s="138" t="s">
        <v>79</v>
      </c>
      <c r="AY141" s="14" t="s">
        <v>121</v>
      </c>
      <c r="BE141" s="139">
        <f>IF(N141="základní",J141,0)</f>
        <v>0</v>
      </c>
      <c r="BF141" s="139">
        <f>IF(N141="snížená",J141,0)</f>
        <v>0</v>
      </c>
      <c r="BG141" s="139">
        <f>IF(N141="zákl. přenesená",J141,0)</f>
        <v>0</v>
      </c>
      <c r="BH141" s="139">
        <f>IF(N141="sníž. přenesená",J141,0)</f>
        <v>0</v>
      </c>
      <c r="BI141" s="139">
        <f>IF(N141="nulová",J141,0)</f>
        <v>0</v>
      </c>
      <c r="BJ141" s="14" t="s">
        <v>77</v>
      </c>
      <c r="BK141" s="139">
        <f>ROUND(I141*H141,2)</f>
        <v>0</v>
      </c>
      <c r="BL141" s="14" t="s">
        <v>137</v>
      </c>
      <c r="BM141" s="138" t="s">
        <v>349</v>
      </c>
    </row>
    <row r="142" spans="2:65" s="1" customFormat="1" ht="24.2" customHeight="1">
      <c r="B142" s="126"/>
      <c r="C142" s="127" t="s">
        <v>196</v>
      </c>
      <c r="D142" s="127" t="s">
        <v>124</v>
      </c>
      <c r="E142" s="128" t="s">
        <v>192</v>
      </c>
      <c r="F142" s="129" t="s">
        <v>193</v>
      </c>
      <c r="G142" s="130" t="s">
        <v>157</v>
      </c>
      <c r="H142" s="131">
        <v>44</v>
      </c>
      <c r="I142" s="132"/>
      <c r="J142" s="132"/>
      <c r="K142" s="133"/>
      <c r="L142" s="26"/>
      <c r="M142" s="134" t="s">
        <v>1</v>
      </c>
      <c r="N142" s="135" t="s">
        <v>34</v>
      </c>
      <c r="O142" s="136">
        <v>2.5000000000000001E-2</v>
      </c>
      <c r="P142" s="136">
        <f>O142*H142</f>
        <v>1.1000000000000001</v>
      </c>
      <c r="Q142" s="136">
        <v>0</v>
      </c>
      <c r="R142" s="136">
        <f>Q142*H142</f>
        <v>0</v>
      </c>
      <c r="S142" s="136">
        <v>0</v>
      </c>
      <c r="T142" s="137">
        <f>S142*H142</f>
        <v>0</v>
      </c>
      <c r="AR142" s="138" t="s">
        <v>137</v>
      </c>
      <c r="AT142" s="138" t="s">
        <v>124</v>
      </c>
      <c r="AU142" s="138" t="s">
        <v>79</v>
      </c>
      <c r="AY142" s="14" t="s">
        <v>121</v>
      </c>
      <c r="BE142" s="139">
        <f>IF(N142="základní",J142,0)</f>
        <v>0</v>
      </c>
      <c r="BF142" s="139">
        <f>IF(N142="snížená",J142,0)</f>
        <v>0</v>
      </c>
      <c r="BG142" s="139">
        <f>IF(N142="zákl. přenesená",J142,0)</f>
        <v>0</v>
      </c>
      <c r="BH142" s="139">
        <f>IF(N142="sníž. přenesená",J142,0)</f>
        <v>0</v>
      </c>
      <c r="BI142" s="139">
        <f>IF(N142="nulová",J142,0)</f>
        <v>0</v>
      </c>
      <c r="BJ142" s="14" t="s">
        <v>77</v>
      </c>
      <c r="BK142" s="139">
        <f>ROUND(I142*H142,2)</f>
        <v>0</v>
      </c>
      <c r="BL142" s="14" t="s">
        <v>137</v>
      </c>
      <c r="BM142" s="138" t="s">
        <v>194</v>
      </c>
    </row>
    <row r="143" spans="2:65" s="1" customFormat="1" ht="24.2" customHeight="1">
      <c r="B143" s="126"/>
      <c r="C143" s="127" t="s">
        <v>200</v>
      </c>
      <c r="D143" s="127" t="s">
        <v>124</v>
      </c>
      <c r="E143" s="128" t="s">
        <v>197</v>
      </c>
      <c r="F143" s="129" t="s">
        <v>198</v>
      </c>
      <c r="G143" s="130" t="s">
        <v>157</v>
      </c>
      <c r="H143" s="131">
        <v>7.8</v>
      </c>
      <c r="I143" s="132"/>
      <c r="J143" s="132"/>
      <c r="K143" s="133"/>
      <c r="L143" s="26"/>
      <c r="M143" s="134" t="s">
        <v>1</v>
      </c>
      <c r="N143" s="135" t="s">
        <v>34</v>
      </c>
      <c r="O143" s="136">
        <v>0.156</v>
      </c>
      <c r="P143" s="136">
        <f>O143*H143</f>
        <v>1.2167999999999999</v>
      </c>
      <c r="Q143" s="136">
        <v>0</v>
      </c>
      <c r="R143" s="136">
        <f>Q143*H143</f>
        <v>0</v>
      </c>
      <c r="S143" s="136">
        <v>0</v>
      </c>
      <c r="T143" s="137">
        <f>S143*H143</f>
        <v>0</v>
      </c>
      <c r="AR143" s="138" t="s">
        <v>137</v>
      </c>
      <c r="AT143" s="138" t="s">
        <v>124</v>
      </c>
      <c r="AU143" s="138" t="s">
        <v>79</v>
      </c>
      <c r="AY143" s="14" t="s">
        <v>121</v>
      </c>
      <c r="BE143" s="139">
        <f>IF(N143="základní",J143,0)</f>
        <v>0</v>
      </c>
      <c r="BF143" s="139">
        <f>IF(N143="snížená",J143,0)</f>
        <v>0</v>
      </c>
      <c r="BG143" s="139">
        <f>IF(N143="zákl. přenesená",J143,0)</f>
        <v>0</v>
      </c>
      <c r="BH143" s="139">
        <f>IF(N143="sníž. přenesená",J143,0)</f>
        <v>0</v>
      </c>
      <c r="BI143" s="139">
        <f>IF(N143="nulová",J143,0)</f>
        <v>0</v>
      </c>
      <c r="BJ143" s="14" t="s">
        <v>77</v>
      </c>
      <c r="BK143" s="139">
        <f>ROUND(I143*H143,2)</f>
        <v>0</v>
      </c>
      <c r="BL143" s="14" t="s">
        <v>137</v>
      </c>
      <c r="BM143" s="138" t="s">
        <v>199</v>
      </c>
    </row>
    <row r="144" spans="2:65" s="12" customFormat="1">
      <c r="B144" s="144"/>
      <c r="D144" s="145" t="s">
        <v>159</v>
      </c>
      <c r="E144" s="146" t="s">
        <v>1</v>
      </c>
      <c r="F144" s="147" t="s">
        <v>387</v>
      </c>
      <c r="H144" s="148">
        <v>7.8</v>
      </c>
      <c r="L144" s="144"/>
      <c r="M144" s="149"/>
      <c r="T144" s="150"/>
      <c r="AT144" s="146" t="s">
        <v>159</v>
      </c>
      <c r="AU144" s="146" t="s">
        <v>79</v>
      </c>
      <c r="AV144" s="12" t="s">
        <v>79</v>
      </c>
      <c r="AW144" s="12" t="s">
        <v>27</v>
      </c>
      <c r="AX144" s="12" t="s">
        <v>77</v>
      </c>
      <c r="AY144" s="146" t="s">
        <v>121</v>
      </c>
    </row>
    <row r="145" spans="2:65" s="1" customFormat="1" ht="16.5" customHeight="1">
      <c r="B145" s="126"/>
      <c r="C145" s="151" t="s">
        <v>8</v>
      </c>
      <c r="D145" s="151" t="s">
        <v>201</v>
      </c>
      <c r="E145" s="152" t="s">
        <v>202</v>
      </c>
      <c r="F145" s="153" t="s">
        <v>203</v>
      </c>
      <c r="G145" s="154" t="s">
        <v>204</v>
      </c>
      <c r="H145" s="155">
        <v>0.39</v>
      </c>
      <c r="I145" s="156"/>
      <c r="J145" s="156"/>
      <c r="K145" s="157"/>
      <c r="L145" s="158"/>
      <c r="M145" s="159" t="s">
        <v>1</v>
      </c>
      <c r="N145" s="160" t="s">
        <v>34</v>
      </c>
      <c r="O145" s="136">
        <v>0</v>
      </c>
      <c r="P145" s="136">
        <f>O145*H145</f>
        <v>0</v>
      </c>
      <c r="Q145" s="136">
        <v>1E-3</v>
      </c>
      <c r="R145" s="136">
        <f>Q145*H145</f>
        <v>3.9000000000000005E-4</v>
      </c>
      <c r="S145" s="136">
        <v>0</v>
      </c>
      <c r="T145" s="137">
        <f>S145*H145</f>
        <v>0</v>
      </c>
      <c r="AR145" s="138" t="s">
        <v>187</v>
      </c>
      <c r="AT145" s="138" t="s">
        <v>201</v>
      </c>
      <c r="AU145" s="138" t="s">
        <v>79</v>
      </c>
      <c r="AY145" s="14" t="s">
        <v>121</v>
      </c>
      <c r="BE145" s="139">
        <f>IF(N145="základní",J145,0)</f>
        <v>0</v>
      </c>
      <c r="BF145" s="139">
        <f>IF(N145="snížená",J145,0)</f>
        <v>0</v>
      </c>
      <c r="BG145" s="139">
        <f>IF(N145="zákl. přenesená",J145,0)</f>
        <v>0</v>
      </c>
      <c r="BH145" s="139">
        <f>IF(N145="sníž. přenesená",J145,0)</f>
        <v>0</v>
      </c>
      <c r="BI145" s="139">
        <f>IF(N145="nulová",J145,0)</f>
        <v>0</v>
      </c>
      <c r="BJ145" s="14" t="s">
        <v>77</v>
      </c>
      <c r="BK145" s="139">
        <f>ROUND(I145*H145,2)</f>
        <v>0</v>
      </c>
      <c r="BL145" s="14" t="s">
        <v>137</v>
      </c>
      <c r="BM145" s="138" t="s">
        <v>205</v>
      </c>
    </row>
    <row r="146" spans="2:65" s="1" customFormat="1" ht="24.2" customHeight="1">
      <c r="B146" s="126"/>
      <c r="C146" s="127" t="s">
        <v>211</v>
      </c>
      <c r="D146" s="127" t="s">
        <v>124</v>
      </c>
      <c r="E146" s="128" t="s">
        <v>207</v>
      </c>
      <c r="F146" s="129" t="s">
        <v>208</v>
      </c>
      <c r="G146" s="130" t="s">
        <v>157</v>
      </c>
      <c r="H146" s="131">
        <v>7.8</v>
      </c>
      <c r="I146" s="132"/>
      <c r="J146" s="132"/>
      <c r="K146" s="133"/>
      <c r="L146" s="26"/>
      <c r="M146" s="134" t="s">
        <v>1</v>
      </c>
      <c r="N146" s="135" t="s">
        <v>34</v>
      </c>
      <c r="O146" s="136">
        <v>5.8000000000000003E-2</v>
      </c>
      <c r="P146" s="136">
        <f>O146*H146</f>
        <v>0.45240000000000002</v>
      </c>
      <c r="Q146" s="136">
        <v>0</v>
      </c>
      <c r="R146" s="136">
        <f>Q146*H146</f>
        <v>0</v>
      </c>
      <c r="S146" s="136">
        <v>0</v>
      </c>
      <c r="T146" s="137">
        <f>S146*H146</f>
        <v>0</v>
      </c>
      <c r="AR146" s="138" t="s">
        <v>137</v>
      </c>
      <c r="AT146" s="138" t="s">
        <v>124</v>
      </c>
      <c r="AU146" s="138" t="s">
        <v>79</v>
      </c>
      <c r="AY146" s="14" t="s">
        <v>121</v>
      </c>
      <c r="BE146" s="139">
        <f>IF(N146="základní",J146,0)</f>
        <v>0</v>
      </c>
      <c r="BF146" s="139">
        <f>IF(N146="snížená",J146,0)</f>
        <v>0</v>
      </c>
      <c r="BG146" s="139">
        <f>IF(N146="zákl. přenesená",J146,0)</f>
        <v>0</v>
      </c>
      <c r="BH146" s="139">
        <f>IF(N146="sníž. přenesená",J146,0)</f>
        <v>0</v>
      </c>
      <c r="BI146" s="139">
        <f>IF(N146="nulová",J146,0)</f>
        <v>0</v>
      </c>
      <c r="BJ146" s="14" t="s">
        <v>77</v>
      </c>
      <c r="BK146" s="139">
        <f>ROUND(I146*H146,2)</f>
        <v>0</v>
      </c>
      <c r="BL146" s="14" t="s">
        <v>137</v>
      </c>
      <c r="BM146" s="138" t="s">
        <v>209</v>
      </c>
    </row>
    <row r="147" spans="2:65" s="11" customFormat="1" ht="22.9" customHeight="1">
      <c r="B147" s="115"/>
      <c r="D147" s="116" t="s">
        <v>68</v>
      </c>
      <c r="E147" s="124" t="s">
        <v>79</v>
      </c>
      <c r="F147" s="124" t="s">
        <v>210</v>
      </c>
      <c r="J147" s="125">
        <f>J148+J150+J152+J154+J155+J156+J158</f>
        <v>0</v>
      </c>
      <c r="L147" s="115"/>
      <c r="M147" s="119"/>
      <c r="P147" s="120">
        <f>SUM(P148:P159)</f>
        <v>5.6969359999999991</v>
      </c>
      <c r="R147" s="120">
        <f>SUM(R148:R159)</f>
        <v>7.7550229799999997</v>
      </c>
      <c r="T147" s="121">
        <f>SUM(T148:T159)</f>
        <v>0</v>
      </c>
      <c r="AR147" s="116" t="s">
        <v>77</v>
      </c>
      <c r="AT147" s="122" t="s">
        <v>68</v>
      </c>
      <c r="AU147" s="122" t="s">
        <v>77</v>
      </c>
      <c r="AY147" s="116" t="s">
        <v>121</v>
      </c>
      <c r="BK147" s="123">
        <f>SUM(BK148:BK159)</f>
        <v>0</v>
      </c>
    </row>
    <row r="148" spans="2:65" s="1" customFormat="1" ht="24.2" customHeight="1">
      <c r="B148" s="126"/>
      <c r="C148" s="127" t="s">
        <v>216</v>
      </c>
      <c r="D148" s="127" t="s">
        <v>124</v>
      </c>
      <c r="E148" s="128" t="s">
        <v>212</v>
      </c>
      <c r="F148" s="129" t="s">
        <v>213</v>
      </c>
      <c r="G148" s="130" t="s">
        <v>170</v>
      </c>
      <c r="H148" s="131">
        <v>1.68</v>
      </c>
      <c r="I148" s="132"/>
      <c r="J148" s="132"/>
      <c r="K148" s="133"/>
      <c r="L148" s="26"/>
      <c r="M148" s="134" t="s">
        <v>1</v>
      </c>
      <c r="N148" s="135" t="s">
        <v>34</v>
      </c>
      <c r="O148" s="136">
        <v>0.98499999999999999</v>
      </c>
      <c r="P148" s="136">
        <f>O148*H148</f>
        <v>1.6547999999999998</v>
      </c>
      <c r="Q148" s="136">
        <v>2.16</v>
      </c>
      <c r="R148" s="136">
        <f>Q148*H148</f>
        <v>3.6288</v>
      </c>
      <c r="S148" s="136">
        <v>0</v>
      </c>
      <c r="T148" s="137">
        <f>S148*H148</f>
        <v>0</v>
      </c>
      <c r="AR148" s="138" t="s">
        <v>137</v>
      </c>
      <c r="AT148" s="138" t="s">
        <v>124</v>
      </c>
      <c r="AU148" s="138" t="s">
        <v>79</v>
      </c>
      <c r="AY148" s="14" t="s">
        <v>121</v>
      </c>
      <c r="BE148" s="139">
        <f>IF(N148="základní",J148,0)</f>
        <v>0</v>
      </c>
      <c r="BF148" s="139">
        <f>IF(N148="snížená",J148,0)</f>
        <v>0</v>
      </c>
      <c r="BG148" s="139">
        <f>IF(N148="zákl. přenesená",J148,0)</f>
        <v>0</v>
      </c>
      <c r="BH148" s="139">
        <f>IF(N148="sníž. přenesená",J148,0)</f>
        <v>0</v>
      </c>
      <c r="BI148" s="139">
        <f>IF(N148="nulová",J148,0)</f>
        <v>0</v>
      </c>
      <c r="BJ148" s="14" t="s">
        <v>77</v>
      </c>
      <c r="BK148" s="139">
        <f>ROUND(I148*H148,2)</f>
        <v>0</v>
      </c>
      <c r="BL148" s="14" t="s">
        <v>137</v>
      </c>
      <c r="BM148" s="138" t="s">
        <v>214</v>
      </c>
    </row>
    <row r="149" spans="2:65" s="12" customFormat="1">
      <c r="B149" s="144"/>
      <c r="D149" s="145" t="s">
        <v>159</v>
      </c>
      <c r="E149" s="146" t="s">
        <v>1</v>
      </c>
      <c r="F149" s="147" t="s">
        <v>388</v>
      </c>
      <c r="H149" s="148">
        <v>1.68</v>
      </c>
      <c r="L149" s="144"/>
      <c r="M149" s="149"/>
      <c r="T149" s="150"/>
      <c r="AT149" s="146" t="s">
        <v>159</v>
      </c>
      <c r="AU149" s="146" t="s">
        <v>79</v>
      </c>
      <c r="AV149" s="12" t="s">
        <v>79</v>
      </c>
      <c r="AW149" s="12" t="s">
        <v>27</v>
      </c>
      <c r="AX149" s="12" t="s">
        <v>77</v>
      </c>
      <c r="AY149" s="146" t="s">
        <v>121</v>
      </c>
    </row>
    <row r="150" spans="2:65" s="1" customFormat="1" ht="24.2" customHeight="1">
      <c r="B150" s="126"/>
      <c r="C150" s="127" t="s">
        <v>221</v>
      </c>
      <c r="D150" s="127" t="s">
        <v>124</v>
      </c>
      <c r="E150" s="128" t="s">
        <v>217</v>
      </c>
      <c r="F150" s="129" t="s">
        <v>218</v>
      </c>
      <c r="G150" s="130" t="s">
        <v>170</v>
      </c>
      <c r="H150" s="131">
        <v>1.28</v>
      </c>
      <c r="I150" s="132"/>
      <c r="J150" s="132"/>
      <c r="K150" s="133"/>
      <c r="L150" s="26"/>
      <c r="M150" s="134" t="s">
        <v>1</v>
      </c>
      <c r="N150" s="135" t="s">
        <v>34</v>
      </c>
      <c r="O150" s="136">
        <v>0.629</v>
      </c>
      <c r="P150" s="136">
        <f>O150*H150</f>
        <v>0.80512000000000006</v>
      </c>
      <c r="Q150" s="136">
        <v>2.5018699999999998</v>
      </c>
      <c r="R150" s="136">
        <f>Q150*H150</f>
        <v>3.2023935999999997</v>
      </c>
      <c r="S150" s="136">
        <v>0</v>
      </c>
      <c r="T150" s="137">
        <f>S150*H150</f>
        <v>0</v>
      </c>
      <c r="AR150" s="138" t="s">
        <v>137</v>
      </c>
      <c r="AT150" s="138" t="s">
        <v>124</v>
      </c>
      <c r="AU150" s="138" t="s">
        <v>79</v>
      </c>
      <c r="AY150" s="14" t="s">
        <v>121</v>
      </c>
      <c r="BE150" s="139">
        <f>IF(N150="základní",J150,0)</f>
        <v>0</v>
      </c>
      <c r="BF150" s="139">
        <f>IF(N150="snížená",J150,0)</f>
        <v>0</v>
      </c>
      <c r="BG150" s="139">
        <f>IF(N150="zákl. přenesená",J150,0)</f>
        <v>0</v>
      </c>
      <c r="BH150" s="139">
        <f>IF(N150="sníž. přenesená",J150,0)</f>
        <v>0</v>
      </c>
      <c r="BI150" s="139">
        <f>IF(N150="nulová",J150,0)</f>
        <v>0</v>
      </c>
      <c r="BJ150" s="14" t="s">
        <v>77</v>
      </c>
      <c r="BK150" s="139">
        <f>ROUND(I150*H150,2)</f>
        <v>0</v>
      </c>
      <c r="BL150" s="14" t="s">
        <v>137</v>
      </c>
      <c r="BM150" s="138" t="s">
        <v>219</v>
      </c>
    </row>
    <row r="151" spans="2:65" s="12" customFormat="1">
      <c r="B151" s="144"/>
      <c r="D151" s="145" t="s">
        <v>159</v>
      </c>
      <c r="E151" s="146" t="s">
        <v>1</v>
      </c>
      <c r="F151" s="147" t="s">
        <v>389</v>
      </c>
      <c r="H151" s="148">
        <v>1.28</v>
      </c>
      <c r="L151" s="144"/>
      <c r="M151" s="149"/>
      <c r="T151" s="150"/>
      <c r="AT151" s="146" t="s">
        <v>159</v>
      </c>
      <c r="AU151" s="146" t="s">
        <v>79</v>
      </c>
      <c r="AV151" s="12" t="s">
        <v>79</v>
      </c>
      <c r="AW151" s="12" t="s">
        <v>27</v>
      </c>
      <c r="AX151" s="12" t="s">
        <v>77</v>
      </c>
      <c r="AY151" s="146" t="s">
        <v>121</v>
      </c>
    </row>
    <row r="152" spans="2:65" s="1" customFormat="1" ht="16.5" customHeight="1">
      <c r="B152" s="126"/>
      <c r="C152" s="127" t="s">
        <v>226</v>
      </c>
      <c r="D152" s="127" t="s">
        <v>124</v>
      </c>
      <c r="E152" s="128" t="s">
        <v>222</v>
      </c>
      <c r="F152" s="129" t="s">
        <v>223</v>
      </c>
      <c r="G152" s="130" t="s">
        <v>157</v>
      </c>
      <c r="H152" s="131">
        <v>4.4800000000000004</v>
      </c>
      <c r="I152" s="132"/>
      <c r="J152" s="132"/>
      <c r="K152" s="133"/>
      <c r="L152" s="26"/>
      <c r="M152" s="134" t="s">
        <v>1</v>
      </c>
      <c r="N152" s="135" t="s">
        <v>34</v>
      </c>
      <c r="O152" s="136">
        <v>0.35399999999999998</v>
      </c>
      <c r="P152" s="136">
        <f>O152*H152</f>
        <v>1.58592</v>
      </c>
      <c r="Q152" s="136">
        <v>2.9399999999999999E-3</v>
      </c>
      <c r="R152" s="136">
        <f>Q152*H152</f>
        <v>1.3171200000000001E-2</v>
      </c>
      <c r="S152" s="136">
        <v>0</v>
      </c>
      <c r="T152" s="137">
        <f>S152*H152</f>
        <v>0</v>
      </c>
      <c r="AR152" s="138" t="s">
        <v>137</v>
      </c>
      <c r="AT152" s="138" t="s">
        <v>124</v>
      </c>
      <c r="AU152" s="138" t="s">
        <v>79</v>
      </c>
      <c r="AY152" s="14" t="s">
        <v>121</v>
      </c>
      <c r="BE152" s="139">
        <f>IF(N152="základní",J152,0)</f>
        <v>0</v>
      </c>
      <c r="BF152" s="139">
        <f>IF(N152="snížená",J152,0)</f>
        <v>0</v>
      </c>
      <c r="BG152" s="139">
        <f>IF(N152="zákl. přenesená",J152,0)</f>
        <v>0</v>
      </c>
      <c r="BH152" s="139">
        <f>IF(N152="sníž. přenesená",J152,0)</f>
        <v>0</v>
      </c>
      <c r="BI152" s="139">
        <f>IF(N152="nulová",J152,0)</f>
        <v>0</v>
      </c>
      <c r="BJ152" s="14" t="s">
        <v>77</v>
      </c>
      <c r="BK152" s="139">
        <f>ROUND(I152*H152,2)</f>
        <v>0</v>
      </c>
      <c r="BL152" s="14" t="s">
        <v>137</v>
      </c>
      <c r="BM152" s="138" t="s">
        <v>224</v>
      </c>
    </row>
    <row r="153" spans="2:65" s="12" customFormat="1">
      <c r="B153" s="144"/>
      <c r="D153" s="145" t="s">
        <v>159</v>
      </c>
      <c r="E153" s="146" t="s">
        <v>1</v>
      </c>
      <c r="F153" s="147" t="s">
        <v>390</v>
      </c>
      <c r="H153" s="148">
        <v>4.4800000000000004</v>
      </c>
      <c r="L153" s="144"/>
      <c r="M153" s="149"/>
      <c r="T153" s="150"/>
      <c r="AT153" s="146" t="s">
        <v>159</v>
      </c>
      <c r="AU153" s="146" t="s">
        <v>79</v>
      </c>
      <c r="AV153" s="12" t="s">
        <v>79</v>
      </c>
      <c r="AW153" s="12" t="s">
        <v>27</v>
      </c>
      <c r="AX153" s="12" t="s">
        <v>77</v>
      </c>
      <c r="AY153" s="146" t="s">
        <v>121</v>
      </c>
    </row>
    <row r="154" spans="2:65" s="1" customFormat="1" ht="16.5" customHeight="1">
      <c r="B154" s="126"/>
      <c r="C154" s="127" t="s">
        <v>230</v>
      </c>
      <c r="D154" s="127" t="s">
        <v>124</v>
      </c>
      <c r="E154" s="128" t="s">
        <v>227</v>
      </c>
      <c r="F154" s="129" t="s">
        <v>228</v>
      </c>
      <c r="G154" s="130" t="s">
        <v>157</v>
      </c>
      <c r="H154" s="131">
        <v>4.4800000000000004</v>
      </c>
      <c r="I154" s="132"/>
      <c r="J154" s="132"/>
      <c r="K154" s="133"/>
      <c r="L154" s="26"/>
      <c r="M154" s="134" t="s">
        <v>1</v>
      </c>
      <c r="N154" s="135" t="s">
        <v>34</v>
      </c>
      <c r="O154" s="136">
        <v>0.152</v>
      </c>
      <c r="P154" s="136">
        <f>O154*H154</f>
        <v>0.68096000000000001</v>
      </c>
      <c r="Q154" s="136">
        <v>0</v>
      </c>
      <c r="R154" s="136">
        <f>Q154*H154</f>
        <v>0</v>
      </c>
      <c r="S154" s="136">
        <v>0</v>
      </c>
      <c r="T154" s="137">
        <f>S154*H154</f>
        <v>0</v>
      </c>
      <c r="AR154" s="138" t="s">
        <v>137</v>
      </c>
      <c r="AT154" s="138" t="s">
        <v>124</v>
      </c>
      <c r="AU154" s="138" t="s">
        <v>79</v>
      </c>
      <c r="AY154" s="14" t="s">
        <v>121</v>
      </c>
      <c r="BE154" s="139">
        <f>IF(N154="základní",J154,0)</f>
        <v>0</v>
      </c>
      <c r="BF154" s="139">
        <f>IF(N154="snížená",J154,0)</f>
        <v>0</v>
      </c>
      <c r="BG154" s="139">
        <f>IF(N154="zákl. přenesená",J154,0)</f>
        <v>0</v>
      </c>
      <c r="BH154" s="139">
        <f>IF(N154="sníž. přenesená",J154,0)</f>
        <v>0</v>
      </c>
      <c r="BI154" s="139">
        <f>IF(N154="nulová",J154,0)</f>
        <v>0</v>
      </c>
      <c r="BJ154" s="14" t="s">
        <v>77</v>
      </c>
      <c r="BK154" s="139">
        <f>ROUND(I154*H154,2)</f>
        <v>0</v>
      </c>
      <c r="BL154" s="14" t="s">
        <v>137</v>
      </c>
      <c r="BM154" s="138" t="s">
        <v>229</v>
      </c>
    </row>
    <row r="155" spans="2:65" s="1" customFormat="1" ht="24.2" customHeight="1">
      <c r="B155" s="126"/>
      <c r="C155" s="127" t="s">
        <v>234</v>
      </c>
      <c r="D155" s="127" t="s">
        <v>124</v>
      </c>
      <c r="E155" s="128" t="s">
        <v>231</v>
      </c>
      <c r="F155" s="129" t="s">
        <v>232</v>
      </c>
      <c r="G155" s="130" t="s">
        <v>184</v>
      </c>
      <c r="H155" s="131">
        <v>3.2000000000000001E-2</v>
      </c>
      <c r="I155" s="132"/>
      <c r="J155" s="132"/>
      <c r="K155" s="133"/>
      <c r="L155" s="26"/>
      <c r="M155" s="134" t="s">
        <v>1</v>
      </c>
      <c r="N155" s="135" t="s">
        <v>34</v>
      </c>
      <c r="O155" s="136">
        <v>13.507999999999999</v>
      </c>
      <c r="P155" s="136">
        <f>O155*H155</f>
        <v>0.43225599999999997</v>
      </c>
      <c r="Q155" s="136">
        <v>1.0597399999999999</v>
      </c>
      <c r="R155" s="136">
        <f>Q155*H155</f>
        <v>3.391168E-2</v>
      </c>
      <c r="S155" s="136">
        <v>0</v>
      </c>
      <c r="T155" s="137">
        <f>S155*H155</f>
        <v>0</v>
      </c>
      <c r="AR155" s="138" t="s">
        <v>137</v>
      </c>
      <c r="AT155" s="138" t="s">
        <v>124</v>
      </c>
      <c r="AU155" s="138" t="s">
        <v>79</v>
      </c>
      <c r="AY155" s="14" t="s">
        <v>121</v>
      </c>
      <c r="BE155" s="139">
        <f>IF(N155="základní",J155,0)</f>
        <v>0</v>
      </c>
      <c r="BF155" s="139">
        <f>IF(N155="snížená",J155,0)</f>
        <v>0</v>
      </c>
      <c r="BG155" s="139">
        <f>IF(N155="zákl. přenesená",J155,0)</f>
        <v>0</v>
      </c>
      <c r="BH155" s="139">
        <f>IF(N155="sníž. přenesená",J155,0)</f>
        <v>0</v>
      </c>
      <c r="BI155" s="139">
        <f>IF(N155="nulová",J155,0)</f>
        <v>0</v>
      </c>
      <c r="BJ155" s="14" t="s">
        <v>77</v>
      </c>
      <c r="BK155" s="139">
        <f>ROUND(I155*H155,2)</f>
        <v>0</v>
      </c>
      <c r="BL155" s="14" t="s">
        <v>137</v>
      </c>
      <c r="BM155" s="138" t="s">
        <v>233</v>
      </c>
    </row>
    <row r="156" spans="2:65" s="1" customFormat="1" ht="16.5" customHeight="1">
      <c r="B156" s="126"/>
      <c r="C156" s="127" t="s">
        <v>239</v>
      </c>
      <c r="D156" s="127" t="s">
        <v>124</v>
      </c>
      <c r="E156" s="128" t="s">
        <v>235</v>
      </c>
      <c r="F156" s="129" t="s">
        <v>236</v>
      </c>
      <c r="G156" s="130" t="s">
        <v>170</v>
      </c>
      <c r="H156" s="131">
        <v>0.35</v>
      </c>
      <c r="I156" s="132"/>
      <c r="J156" s="132"/>
      <c r="K156" s="133"/>
      <c r="L156" s="26"/>
      <c r="M156" s="134" t="s">
        <v>1</v>
      </c>
      <c r="N156" s="135" t="s">
        <v>34</v>
      </c>
      <c r="O156" s="136">
        <v>0.58399999999999996</v>
      </c>
      <c r="P156" s="136">
        <f>O156*H156</f>
        <v>0.20439999999999997</v>
      </c>
      <c r="Q156" s="136">
        <v>2.5018699999999998</v>
      </c>
      <c r="R156" s="136">
        <f>Q156*H156</f>
        <v>0.87565449999999989</v>
      </c>
      <c r="S156" s="136">
        <v>0</v>
      </c>
      <c r="T156" s="137">
        <f>S156*H156</f>
        <v>0</v>
      </c>
      <c r="AR156" s="138" t="s">
        <v>137</v>
      </c>
      <c r="AT156" s="138" t="s">
        <v>124</v>
      </c>
      <c r="AU156" s="138" t="s">
        <v>79</v>
      </c>
      <c r="AY156" s="14" t="s">
        <v>121</v>
      </c>
      <c r="BE156" s="139">
        <f>IF(N156="základní",J156,0)</f>
        <v>0</v>
      </c>
      <c r="BF156" s="139">
        <f>IF(N156="snížená",J156,0)</f>
        <v>0</v>
      </c>
      <c r="BG156" s="139">
        <f>IF(N156="zákl. přenesená",J156,0)</f>
        <v>0</v>
      </c>
      <c r="BH156" s="139">
        <f>IF(N156="sníž. přenesená",J156,0)</f>
        <v>0</v>
      </c>
      <c r="BI156" s="139">
        <f>IF(N156="nulová",J156,0)</f>
        <v>0</v>
      </c>
      <c r="BJ156" s="14" t="s">
        <v>77</v>
      </c>
      <c r="BK156" s="139">
        <f>ROUND(I156*H156,2)</f>
        <v>0</v>
      </c>
      <c r="BL156" s="14" t="s">
        <v>137</v>
      </c>
      <c r="BM156" s="138" t="s">
        <v>237</v>
      </c>
    </row>
    <row r="157" spans="2:65" s="12" customFormat="1">
      <c r="B157" s="144"/>
      <c r="D157" s="145" t="s">
        <v>159</v>
      </c>
      <c r="E157" s="146" t="s">
        <v>1</v>
      </c>
      <c r="F157" s="147" t="s">
        <v>391</v>
      </c>
      <c r="H157" s="148">
        <v>0.35</v>
      </c>
      <c r="L157" s="144"/>
      <c r="M157" s="149"/>
      <c r="T157" s="150"/>
      <c r="AT157" s="146" t="s">
        <v>159</v>
      </c>
      <c r="AU157" s="146" t="s">
        <v>79</v>
      </c>
      <c r="AV157" s="12" t="s">
        <v>79</v>
      </c>
      <c r="AW157" s="12" t="s">
        <v>27</v>
      </c>
      <c r="AX157" s="12" t="s">
        <v>77</v>
      </c>
      <c r="AY157" s="146" t="s">
        <v>121</v>
      </c>
    </row>
    <row r="158" spans="2:65" s="1" customFormat="1" ht="16.5" customHeight="1">
      <c r="B158" s="126"/>
      <c r="C158" s="127" t="s">
        <v>245</v>
      </c>
      <c r="D158" s="127" t="s">
        <v>124</v>
      </c>
      <c r="E158" s="128" t="s">
        <v>240</v>
      </c>
      <c r="F158" s="129" t="s">
        <v>241</v>
      </c>
      <c r="G158" s="130" t="s">
        <v>157</v>
      </c>
      <c r="H158" s="131">
        <v>0.84</v>
      </c>
      <c r="I158" s="132"/>
      <c r="J158" s="132"/>
      <c r="K158" s="133"/>
      <c r="L158" s="26"/>
      <c r="M158" s="134" t="s">
        <v>1</v>
      </c>
      <c r="N158" s="135" t="s">
        <v>34</v>
      </c>
      <c r="O158" s="136">
        <v>0.39700000000000002</v>
      </c>
      <c r="P158" s="136">
        <f>O158*H158</f>
        <v>0.33348</v>
      </c>
      <c r="Q158" s="136">
        <v>1.2999999999999999E-3</v>
      </c>
      <c r="R158" s="136">
        <f>Q158*H158</f>
        <v>1.0919999999999999E-3</v>
      </c>
      <c r="S158" s="136">
        <v>0</v>
      </c>
      <c r="T158" s="137">
        <f>S158*H158</f>
        <v>0</v>
      </c>
      <c r="AR158" s="138" t="s">
        <v>137</v>
      </c>
      <c r="AT158" s="138" t="s">
        <v>124</v>
      </c>
      <c r="AU158" s="138" t="s">
        <v>79</v>
      </c>
      <c r="AY158" s="14" t="s">
        <v>121</v>
      </c>
      <c r="BE158" s="139">
        <f>IF(N158="základní",J158,0)</f>
        <v>0</v>
      </c>
      <c r="BF158" s="139">
        <f>IF(N158="snížená",J158,0)</f>
        <v>0</v>
      </c>
      <c r="BG158" s="139">
        <f>IF(N158="zákl. přenesená",J158,0)</f>
        <v>0</v>
      </c>
      <c r="BH158" s="139">
        <f>IF(N158="sníž. přenesená",J158,0)</f>
        <v>0</v>
      </c>
      <c r="BI158" s="139">
        <f>IF(N158="nulová",J158,0)</f>
        <v>0</v>
      </c>
      <c r="BJ158" s="14" t="s">
        <v>77</v>
      </c>
      <c r="BK158" s="139">
        <f>ROUND(I158*H158,2)</f>
        <v>0</v>
      </c>
      <c r="BL158" s="14" t="s">
        <v>137</v>
      </c>
      <c r="BM158" s="138" t="s">
        <v>242</v>
      </c>
    </row>
    <row r="159" spans="2:65" s="12" customFormat="1">
      <c r="B159" s="144"/>
      <c r="D159" s="145" t="s">
        <v>159</v>
      </c>
      <c r="E159" s="146" t="s">
        <v>1</v>
      </c>
      <c r="F159" s="147" t="s">
        <v>392</v>
      </c>
      <c r="H159" s="148">
        <v>0.84</v>
      </c>
      <c r="L159" s="144"/>
      <c r="M159" s="149"/>
      <c r="T159" s="150"/>
      <c r="AT159" s="146" t="s">
        <v>159</v>
      </c>
      <c r="AU159" s="146" t="s">
        <v>79</v>
      </c>
      <c r="AV159" s="12" t="s">
        <v>79</v>
      </c>
      <c r="AW159" s="12" t="s">
        <v>27</v>
      </c>
      <c r="AX159" s="12" t="s">
        <v>77</v>
      </c>
      <c r="AY159" s="146" t="s">
        <v>121</v>
      </c>
    </row>
    <row r="160" spans="2:65" s="11" customFormat="1" ht="22.9" customHeight="1">
      <c r="B160" s="115"/>
      <c r="D160" s="116" t="s">
        <v>68</v>
      </c>
      <c r="E160" s="124" t="s">
        <v>137</v>
      </c>
      <c r="F160" s="124" t="s">
        <v>244</v>
      </c>
      <c r="J160" s="125">
        <f>J161+J163</f>
        <v>0</v>
      </c>
      <c r="L160" s="115"/>
      <c r="M160" s="119"/>
      <c r="P160" s="120">
        <f>SUM(P161:P163)</f>
        <v>29.138400000000001</v>
      </c>
      <c r="R160" s="120">
        <f>SUM(R161:R163)</f>
        <v>3.3702479999999997</v>
      </c>
      <c r="T160" s="121">
        <f>SUM(T161:T163)</f>
        <v>0</v>
      </c>
      <c r="AR160" s="116" t="s">
        <v>77</v>
      </c>
      <c r="AT160" s="122" t="s">
        <v>68</v>
      </c>
      <c r="AU160" s="122" t="s">
        <v>77</v>
      </c>
      <c r="AY160" s="116" t="s">
        <v>121</v>
      </c>
      <c r="BK160" s="123">
        <f>SUM(BK161:BK163)</f>
        <v>0</v>
      </c>
    </row>
    <row r="161" spans="2:65" s="1" customFormat="1" ht="24.2" customHeight="1">
      <c r="B161" s="126"/>
      <c r="C161" s="127" t="s">
        <v>7</v>
      </c>
      <c r="D161" s="127" t="s">
        <v>124</v>
      </c>
      <c r="E161" s="128" t="s">
        <v>246</v>
      </c>
      <c r="F161" s="129" t="s">
        <v>247</v>
      </c>
      <c r="G161" s="130" t="s">
        <v>248</v>
      </c>
      <c r="H161" s="131">
        <v>21.6</v>
      </c>
      <c r="I161" s="132"/>
      <c r="J161" s="132"/>
      <c r="K161" s="133"/>
      <c r="L161" s="26"/>
      <c r="M161" s="134" t="s">
        <v>1</v>
      </c>
      <c r="N161" s="135" t="s">
        <v>34</v>
      </c>
      <c r="O161" s="136">
        <v>1.349</v>
      </c>
      <c r="P161" s="136">
        <f>O161*H161</f>
        <v>29.138400000000001</v>
      </c>
      <c r="Q161" s="136">
        <v>3.465E-2</v>
      </c>
      <c r="R161" s="136">
        <f>Q161*H161</f>
        <v>0.74844000000000011</v>
      </c>
      <c r="S161" s="136">
        <v>0</v>
      </c>
      <c r="T161" s="137">
        <f>S161*H161</f>
        <v>0</v>
      </c>
      <c r="AR161" s="138" t="s">
        <v>137</v>
      </c>
      <c r="AT161" s="138" t="s">
        <v>124</v>
      </c>
      <c r="AU161" s="138" t="s">
        <v>79</v>
      </c>
      <c r="AY161" s="14" t="s">
        <v>121</v>
      </c>
      <c r="BE161" s="139">
        <f>IF(N161="základní",J161,0)</f>
        <v>0</v>
      </c>
      <c r="BF161" s="139">
        <f>IF(N161="snížená",J161,0)</f>
        <v>0</v>
      </c>
      <c r="BG161" s="139">
        <f>IF(N161="zákl. přenesená",J161,0)</f>
        <v>0</v>
      </c>
      <c r="BH161" s="139">
        <f>IF(N161="sníž. přenesená",J161,0)</f>
        <v>0</v>
      </c>
      <c r="BI161" s="139">
        <f>IF(N161="nulová",J161,0)</f>
        <v>0</v>
      </c>
      <c r="BJ161" s="14" t="s">
        <v>77</v>
      </c>
      <c r="BK161" s="139">
        <f>ROUND(I161*H161,2)</f>
        <v>0</v>
      </c>
      <c r="BL161" s="14" t="s">
        <v>137</v>
      </c>
      <c r="BM161" s="138" t="s">
        <v>249</v>
      </c>
    </row>
    <row r="162" spans="2:65" s="12" customFormat="1">
      <c r="B162" s="144"/>
      <c r="D162" s="145" t="s">
        <v>159</v>
      </c>
      <c r="E162" s="146" t="s">
        <v>1</v>
      </c>
      <c r="F162" s="147" t="s">
        <v>393</v>
      </c>
      <c r="H162" s="148">
        <v>21.6</v>
      </c>
      <c r="L162" s="144"/>
      <c r="M162" s="149"/>
      <c r="T162" s="150"/>
      <c r="AT162" s="146" t="s">
        <v>159</v>
      </c>
      <c r="AU162" s="146" t="s">
        <v>79</v>
      </c>
      <c r="AV162" s="12" t="s">
        <v>79</v>
      </c>
      <c r="AW162" s="12" t="s">
        <v>27</v>
      </c>
      <c r="AX162" s="12" t="s">
        <v>77</v>
      </c>
      <c r="AY162" s="146" t="s">
        <v>121</v>
      </c>
    </row>
    <row r="163" spans="2:65" s="1" customFormat="1" ht="24.2" customHeight="1">
      <c r="B163" s="126"/>
      <c r="C163" s="151" t="s">
        <v>256</v>
      </c>
      <c r="D163" s="151" t="s">
        <v>201</v>
      </c>
      <c r="E163" s="152" t="s">
        <v>251</v>
      </c>
      <c r="F163" s="153" t="s">
        <v>252</v>
      </c>
      <c r="G163" s="154" t="s">
        <v>253</v>
      </c>
      <c r="H163" s="155">
        <v>22.032</v>
      </c>
      <c r="I163" s="156"/>
      <c r="J163" s="156"/>
      <c r="K163" s="157"/>
      <c r="L163" s="158"/>
      <c r="M163" s="159" t="s">
        <v>1</v>
      </c>
      <c r="N163" s="160" t="s">
        <v>34</v>
      </c>
      <c r="O163" s="136">
        <v>0</v>
      </c>
      <c r="P163" s="136">
        <f>O163*H163</f>
        <v>0</v>
      </c>
      <c r="Q163" s="136">
        <v>0.11899999999999999</v>
      </c>
      <c r="R163" s="136">
        <f>Q163*H163</f>
        <v>2.6218079999999997</v>
      </c>
      <c r="S163" s="136">
        <v>0</v>
      </c>
      <c r="T163" s="137">
        <f>S163*H163</f>
        <v>0</v>
      </c>
      <c r="AR163" s="138" t="s">
        <v>187</v>
      </c>
      <c r="AT163" s="138" t="s">
        <v>201</v>
      </c>
      <c r="AU163" s="138" t="s">
        <v>79</v>
      </c>
      <c r="AY163" s="14" t="s">
        <v>121</v>
      </c>
      <c r="BE163" s="139">
        <f>IF(N163="základní",J163,0)</f>
        <v>0</v>
      </c>
      <c r="BF163" s="139">
        <f>IF(N163="snížená",J163,0)</f>
        <v>0</v>
      </c>
      <c r="BG163" s="139">
        <f>IF(N163="zákl. přenesená",J163,0)</f>
        <v>0</v>
      </c>
      <c r="BH163" s="139">
        <f>IF(N163="sníž. přenesená",J163,0)</f>
        <v>0</v>
      </c>
      <c r="BI163" s="139">
        <f>IF(N163="nulová",J163,0)</f>
        <v>0</v>
      </c>
      <c r="BJ163" s="14" t="s">
        <v>77</v>
      </c>
      <c r="BK163" s="139">
        <f>ROUND(I163*H163,2)</f>
        <v>0</v>
      </c>
      <c r="BL163" s="14" t="s">
        <v>137</v>
      </c>
      <c r="BM163" s="138" t="s">
        <v>254</v>
      </c>
    </row>
    <row r="164" spans="2:65" s="11" customFormat="1" ht="22.9" customHeight="1">
      <c r="B164" s="115"/>
      <c r="D164" s="116" t="s">
        <v>68</v>
      </c>
      <c r="E164" s="124" t="s">
        <v>120</v>
      </c>
      <c r="F164" s="124" t="s">
        <v>260</v>
      </c>
      <c r="J164" s="125">
        <f>J165+J166+J168</f>
        <v>0</v>
      </c>
      <c r="L164" s="115"/>
      <c r="M164" s="119"/>
      <c r="P164" s="120">
        <f>SUM(P165:P168)</f>
        <v>35.604800000000004</v>
      </c>
      <c r="R164" s="120">
        <f>SUM(R165:R168)</f>
        <v>28.337408000000003</v>
      </c>
      <c r="T164" s="121">
        <f>SUM(T165:T168)</f>
        <v>0</v>
      </c>
      <c r="AR164" s="116" t="s">
        <v>77</v>
      </c>
      <c r="AT164" s="122" t="s">
        <v>68</v>
      </c>
      <c r="AU164" s="122" t="s">
        <v>77</v>
      </c>
      <c r="AY164" s="116" t="s">
        <v>121</v>
      </c>
      <c r="BK164" s="123">
        <f>SUM(BK165:BK168)</f>
        <v>0</v>
      </c>
    </row>
    <row r="165" spans="2:65" s="1" customFormat="1" ht="21.75" customHeight="1">
      <c r="B165" s="126"/>
      <c r="C165" s="127" t="s">
        <v>261</v>
      </c>
      <c r="D165" s="127" t="s">
        <v>124</v>
      </c>
      <c r="E165" s="128" t="s">
        <v>262</v>
      </c>
      <c r="F165" s="129" t="s">
        <v>263</v>
      </c>
      <c r="G165" s="130" t="s">
        <v>157</v>
      </c>
      <c r="H165" s="131">
        <v>44</v>
      </c>
      <c r="I165" s="132"/>
      <c r="J165" s="132"/>
      <c r="K165" s="133"/>
      <c r="L165" s="26"/>
      <c r="M165" s="134" t="s">
        <v>1</v>
      </c>
      <c r="N165" s="135" t="s">
        <v>34</v>
      </c>
      <c r="O165" s="136">
        <v>0.109</v>
      </c>
      <c r="P165" s="136">
        <f>O165*H165</f>
        <v>4.7960000000000003</v>
      </c>
      <c r="Q165" s="136">
        <v>0.46</v>
      </c>
      <c r="R165" s="136">
        <f>Q165*H165</f>
        <v>20.240000000000002</v>
      </c>
      <c r="S165" s="136">
        <v>0</v>
      </c>
      <c r="T165" s="137">
        <f>S165*H165</f>
        <v>0</v>
      </c>
      <c r="AR165" s="138" t="s">
        <v>137</v>
      </c>
      <c r="AT165" s="138" t="s">
        <v>124</v>
      </c>
      <c r="AU165" s="138" t="s">
        <v>79</v>
      </c>
      <c r="AY165" s="14" t="s">
        <v>121</v>
      </c>
      <c r="BE165" s="139">
        <f>IF(N165="základní",J165,0)</f>
        <v>0</v>
      </c>
      <c r="BF165" s="139">
        <f>IF(N165="snížená",J165,0)</f>
        <v>0</v>
      </c>
      <c r="BG165" s="139">
        <f>IF(N165="zákl. přenesená",J165,0)</f>
        <v>0</v>
      </c>
      <c r="BH165" s="139">
        <f>IF(N165="sníž. přenesená",J165,0)</f>
        <v>0</v>
      </c>
      <c r="BI165" s="139">
        <f>IF(N165="nulová",J165,0)</f>
        <v>0</v>
      </c>
      <c r="BJ165" s="14" t="s">
        <v>77</v>
      </c>
      <c r="BK165" s="139">
        <f>ROUND(I165*H165,2)</f>
        <v>0</v>
      </c>
      <c r="BL165" s="14" t="s">
        <v>137</v>
      </c>
      <c r="BM165" s="138" t="s">
        <v>264</v>
      </c>
    </row>
    <row r="166" spans="2:65" s="1" customFormat="1" ht="24.2" customHeight="1">
      <c r="B166" s="126"/>
      <c r="C166" s="127" t="s">
        <v>266</v>
      </c>
      <c r="D166" s="127" t="s">
        <v>124</v>
      </c>
      <c r="E166" s="128" t="s">
        <v>267</v>
      </c>
      <c r="F166" s="129" t="s">
        <v>268</v>
      </c>
      <c r="G166" s="130" t="s">
        <v>157</v>
      </c>
      <c r="H166" s="131">
        <v>39.6</v>
      </c>
      <c r="I166" s="132"/>
      <c r="J166" s="132"/>
      <c r="K166" s="133"/>
      <c r="L166" s="26"/>
      <c r="M166" s="134" t="s">
        <v>1</v>
      </c>
      <c r="N166" s="135" t="s">
        <v>34</v>
      </c>
      <c r="O166" s="136">
        <v>0.77800000000000002</v>
      </c>
      <c r="P166" s="136">
        <f>O166*H166</f>
        <v>30.808800000000002</v>
      </c>
      <c r="Q166" s="136">
        <v>8.9219999999999994E-2</v>
      </c>
      <c r="R166" s="136">
        <f>Q166*H166</f>
        <v>3.533112</v>
      </c>
      <c r="S166" s="136">
        <v>0</v>
      </c>
      <c r="T166" s="137">
        <f>S166*H166</f>
        <v>0</v>
      </c>
      <c r="AR166" s="138" t="s">
        <v>137</v>
      </c>
      <c r="AT166" s="138" t="s">
        <v>124</v>
      </c>
      <c r="AU166" s="138" t="s">
        <v>79</v>
      </c>
      <c r="AY166" s="14" t="s">
        <v>121</v>
      </c>
      <c r="BE166" s="139">
        <f>IF(N166="základní",J166,0)</f>
        <v>0</v>
      </c>
      <c r="BF166" s="139">
        <f>IF(N166="snížená",J166,0)</f>
        <v>0</v>
      </c>
      <c r="BG166" s="139">
        <f>IF(N166="zákl. přenesená",J166,0)</f>
        <v>0</v>
      </c>
      <c r="BH166" s="139">
        <f>IF(N166="sníž. přenesená",J166,0)</f>
        <v>0</v>
      </c>
      <c r="BI166" s="139">
        <f>IF(N166="nulová",J166,0)</f>
        <v>0</v>
      </c>
      <c r="BJ166" s="14" t="s">
        <v>77</v>
      </c>
      <c r="BK166" s="139">
        <f>ROUND(I166*H166,2)</f>
        <v>0</v>
      </c>
      <c r="BL166" s="14" t="s">
        <v>137</v>
      </c>
      <c r="BM166" s="138" t="s">
        <v>269</v>
      </c>
    </row>
    <row r="167" spans="2:65" s="12" customFormat="1">
      <c r="B167" s="144"/>
      <c r="D167" s="145" t="s">
        <v>159</v>
      </c>
      <c r="E167" s="146" t="s">
        <v>1</v>
      </c>
      <c r="F167" s="147" t="s">
        <v>394</v>
      </c>
      <c r="H167" s="148">
        <v>39.6</v>
      </c>
      <c r="L167" s="144"/>
      <c r="M167" s="149"/>
      <c r="T167" s="150"/>
      <c r="AT167" s="146" t="s">
        <v>159</v>
      </c>
      <c r="AU167" s="146" t="s">
        <v>79</v>
      </c>
      <c r="AV167" s="12" t="s">
        <v>79</v>
      </c>
      <c r="AW167" s="12" t="s">
        <v>27</v>
      </c>
      <c r="AX167" s="12" t="s">
        <v>77</v>
      </c>
      <c r="AY167" s="146" t="s">
        <v>121</v>
      </c>
    </row>
    <row r="168" spans="2:65" s="1" customFormat="1" ht="24.2" customHeight="1">
      <c r="B168" s="126"/>
      <c r="C168" s="151" t="s">
        <v>270</v>
      </c>
      <c r="D168" s="151" t="s">
        <v>201</v>
      </c>
      <c r="E168" s="152" t="s">
        <v>271</v>
      </c>
      <c r="F168" s="153" t="s">
        <v>272</v>
      </c>
      <c r="G168" s="154" t="s">
        <v>157</v>
      </c>
      <c r="H168" s="155">
        <v>40.392000000000003</v>
      </c>
      <c r="I168" s="156"/>
      <c r="J168" s="156"/>
      <c r="K168" s="157"/>
      <c r="L168" s="158"/>
      <c r="M168" s="159" t="s">
        <v>1</v>
      </c>
      <c r="N168" s="160" t="s">
        <v>34</v>
      </c>
      <c r="O168" s="136">
        <v>0</v>
      </c>
      <c r="P168" s="136">
        <f>O168*H168</f>
        <v>0</v>
      </c>
      <c r="Q168" s="136">
        <v>0.113</v>
      </c>
      <c r="R168" s="136">
        <f>Q168*H168</f>
        <v>4.5642960000000006</v>
      </c>
      <c r="S168" s="136">
        <v>0</v>
      </c>
      <c r="T168" s="137">
        <f>S168*H168</f>
        <v>0</v>
      </c>
      <c r="AR168" s="138" t="s">
        <v>187</v>
      </c>
      <c r="AT168" s="138" t="s">
        <v>201</v>
      </c>
      <c r="AU168" s="138" t="s">
        <v>79</v>
      </c>
      <c r="AY168" s="14" t="s">
        <v>121</v>
      </c>
      <c r="BE168" s="139">
        <f>IF(N168="základní",J168,0)</f>
        <v>0</v>
      </c>
      <c r="BF168" s="139">
        <f>IF(N168="snížená",J168,0)</f>
        <v>0</v>
      </c>
      <c r="BG168" s="139">
        <f>IF(N168="zákl. přenesená",J168,0)</f>
        <v>0</v>
      </c>
      <c r="BH168" s="139">
        <f>IF(N168="sníž. přenesená",J168,0)</f>
        <v>0</v>
      </c>
      <c r="BI168" s="139">
        <f>IF(N168="nulová",J168,0)</f>
        <v>0</v>
      </c>
      <c r="BJ168" s="14" t="s">
        <v>77</v>
      </c>
      <c r="BK168" s="139">
        <f>ROUND(I168*H168,2)</f>
        <v>0</v>
      </c>
      <c r="BL168" s="14" t="s">
        <v>137</v>
      </c>
      <c r="BM168" s="138" t="s">
        <v>273</v>
      </c>
    </row>
    <row r="169" spans="2:65" s="11" customFormat="1" ht="22.9" customHeight="1">
      <c r="B169" s="115"/>
      <c r="D169" s="116" t="s">
        <v>68</v>
      </c>
      <c r="E169" s="124" t="s">
        <v>191</v>
      </c>
      <c r="F169" s="124" t="s">
        <v>275</v>
      </c>
      <c r="J169" s="125">
        <f>J170+J171+J172+J174+J176+J178+J179+J180+J181+J183+J184</f>
        <v>0</v>
      </c>
      <c r="L169" s="115"/>
      <c r="M169" s="119"/>
      <c r="P169" s="120">
        <f>SUM(P170:P184)</f>
        <v>79.818960000000004</v>
      </c>
      <c r="R169" s="120">
        <f>SUM(R170:R184)</f>
        <v>5.2299823999999999</v>
      </c>
      <c r="T169" s="121">
        <f>SUM(T170:T184)</f>
        <v>9.4450000000000003</v>
      </c>
      <c r="AR169" s="116" t="s">
        <v>77</v>
      </c>
      <c r="AT169" s="122" t="s">
        <v>68</v>
      </c>
      <c r="AU169" s="122" t="s">
        <v>77</v>
      </c>
      <c r="AY169" s="116" t="s">
        <v>121</v>
      </c>
      <c r="BK169" s="123">
        <f>SUM(BK170:BK184)</f>
        <v>0</v>
      </c>
    </row>
    <row r="170" spans="2:65" s="1" customFormat="1" ht="24.2" customHeight="1">
      <c r="B170" s="126"/>
      <c r="C170" s="127" t="s">
        <v>276</v>
      </c>
      <c r="D170" s="127" t="s">
        <v>124</v>
      </c>
      <c r="E170" s="128" t="s">
        <v>277</v>
      </c>
      <c r="F170" s="129" t="s">
        <v>278</v>
      </c>
      <c r="G170" s="130" t="s">
        <v>248</v>
      </c>
      <c r="H170" s="131">
        <v>25</v>
      </c>
      <c r="I170" s="132"/>
      <c r="J170" s="132"/>
      <c r="K170" s="133"/>
      <c r="L170" s="26"/>
      <c r="M170" s="134" t="s">
        <v>1</v>
      </c>
      <c r="N170" s="135" t="s">
        <v>34</v>
      </c>
      <c r="O170" s="136">
        <v>0.36599999999999999</v>
      </c>
      <c r="P170" s="136">
        <f>O170*H170</f>
        <v>9.15</v>
      </c>
      <c r="Q170" s="136">
        <v>2.9999999999999997E-4</v>
      </c>
      <c r="R170" s="136">
        <f>Q170*H170</f>
        <v>7.4999999999999997E-3</v>
      </c>
      <c r="S170" s="136">
        <v>0</v>
      </c>
      <c r="T170" s="137">
        <f>S170*H170</f>
        <v>0</v>
      </c>
      <c r="AR170" s="138" t="s">
        <v>137</v>
      </c>
      <c r="AT170" s="138" t="s">
        <v>124</v>
      </c>
      <c r="AU170" s="138" t="s">
        <v>79</v>
      </c>
      <c r="AY170" s="14" t="s">
        <v>121</v>
      </c>
      <c r="BE170" s="139">
        <f>IF(N170="základní",J170,0)</f>
        <v>0</v>
      </c>
      <c r="BF170" s="139">
        <f>IF(N170="snížená",J170,0)</f>
        <v>0</v>
      </c>
      <c r="BG170" s="139">
        <f>IF(N170="zákl. přenesená",J170,0)</f>
        <v>0</v>
      </c>
      <c r="BH170" s="139">
        <f>IF(N170="sníž. přenesená",J170,0)</f>
        <v>0</v>
      </c>
      <c r="BI170" s="139">
        <f>IF(N170="nulová",J170,0)</f>
        <v>0</v>
      </c>
      <c r="BJ170" s="14" t="s">
        <v>77</v>
      </c>
      <c r="BK170" s="139">
        <f>ROUND(I170*H170,2)</f>
        <v>0</v>
      </c>
      <c r="BL170" s="14" t="s">
        <v>137</v>
      </c>
      <c r="BM170" s="138" t="s">
        <v>279</v>
      </c>
    </row>
    <row r="171" spans="2:65" s="1" customFormat="1" ht="16.5" customHeight="1">
      <c r="B171" s="126"/>
      <c r="C171" s="151" t="s">
        <v>280</v>
      </c>
      <c r="D171" s="151" t="s">
        <v>201</v>
      </c>
      <c r="E171" s="152" t="s">
        <v>281</v>
      </c>
      <c r="F171" s="153" t="s">
        <v>282</v>
      </c>
      <c r="G171" s="154" t="s">
        <v>248</v>
      </c>
      <c r="H171" s="155">
        <v>25</v>
      </c>
      <c r="I171" s="156"/>
      <c r="J171" s="156"/>
      <c r="K171" s="157"/>
      <c r="L171" s="158"/>
      <c r="M171" s="159" t="s">
        <v>1</v>
      </c>
      <c r="N171" s="160" t="s">
        <v>34</v>
      </c>
      <c r="O171" s="136">
        <v>0</v>
      </c>
      <c r="P171" s="136">
        <f>O171*H171</f>
        <v>0</v>
      </c>
      <c r="Q171" s="136">
        <v>1.3860000000000001E-2</v>
      </c>
      <c r="R171" s="136">
        <f>Q171*H171</f>
        <v>0.34650000000000003</v>
      </c>
      <c r="S171" s="136">
        <v>0</v>
      </c>
      <c r="T171" s="137">
        <f>S171*H171</f>
        <v>0</v>
      </c>
      <c r="AR171" s="138" t="s">
        <v>187</v>
      </c>
      <c r="AT171" s="138" t="s">
        <v>201</v>
      </c>
      <c r="AU171" s="138" t="s">
        <v>79</v>
      </c>
      <c r="AY171" s="14" t="s">
        <v>121</v>
      </c>
      <c r="BE171" s="139">
        <f>IF(N171="základní",J171,0)</f>
        <v>0</v>
      </c>
      <c r="BF171" s="139">
        <f>IF(N171="snížená",J171,0)</f>
        <v>0</v>
      </c>
      <c r="BG171" s="139">
        <f>IF(N171="zákl. přenesená",J171,0)</f>
        <v>0</v>
      </c>
      <c r="BH171" s="139">
        <f>IF(N171="sníž. přenesená",J171,0)</f>
        <v>0</v>
      </c>
      <c r="BI171" s="139">
        <f>IF(N171="nulová",J171,0)</f>
        <v>0</v>
      </c>
      <c r="BJ171" s="14" t="s">
        <v>77</v>
      </c>
      <c r="BK171" s="139">
        <f>ROUND(I171*H171,2)</f>
        <v>0</v>
      </c>
      <c r="BL171" s="14" t="s">
        <v>137</v>
      </c>
      <c r="BM171" s="138" t="s">
        <v>283</v>
      </c>
    </row>
    <row r="172" spans="2:65" s="1" customFormat="1" ht="33" customHeight="1">
      <c r="B172" s="126"/>
      <c r="C172" s="127" t="s">
        <v>284</v>
      </c>
      <c r="D172" s="127" t="s">
        <v>124</v>
      </c>
      <c r="E172" s="128" t="s">
        <v>285</v>
      </c>
      <c r="F172" s="129" t="s">
        <v>286</v>
      </c>
      <c r="G172" s="130" t="s">
        <v>248</v>
      </c>
      <c r="H172" s="131">
        <v>26</v>
      </c>
      <c r="I172" s="132"/>
      <c r="J172" s="132"/>
      <c r="K172" s="133"/>
      <c r="L172" s="26"/>
      <c r="M172" s="134" t="s">
        <v>1</v>
      </c>
      <c r="N172" s="135" t="s">
        <v>34</v>
      </c>
      <c r="O172" s="136">
        <v>0.23899999999999999</v>
      </c>
      <c r="P172" s="136">
        <f>O172*H172</f>
        <v>6.2139999999999995</v>
      </c>
      <c r="Q172" s="136">
        <v>0.1295</v>
      </c>
      <c r="R172" s="136">
        <f>Q172*H172</f>
        <v>3.367</v>
      </c>
      <c r="S172" s="136">
        <v>0</v>
      </c>
      <c r="T172" s="137">
        <f>S172*H172</f>
        <v>0</v>
      </c>
      <c r="AR172" s="138" t="s">
        <v>137</v>
      </c>
      <c r="AT172" s="138" t="s">
        <v>124</v>
      </c>
      <c r="AU172" s="138" t="s">
        <v>79</v>
      </c>
      <c r="AY172" s="14" t="s">
        <v>121</v>
      </c>
      <c r="BE172" s="139">
        <f>IF(N172="základní",J172,0)</f>
        <v>0</v>
      </c>
      <c r="BF172" s="139">
        <f>IF(N172="snížená",J172,0)</f>
        <v>0</v>
      </c>
      <c r="BG172" s="139">
        <f>IF(N172="zákl. přenesená",J172,0)</f>
        <v>0</v>
      </c>
      <c r="BH172" s="139">
        <f>IF(N172="sníž. přenesená",J172,0)</f>
        <v>0</v>
      </c>
      <c r="BI172" s="139">
        <f>IF(N172="nulová",J172,0)</f>
        <v>0</v>
      </c>
      <c r="BJ172" s="14" t="s">
        <v>77</v>
      </c>
      <c r="BK172" s="139">
        <f>ROUND(I172*H172,2)</f>
        <v>0</v>
      </c>
      <c r="BL172" s="14" t="s">
        <v>137</v>
      </c>
      <c r="BM172" s="138" t="s">
        <v>287</v>
      </c>
    </row>
    <row r="173" spans="2:65" s="12" customFormat="1">
      <c r="B173" s="144"/>
      <c r="D173" s="145" t="s">
        <v>159</v>
      </c>
      <c r="E173" s="146" t="s">
        <v>1</v>
      </c>
      <c r="F173" s="147" t="s">
        <v>395</v>
      </c>
      <c r="H173" s="148">
        <v>26</v>
      </c>
      <c r="L173" s="144"/>
      <c r="M173" s="149"/>
      <c r="T173" s="150"/>
      <c r="AT173" s="146" t="s">
        <v>159</v>
      </c>
      <c r="AU173" s="146" t="s">
        <v>79</v>
      </c>
      <c r="AV173" s="12" t="s">
        <v>79</v>
      </c>
      <c r="AW173" s="12" t="s">
        <v>27</v>
      </c>
      <c r="AX173" s="12" t="s">
        <v>77</v>
      </c>
      <c r="AY173" s="146" t="s">
        <v>121</v>
      </c>
    </row>
    <row r="174" spans="2:65" s="1" customFormat="1" ht="16.5" customHeight="1">
      <c r="B174" s="126"/>
      <c r="C174" s="151" t="s">
        <v>289</v>
      </c>
      <c r="D174" s="151" t="s">
        <v>201</v>
      </c>
      <c r="E174" s="152" t="s">
        <v>290</v>
      </c>
      <c r="F174" s="153" t="s">
        <v>291</v>
      </c>
      <c r="G174" s="154" t="s">
        <v>248</v>
      </c>
      <c r="H174" s="155">
        <v>26.52</v>
      </c>
      <c r="I174" s="156"/>
      <c r="J174" s="156"/>
      <c r="K174" s="157"/>
      <c r="L174" s="158"/>
      <c r="M174" s="159" t="s">
        <v>1</v>
      </c>
      <c r="N174" s="160" t="s">
        <v>34</v>
      </c>
      <c r="O174" s="136">
        <v>0</v>
      </c>
      <c r="P174" s="136">
        <f>O174*H174</f>
        <v>0</v>
      </c>
      <c r="Q174" s="136">
        <v>5.6120000000000003E-2</v>
      </c>
      <c r="R174" s="136">
        <f>Q174*H174</f>
        <v>1.4883024</v>
      </c>
      <c r="S174" s="136">
        <v>0</v>
      </c>
      <c r="T174" s="137">
        <f>S174*H174</f>
        <v>0</v>
      </c>
      <c r="AR174" s="138" t="s">
        <v>187</v>
      </c>
      <c r="AT174" s="138" t="s">
        <v>201</v>
      </c>
      <c r="AU174" s="138" t="s">
        <v>79</v>
      </c>
      <c r="AY174" s="14" t="s">
        <v>121</v>
      </c>
      <c r="BE174" s="139">
        <f>IF(N174="základní",J174,0)</f>
        <v>0</v>
      </c>
      <c r="BF174" s="139">
        <f>IF(N174="snížená",J174,0)</f>
        <v>0</v>
      </c>
      <c r="BG174" s="139">
        <f>IF(N174="zákl. přenesená",J174,0)</f>
        <v>0</v>
      </c>
      <c r="BH174" s="139">
        <f>IF(N174="sníž. přenesená",J174,0)</f>
        <v>0</v>
      </c>
      <c r="BI174" s="139">
        <f>IF(N174="nulová",J174,0)</f>
        <v>0</v>
      </c>
      <c r="BJ174" s="14" t="s">
        <v>77</v>
      </c>
      <c r="BK174" s="139">
        <f>ROUND(I174*H174,2)</f>
        <v>0</v>
      </c>
      <c r="BL174" s="14" t="s">
        <v>137</v>
      </c>
      <c r="BM174" s="138" t="s">
        <v>292</v>
      </c>
    </row>
    <row r="175" spans="2:65" s="12" customFormat="1">
      <c r="B175" s="144"/>
      <c r="D175" s="145" t="s">
        <v>159</v>
      </c>
      <c r="E175" s="146" t="s">
        <v>1</v>
      </c>
      <c r="F175" s="147" t="s">
        <v>396</v>
      </c>
      <c r="H175" s="148">
        <v>26.52</v>
      </c>
      <c r="L175" s="144"/>
      <c r="M175" s="149"/>
      <c r="T175" s="150"/>
      <c r="AT175" s="146" t="s">
        <v>159</v>
      </c>
      <c r="AU175" s="146" t="s">
        <v>79</v>
      </c>
      <c r="AV175" s="12" t="s">
        <v>79</v>
      </c>
      <c r="AW175" s="12" t="s">
        <v>27</v>
      </c>
      <c r="AX175" s="12" t="s">
        <v>77</v>
      </c>
      <c r="AY175" s="146" t="s">
        <v>121</v>
      </c>
    </row>
    <row r="176" spans="2:65" s="1" customFormat="1" ht="16.5" customHeight="1">
      <c r="B176" s="126"/>
      <c r="C176" s="127" t="s">
        <v>294</v>
      </c>
      <c r="D176" s="127" t="s">
        <v>124</v>
      </c>
      <c r="E176" s="128" t="s">
        <v>295</v>
      </c>
      <c r="F176" s="129" t="s">
        <v>296</v>
      </c>
      <c r="G176" s="130" t="s">
        <v>170</v>
      </c>
      <c r="H176" s="131">
        <v>4.32</v>
      </c>
      <c r="I176" s="132"/>
      <c r="J176" s="132"/>
      <c r="K176" s="133"/>
      <c r="L176" s="26"/>
      <c r="M176" s="134" t="s">
        <v>1</v>
      </c>
      <c r="N176" s="135" t="s">
        <v>34</v>
      </c>
      <c r="O176" s="136">
        <v>6.4359999999999999</v>
      </c>
      <c r="P176" s="136">
        <f>O176*H176</f>
        <v>27.803520000000002</v>
      </c>
      <c r="Q176" s="136">
        <v>0</v>
      </c>
      <c r="R176" s="136">
        <f>Q176*H176</f>
        <v>0</v>
      </c>
      <c r="S176" s="136">
        <v>2</v>
      </c>
      <c r="T176" s="137">
        <f>S176*H176</f>
        <v>8.64</v>
      </c>
      <c r="AR176" s="138" t="s">
        <v>137</v>
      </c>
      <c r="AT176" s="138" t="s">
        <v>124</v>
      </c>
      <c r="AU176" s="138" t="s">
        <v>79</v>
      </c>
      <c r="AY176" s="14" t="s">
        <v>121</v>
      </c>
      <c r="BE176" s="139">
        <f>IF(N176="základní",J176,0)</f>
        <v>0</v>
      </c>
      <c r="BF176" s="139">
        <f>IF(N176="snížená",J176,0)</f>
        <v>0</v>
      </c>
      <c r="BG176" s="139">
        <f>IF(N176="zákl. přenesená",J176,0)</f>
        <v>0</v>
      </c>
      <c r="BH176" s="139">
        <f>IF(N176="sníž. přenesená",J176,0)</f>
        <v>0</v>
      </c>
      <c r="BI176" s="139">
        <f>IF(N176="nulová",J176,0)</f>
        <v>0</v>
      </c>
      <c r="BJ176" s="14" t="s">
        <v>77</v>
      </c>
      <c r="BK176" s="139">
        <f>ROUND(I176*H176,2)</f>
        <v>0</v>
      </c>
      <c r="BL176" s="14" t="s">
        <v>137</v>
      </c>
      <c r="BM176" s="138" t="s">
        <v>297</v>
      </c>
    </row>
    <row r="177" spans="2:65" s="12" customFormat="1">
      <c r="B177" s="144"/>
      <c r="D177" s="145" t="s">
        <v>159</v>
      </c>
      <c r="E177" s="146" t="s">
        <v>1</v>
      </c>
      <c r="F177" s="147" t="s">
        <v>397</v>
      </c>
      <c r="H177" s="148">
        <v>4.32</v>
      </c>
      <c r="L177" s="144"/>
      <c r="M177" s="149"/>
      <c r="T177" s="150"/>
      <c r="AT177" s="146" t="s">
        <v>159</v>
      </c>
      <c r="AU177" s="146" t="s">
        <v>79</v>
      </c>
      <c r="AV177" s="12" t="s">
        <v>79</v>
      </c>
      <c r="AW177" s="12" t="s">
        <v>27</v>
      </c>
      <c r="AX177" s="12" t="s">
        <v>77</v>
      </c>
      <c r="AY177" s="146" t="s">
        <v>121</v>
      </c>
    </row>
    <row r="178" spans="2:65" s="1" customFormat="1" ht="24.2" customHeight="1">
      <c r="B178" s="126"/>
      <c r="C178" s="127" t="s">
        <v>299</v>
      </c>
      <c r="D178" s="127" t="s">
        <v>124</v>
      </c>
      <c r="E178" s="128" t="s">
        <v>300</v>
      </c>
      <c r="F178" s="129" t="s">
        <v>301</v>
      </c>
      <c r="G178" s="130" t="s">
        <v>157</v>
      </c>
      <c r="H178" s="131">
        <v>44</v>
      </c>
      <c r="I178" s="132"/>
      <c r="J178" s="132"/>
      <c r="K178" s="133"/>
      <c r="L178" s="26"/>
      <c r="M178" s="134" t="s">
        <v>1</v>
      </c>
      <c r="N178" s="135" t="s">
        <v>34</v>
      </c>
      <c r="O178" s="136">
        <v>0.08</v>
      </c>
      <c r="P178" s="136">
        <f>O178*H178</f>
        <v>3.52</v>
      </c>
      <c r="Q178" s="136">
        <v>4.6999999999999999E-4</v>
      </c>
      <c r="R178" s="136">
        <f>Q178*H178</f>
        <v>2.068E-2</v>
      </c>
      <c r="S178" s="136">
        <v>0</v>
      </c>
      <c r="T178" s="137">
        <f>S178*H178</f>
        <v>0</v>
      </c>
      <c r="AR178" s="138" t="s">
        <v>137</v>
      </c>
      <c r="AT178" s="138" t="s">
        <v>124</v>
      </c>
      <c r="AU178" s="138" t="s">
        <v>79</v>
      </c>
      <c r="AY178" s="14" t="s">
        <v>121</v>
      </c>
      <c r="BE178" s="139">
        <f>IF(N178="základní",J178,0)</f>
        <v>0</v>
      </c>
      <c r="BF178" s="139">
        <f>IF(N178="snížená",J178,0)</f>
        <v>0</v>
      </c>
      <c r="BG178" s="139">
        <f>IF(N178="zákl. přenesená",J178,0)</f>
        <v>0</v>
      </c>
      <c r="BH178" s="139">
        <f>IF(N178="sníž. přenesená",J178,0)</f>
        <v>0</v>
      </c>
      <c r="BI178" s="139">
        <f>IF(N178="nulová",J178,0)</f>
        <v>0</v>
      </c>
      <c r="BJ178" s="14" t="s">
        <v>77</v>
      </c>
      <c r="BK178" s="139">
        <f>ROUND(I178*H178,2)</f>
        <v>0</v>
      </c>
      <c r="BL178" s="14" t="s">
        <v>137</v>
      </c>
      <c r="BM178" s="138" t="s">
        <v>302</v>
      </c>
    </row>
    <row r="179" spans="2:65" s="1" customFormat="1" ht="24.2" customHeight="1">
      <c r="B179" s="126"/>
      <c r="C179" s="127" t="s">
        <v>303</v>
      </c>
      <c r="D179" s="127" t="s">
        <v>124</v>
      </c>
      <c r="E179" s="128" t="s">
        <v>304</v>
      </c>
      <c r="F179" s="129" t="s">
        <v>305</v>
      </c>
      <c r="G179" s="130" t="s">
        <v>248</v>
      </c>
      <c r="H179" s="131">
        <v>23</v>
      </c>
      <c r="I179" s="132"/>
      <c r="J179" s="132"/>
      <c r="K179" s="133"/>
      <c r="L179" s="26"/>
      <c r="M179" s="134" t="s">
        <v>1</v>
      </c>
      <c r="N179" s="135" t="s">
        <v>34</v>
      </c>
      <c r="O179" s="136">
        <v>0.97</v>
      </c>
      <c r="P179" s="136">
        <f>O179*H179</f>
        <v>22.31</v>
      </c>
      <c r="Q179" s="136">
        <v>0</v>
      </c>
      <c r="R179" s="136">
        <f>Q179*H179</f>
        <v>0</v>
      </c>
      <c r="S179" s="136">
        <v>3.5000000000000003E-2</v>
      </c>
      <c r="T179" s="137">
        <f>S179*H179</f>
        <v>0.80500000000000005</v>
      </c>
      <c r="AR179" s="138" t="s">
        <v>137</v>
      </c>
      <c r="AT179" s="138" t="s">
        <v>124</v>
      </c>
      <c r="AU179" s="138" t="s">
        <v>79</v>
      </c>
      <c r="AY179" s="14" t="s">
        <v>121</v>
      </c>
      <c r="BE179" s="139">
        <f>IF(N179="základní",J179,0)</f>
        <v>0</v>
      </c>
      <c r="BF179" s="139">
        <f>IF(N179="snížená",J179,0)</f>
        <v>0</v>
      </c>
      <c r="BG179" s="139">
        <f>IF(N179="zákl. přenesená",J179,0)</f>
        <v>0</v>
      </c>
      <c r="BH179" s="139">
        <f>IF(N179="sníž. přenesená",J179,0)</f>
        <v>0</v>
      </c>
      <c r="BI179" s="139">
        <f>IF(N179="nulová",J179,0)</f>
        <v>0</v>
      </c>
      <c r="BJ179" s="14" t="s">
        <v>77</v>
      </c>
      <c r="BK179" s="139">
        <f>ROUND(I179*H179,2)</f>
        <v>0</v>
      </c>
      <c r="BL179" s="14" t="s">
        <v>137</v>
      </c>
      <c r="BM179" s="138" t="s">
        <v>306</v>
      </c>
    </row>
    <row r="180" spans="2:65" s="1" customFormat="1" ht="24.2" customHeight="1">
      <c r="B180" s="126"/>
      <c r="C180" s="127" t="s">
        <v>307</v>
      </c>
      <c r="D180" s="127" t="s">
        <v>124</v>
      </c>
      <c r="E180" s="128" t="s">
        <v>308</v>
      </c>
      <c r="F180" s="129" t="s">
        <v>309</v>
      </c>
      <c r="G180" s="130" t="s">
        <v>184</v>
      </c>
      <c r="H180" s="131">
        <v>38.648000000000003</v>
      </c>
      <c r="I180" s="132"/>
      <c r="J180" s="132"/>
      <c r="K180" s="133"/>
      <c r="L180" s="26"/>
      <c r="M180" s="134" t="s">
        <v>1</v>
      </c>
      <c r="N180" s="135" t="s">
        <v>34</v>
      </c>
      <c r="O180" s="136">
        <v>0.24</v>
      </c>
      <c r="P180" s="136">
        <f>O180*H180</f>
        <v>9.2755200000000002</v>
      </c>
      <c r="Q180" s="136">
        <v>0</v>
      </c>
      <c r="R180" s="136">
        <f>Q180*H180</f>
        <v>0</v>
      </c>
      <c r="S180" s="136">
        <v>0</v>
      </c>
      <c r="T180" s="137">
        <f>S180*H180</f>
        <v>0</v>
      </c>
      <c r="AR180" s="138" t="s">
        <v>137</v>
      </c>
      <c r="AT180" s="138" t="s">
        <v>124</v>
      </c>
      <c r="AU180" s="138" t="s">
        <v>79</v>
      </c>
      <c r="AY180" s="14" t="s">
        <v>121</v>
      </c>
      <c r="BE180" s="139">
        <f>IF(N180="základní",J180,0)</f>
        <v>0</v>
      </c>
      <c r="BF180" s="139">
        <f>IF(N180="snížená",J180,0)</f>
        <v>0</v>
      </c>
      <c r="BG180" s="139">
        <f>IF(N180="zákl. přenesená",J180,0)</f>
        <v>0</v>
      </c>
      <c r="BH180" s="139">
        <f>IF(N180="sníž. přenesená",J180,0)</f>
        <v>0</v>
      </c>
      <c r="BI180" s="139">
        <f>IF(N180="nulová",J180,0)</f>
        <v>0</v>
      </c>
      <c r="BJ180" s="14" t="s">
        <v>77</v>
      </c>
      <c r="BK180" s="139">
        <f>ROUND(I180*H180,2)</f>
        <v>0</v>
      </c>
      <c r="BL180" s="14" t="s">
        <v>137</v>
      </c>
      <c r="BM180" s="138" t="s">
        <v>310</v>
      </c>
    </row>
    <row r="181" spans="2:65" s="1" customFormat="1" ht="16.5" customHeight="1">
      <c r="B181" s="126"/>
      <c r="C181" s="127" t="s">
        <v>311</v>
      </c>
      <c r="D181" s="127" t="s">
        <v>124</v>
      </c>
      <c r="E181" s="128" t="s">
        <v>312</v>
      </c>
      <c r="F181" s="129" t="s">
        <v>313</v>
      </c>
      <c r="G181" s="130" t="s">
        <v>184</v>
      </c>
      <c r="H181" s="131">
        <v>386.48</v>
      </c>
      <c r="I181" s="132"/>
      <c r="J181" s="132"/>
      <c r="K181" s="133"/>
      <c r="L181" s="26"/>
      <c r="M181" s="134" t="s">
        <v>1</v>
      </c>
      <c r="N181" s="135" t="s">
        <v>34</v>
      </c>
      <c r="O181" s="136">
        <v>4.0000000000000001E-3</v>
      </c>
      <c r="P181" s="136">
        <f>O181*H181</f>
        <v>1.5459200000000002</v>
      </c>
      <c r="Q181" s="136">
        <v>0</v>
      </c>
      <c r="R181" s="136">
        <f>Q181*H181</f>
        <v>0</v>
      </c>
      <c r="S181" s="136">
        <v>0</v>
      </c>
      <c r="T181" s="137">
        <f>S181*H181</f>
        <v>0</v>
      </c>
      <c r="AR181" s="138" t="s">
        <v>137</v>
      </c>
      <c r="AT181" s="138" t="s">
        <v>124</v>
      </c>
      <c r="AU181" s="138" t="s">
        <v>79</v>
      </c>
      <c r="AY181" s="14" t="s">
        <v>121</v>
      </c>
      <c r="BE181" s="139">
        <f>IF(N181="základní",J181,0)</f>
        <v>0</v>
      </c>
      <c r="BF181" s="139">
        <f>IF(N181="snížená",J181,0)</f>
        <v>0</v>
      </c>
      <c r="BG181" s="139">
        <f>IF(N181="zákl. přenesená",J181,0)</f>
        <v>0</v>
      </c>
      <c r="BH181" s="139">
        <f>IF(N181="sníž. přenesená",J181,0)</f>
        <v>0</v>
      </c>
      <c r="BI181" s="139">
        <f>IF(N181="nulová",J181,0)</f>
        <v>0</v>
      </c>
      <c r="BJ181" s="14" t="s">
        <v>77</v>
      </c>
      <c r="BK181" s="139">
        <f>ROUND(I181*H181,2)</f>
        <v>0</v>
      </c>
      <c r="BL181" s="14" t="s">
        <v>137</v>
      </c>
      <c r="BM181" s="138" t="s">
        <v>314</v>
      </c>
    </row>
    <row r="182" spans="2:65" s="12" customFormat="1">
      <c r="B182" s="144"/>
      <c r="D182" s="145" t="s">
        <v>159</v>
      </c>
      <c r="E182" s="146" t="s">
        <v>1</v>
      </c>
      <c r="F182" s="147" t="s">
        <v>398</v>
      </c>
      <c r="H182" s="148">
        <v>386.48</v>
      </c>
      <c r="L182" s="144"/>
      <c r="M182" s="149"/>
      <c r="T182" s="150"/>
      <c r="AT182" s="146" t="s">
        <v>159</v>
      </c>
      <c r="AU182" s="146" t="s">
        <v>79</v>
      </c>
      <c r="AV182" s="12" t="s">
        <v>79</v>
      </c>
      <c r="AW182" s="12" t="s">
        <v>27</v>
      </c>
      <c r="AX182" s="12" t="s">
        <v>77</v>
      </c>
      <c r="AY182" s="146" t="s">
        <v>121</v>
      </c>
    </row>
    <row r="183" spans="2:65" s="1" customFormat="1" ht="37.9" customHeight="1">
      <c r="B183" s="126"/>
      <c r="C183" s="127" t="s">
        <v>316</v>
      </c>
      <c r="D183" s="127" t="s">
        <v>124</v>
      </c>
      <c r="E183" s="128" t="s">
        <v>317</v>
      </c>
      <c r="F183" s="129" t="s">
        <v>318</v>
      </c>
      <c r="G183" s="130" t="s">
        <v>184</v>
      </c>
      <c r="H183" s="131">
        <v>26.526</v>
      </c>
      <c r="I183" s="132"/>
      <c r="J183" s="132"/>
      <c r="K183" s="133"/>
      <c r="L183" s="26"/>
      <c r="M183" s="134" t="s">
        <v>1</v>
      </c>
      <c r="N183" s="135" t="s">
        <v>34</v>
      </c>
      <c r="O183" s="136">
        <v>0</v>
      </c>
      <c r="P183" s="136">
        <f>O183*H183</f>
        <v>0</v>
      </c>
      <c r="Q183" s="136">
        <v>0</v>
      </c>
      <c r="R183" s="136">
        <f>Q183*H183</f>
        <v>0</v>
      </c>
      <c r="S183" s="136">
        <v>0</v>
      </c>
      <c r="T183" s="137">
        <f>S183*H183</f>
        <v>0</v>
      </c>
      <c r="AR183" s="138" t="s">
        <v>137</v>
      </c>
      <c r="AT183" s="138" t="s">
        <v>124</v>
      </c>
      <c r="AU183" s="138" t="s">
        <v>79</v>
      </c>
      <c r="AY183" s="14" t="s">
        <v>121</v>
      </c>
      <c r="BE183" s="139">
        <f>IF(N183="základní",J183,0)</f>
        <v>0</v>
      </c>
      <c r="BF183" s="139">
        <f>IF(N183="snížená",J183,0)</f>
        <v>0</v>
      </c>
      <c r="BG183" s="139">
        <f>IF(N183="zákl. přenesená",J183,0)</f>
        <v>0</v>
      </c>
      <c r="BH183" s="139">
        <f>IF(N183="sníž. přenesená",J183,0)</f>
        <v>0</v>
      </c>
      <c r="BI183" s="139">
        <f>IF(N183="nulová",J183,0)</f>
        <v>0</v>
      </c>
      <c r="BJ183" s="14" t="s">
        <v>77</v>
      </c>
      <c r="BK183" s="139">
        <f>ROUND(I183*H183,2)</f>
        <v>0</v>
      </c>
      <c r="BL183" s="14" t="s">
        <v>137</v>
      </c>
      <c r="BM183" s="138" t="s">
        <v>319</v>
      </c>
    </row>
    <row r="184" spans="2:65" s="1" customFormat="1" ht="44.25" customHeight="1">
      <c r="B184" s="126"/>
      <c r="C184" s="127" t="s">
        <v>320</v>
      </c>
      <c r="D184" s="127" t="s">
        <v>124</v>
      </c>
      <c r="E184" s="128" t="s">
        <v>321</v>
      </c>
      <c r="F184" s="129" t="s">
        <v>322</v>
      </c>
      <c r="G184" s="130" t="s">
        <v>184</v>
      </c>
      <c r="H184" s="131">
        <v>12.122</v>
      </c>
      <c r="I184" s="132"/>
      <c r="J184" s="132"/>
      <c r="K184" s="133"/>
      <c r="L184" s="26"/>
      <c r="M184" s="134" t="s">
        <v>1</v>
      </c>
      <c r="N184" s="135" t="s">
        <v>34</v>
      </c>
      <c r="O184" s="136">
        <v>0</v>
      </c>
      <c r="P184" s="136">
        <f>O184*H184</f>
        <v>0</v>
      </c>
      <c r="Q184" s="136">
        <v>0</v>
      </c>
      <c r="R184" s="136">
        <f>Q184*H184</f>
        <v>0</v>
      </c>
      <c r="S184" s="136">
        <v>0</v>
      </c>
      <c r="T184" s="137">
        <f>S184*H184</f>
        <v>0</v>
      </c>
      <c r="AR184" s="138" t="s">
        <v>137</v>
      </c>
      <c r="AT184" s="138" t="s">
        <v>124</v>
      </c>
      <c r="AU184" s="138" t="s">
        <v>79</v>
      </c>
      <c r="AY184" s="14" t="s">
        <v>121</v>
      </c>
      <c r="BE184" s="139">
        <f>IF(N184="základní",J184,0)</f>
        <v>0</v>
      </c>
      <c r="BF184" s="139">
        <f>IF(N184="snížená",J184,0)</f>
        <v>0</v>
      </c>
      <c r="BG184" s="139">
        <f>IF(N184="zákl. přenesená",J184,0)</f>
        <v>0</v>
      </c>
      <c r="BH184" s="139">
        <f>IF(N184="sníž. přenesená",J184,0)</f>
        <v>0</v>
      </c>
      <c r="BI184" s="139">
        <f>IF(N184="nulová",J184,0)</f>
        <v>0</v>
      </c>
      <c r="BJ184" s="14" t="s">
        <v>77</v>
      </c>
      <c r="BK184" s="139">
        <f>ROUND(I184*H184,2)</f>
        <v>0</v>
      </c>
      <c r="BL184" s="14" t="s">
        <v>137</v>
      </c>
      <c r="BM184" s="138" t="s">
        <v>323</v>
      </c>
    </row>
    <row r="185" spans="2:65" s="11" customFormat="1" ht="22.9" customHeight="1">
      <c r="B185" s="115"/>
      <c r="D185" s="116" t="s">
        <v>68</v>
      </c>
      <c r="E185" s="124" t="s">
        <v>324</v>
      </c>
      <c r="F185" s="124" t="s">
        <v>325</v>
      </c>
      <c r="J185" s="125">
        <f>J186</f>
        <v>0</v>
      </c>
      <c r="L185" s="115"/>
      <c r="M185" s="119"/>
      <c r="P185" s="120">
        <f>P186</f>
        <v>17.743120999999999</v>
      </c>
      <c r="R185" s="120">
        <f>R186</f>
        <v>0</v>
      </c>
      <c r="T185" s="121">
        <f>T186</f>
        <v>0</v>
      </c>
      <c r="AR185" s="116" t="s">
        <v>77</v>
      </c>
      <c r="AT185" s="122" t="s">
        <v>68</v>
      </c>
      <c r="AU185" s="122" t="s">
        <v>77</v>
      </c>
      <c r="AY185" s="116" t="s">
        <v>121</v>
      </c>
      <c r="BK185" s="123">
        <f>BK186</f>
        <v>0</v>
      </c>
    </row>
    <row r="186" spans="2:65" s="1" customFormat="1" ht="24.2" customHeight="1">
      <c r="B186" s="126"/>
      <c r="C186" s="127" t="s">
        <v>326</v>
      </c>
      <c r="D186" s="127" t="s">
        <v>124</v>
      </c>
      <c r="E186" s="128" t="s">
        <v>327</v>
      </c>
      <c r="F186" s="129" t="s">
        <v>328</v>
      </c>
      <c r="G186" s="130" t="s">
        <v>184</v>
      </c>
      <c r="H186" s="131">
        <v>44.692999999999998</v>
      </c>
      <c r="I186" s="132"/>
      <c r="J186" s="132"/>
      <c r="K186" s="133"/>
      <c r="L186" s="26"/>
      <c r="M186" s="140" t="s">
        <v>1</v>
      </c>
      <c r="N186" s="141" t="s">
        <v>34</v>
      </c>
      <c r="O186" s="142">
        <v>0.39700000000000002</v>
      </c>
      <c r="P186" s="142">
        <f>O186*H186</f>
        <v>17.743120999999999</v>
      </c>
      <c r="Q186" s="142">
        <v>0</v>
      </c>
      <c r="R186" s="142">
        <f>Q186*H186</f>
        <v>0</v>
      </c>
      <c r="S186" s="142">
        <v>0</v>
      </c>
      <c r="T186" s="143">
        <f>S186*H186</f>
        <v>0</v>
      </c>
      <c r="AR186" s="138" t="s">
        <v>137</v>
      </c>
      <c r="AT186" s="138" t="s">
        <v>124</v>
      </c>
      <c r="AU186" s="138" t="s">
        <v>79</v>
      </c>
      <c r="AY186" s="14" t="s">
        <v>121</v>
      </c>
      <c r="BE186" s="139">
        <f>IF(N186="základní",J186,0)</f>
        <v>0</v>
      </c>
      <c r="BF186" s="139">
        <f>IF(N186="snížená",J186,0)</f>
        <v>0</v>
      </c>
      <c r="BG186" s="139">
        <f>IF(N186="zákl. přenesená",J186,0)</f>
        <v>0</v>
      </c>
      <c r="BH186" s="139">
        <f>IF(N186="sníž. přenesená",J186,0)</f>
        <v>0</v>
      </c>
      <c r="BI186" s="139">
        <f>IF(N186="nulová",J186,0)</f>
        <v>0</v>
      </c>
      <c r="BJ186" s="14" t="s">
        <v>77</v>
      </c>
      <c r="BK186" s="139">
        <f>ROUND(I186*H186,2)</f>
        <v>0</v>
      </c>
      <c r="BL186" s="14" t="s">
        <v>137</v>
      </c>
      <c r="BM186" s="138" t="s">
        <v>329</v>
      </c>
    </row>
    <row r="187" spans="2:65" s="1" customFormat="1" ht="6.95" customHeight="1">
      <c r="B187" s="38"/>
      <c r="C187" s="39"/>
      <c r="D187" s="39"/>
      <c r="E187" s="39"/>
      <c r="F187" s="39"/>
      <c r="G187" s="39"/>
      <c r="H187" s="39"/>
      <c r="I187" s="39"/>
      <c r="J187" s="39"/>
      <c r="K187" s="39"/>
      <c r="L187" s="26"/>
    </row>
  </sheetData>
  <autoFilter ref="C122:K186" xr:uid="{00000000-0009-0000-0000-000004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93"/>
  <sheetViews>
    <sheetView showGridLines="0" topLeftCell="A70" workbookViewId="0">
      <selection activeCell="I126" sqref="I126:I192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1" t="s">
        <v>5</v>
      </c>
      <c r="M2" s="162"/>
      <c r="N2" s="162"/>
      <c r="O2" s="162"/>
      <c r="P2" s="162"/>
      <c r="Q2" s="162"/>
      <c r="R2" s="162"/>
      <c r="S2" s="162"/>
      <c r="T2" s="162"/>
      <c r="U2" s="162"/>
      <c r="V2" s="162"/>
      <c r="AT2" s="14" t="s">
        <v>91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79</v>
      </c>
    </row>
    <row r="4" spans="2:46" ht="24.95" customHeight="1">
      <c r="B4" s="17"/>
      <c r="D4" s="18" t="s">
        <v>95</v>
      </c>
      <c r="L4" s="17"/>
      <c r="M4" s="82" t="s">
        <v>10</v>
      </c>
      <c r="AT4" s="14" t="s">
        <v>3</v>
      </c>
    </row>
    <row r="5" spans="2:46" ht="6.95" customHeight="1">
      <c r="B5" s="17"/>
      <c r="L5" s="17"/>
    </row>
    <row r="6" spans="2:46" ht="12" customHeight="1">
      <c r="B6" s="17"/>
      <c r="D6" s="23" t="s">
        <v>14</v>
      </c>
      <c r="L6" s="17"/>
    </row>
    <row r="7" spans="2:46" ht="16.5" customHeight="1">
      <c r="B7" s="17"/>
      <c r="E7" s="196" t="str">
        <f>'Rekapitulace stavby'!K6</f>
        <v>Město Kopřivnice - oprava vybraných schodišť 2024</v>
      </c>
      <c r="F7" s="197"/>
      <c r="G7" s="197"/>
      <c r="H7" s="197"/>
      <c r="L7" s="17"/>
    </row>
    <row r="8" spans="2:46" s="1" customFormat="1" ht="12" customHeight="1">
      <c r="B8" s="26"/>
      <c r="D8" s="23" t="s">
        <v>96</v>
      </c>
      <c r="L8" s="26"/>
    </row>
    <row r="9" spans="2:46" s="1" customFormat="1" ht="16.5" customHeight="1">
      <c r="B9" s="26"/>
      <c r="E9" s="186" t="s">
        <v>399</v>
      </c>
      <c r="F9" s="195"/>
      <c r="G9" s="195"/>
      <c r="H9" s="195"/>
      <c r="L9" s="26"/>
    </row>
    <row r="10" spans="2:46" s="1" customFormat="1">
      <c r="B10" s="26"/>
      <c r="L10" s="26"/>
    </row>
    <row r="11" spans="2:46" s="1" customFormat="1" ht="12" customHeight="1">
      <c r="B11" s="26"/>
      <c r="D11" s="23" t="s">
        <v>15</v>
      </c>
      <c r="F11" s="21" t="s">
        <v>1</v>
      </c>
      <c r="I11" s="23" t="s">
        <v>16</v>
      </c>
      <c r="J11" s="21" t="s">
        <v>1</v>
      </c>
      <c r="L11" s="26"/>
    </row>
    <row r="12" spans="2:46" s="1" customFormat="1" ht="12" customHeight="1">
      <c r="B12" s="26"/>
      <c r="D12" s="23" t="s">
        <v>17</v>
      </c>
      <c r="F12" s="21" t="s">
        <v>18</v>
      </c>
      <c r="I12" s="23" t="s">
        <v>19</v>
      </c>
      <c r="J12" s="46" t="str">
        <f>'Rekapitulace stavby'!AN8</f>
        <v>7. 10. 2024</v>
      </c>
      <c r="L12" s="26"/>
    </row>
    <row r="13" spans="2:46" s="1" customFormat="1" ht="10.9" customHeight="1">
      <c r="B13" s="26"/>
      <c r="L13" s="26"/>
    </row>
    <row r="14" spans="2:46" s="1" customFormat="1" ht="12" customHeight="1">
      <c r="B14" s="26"/>
      <c r="D14" s="23" t="s">
        <v>21</v>
      </c>
      <c r="I14" s="23" t="s">
        <v>22</v>
      </c>
      <c r="J14" s="21" t="str">
        <f>IF('Rekapitulace stavby'!AN10="","",'Rekapitulace stavby'!AN10)</f>
        <v/>
      </c>
      <c r="L14" s="26"/>
    </row>
    <row r="15" spans="2:46" s="1" customFormat="1" ht="18" customHeight="1">
      <c r="B15" s="26"/>
      <c r="E15" s="21" t="str">
        <f>IF('Rekapitulace stavby'!E11="","",'Rekapitulace stavby'!E11)</f>
        <v xml:space="preserve"> </v>
      </c>
      <c r="I15" s="23" t="s">
        <v>23</v>
      </c>
      <c r="J15" s="21" t="str">
        <f>IF('Rekapitulace stavby'!AN11="","",'Rekapitulace stavby'!AN11)</f>
        <v/>
      </c>
      <c r="L15" s="26"/>
    </row>
    <row r="16" spans="2:46" s="1" customFormat="1" ht="6.95" customHeight="1">
      <c r="B16" s="26"/>
      <c r="L16" s="26"/>
    </row>
    <row r="17" spans="2:12" s="1" customFormat="1" ht="12" customHeight="1">
      <c r="B17" s="26"/>
      <c r="D17" s="23" t="s">
        <v>24</v>
      </c>
      <c r="I17" s="23" t="s">
        <v>22</v>
      </c>
      <c r="J17" s="21" t="str">
        <f>'Rekapitulace stavby'!AN13</f>
        <v/>
      </c>
      <c r="L17" s="26"/>
    </row>
    <row r="18" spans="2:12" s="1" customFormat="1" ht="18" customHeight="1">
      <c r="B18" s="26"/>
      <c r="E18" s="170" t="str">
        <f>'Rekapitulace stavby'!E14</f>
        <v xml:space="preserve"> </v>
      </c>
      <c r="F18" s="170"/>
      <c r="G18" s="170"/>
      <c r="H18" s="170"/>
      <c r="I18" s="23" t="s">
        <v>23</v>
      </c>
      <c r="J18" s="21" t="str">
        <f>'Rekapitulace stavby'!AN14</f>
        <v/>
      </c>
      <c r="L18" s="26"/>
    </row>
    <row r="19" spans="2:12" s="1" customFormat="1" ht="6.95" customHeight="1">
      <c r="B19" s="26"/>
      <c r="L19" s="26"/>
    </row>
    <row r="20" spans="2:12" s="1" customFormat="1" ht="12" customHeight="1">
      <c r="B20" s="26"/>
      <c r="D20" s="23" t="s">
        <v>25</v>
      </c>
      <c r="I20" s="23" t="s">
        <v>22</v>
      </c>
      <c r="J20" s="21" t="str">
        <f>IF('Rekapitulace stavby'!AN16="","",'Rekapitulace stavby'!AN16)</f>
        <v/>
      </c>
      <c r="L20" s="26"/>
    </row>
    <row r="21" spans="2:12" s="1" customFormat="1" ht="18" customHeight="1">
      <c r="B21" s="26"/>
      <c r="E21" s="21" t="str">
        <f>IF('Rekapitulace stavby'!E17="","",'Rekapitulace stavby'!E17)</f>
        <v xml:space="preserve"> </v>
      </c>
      <c r="I21" s="23" t="s">
        <v>23</v>
      </c>
      <c r="J21" s="21" t="str">
        <f>IF('Rekapitulace stavby'!AN17="","",'Rekapitulace stavby'!AN17)</f>
        <v/>
      </c>
      <c r="L21" s="26"/>
    </row>
    <row r="22" spans="2:12" s="1" customFormat="1" ht="6.95" customHeight="1">
      <c r="B22" s="26"/>
      <c r="L22" s="26"/>
    </row>
    <row r="23" spans="2:12" s="1" customFormat="1" ht="12" customHeight="1">
      <c r="B23" s="26"/>
      <c r="D23" s="23" t="s">
        <v>26</v>
      </c>
      <c r="I23" s="23" t="s">
        <v>22</v>
      </c>
      <c r="J23" s="21" t="str">
        <f>IF('Rekapitulace stavby'!AN19="","",'Rekapitulace stavby'!AN19)</f>
        <v/>
      </c>
      <c r="L23" s="26"/>
    </row>
    <row r="24" spans="2:12" s="1" customFormat="1" ht="18" customHeight="1">
      <c r="B24" s="26"/>
      <c r="E24" s="21" t="str">
        <f>IF('Rekapitulace stavby'!E20="","",'Rekapitulace stavby'!E20)</f>
        <v xml:space="preserve"> </v>
      </c>
      <c r="I24" s="23" t="s">
        <v>23</v>
      </c>
      <c r="J24" s="21" t="str">
        <f>IF('Rekapitulace stavby'!AN20="","",'Rekapitulace stavby'!AN20)</f>
        <v/>
      </c>
      <c r="L24" s="26"/>
    </row>
    <row r="25" spans="2:12" s="1" customFormat="1" ht="6.95" customHeight="1">
      <c r="B25" s="26"/>
      <c r="L25" s="26"/>
    </row>
    <row r="26" spans="2:12" s="1" customFormat="1" ht="12" customHeight="1">
      <c r="B26" s="26"/>
      <c r="D26" s="23" t="s">
        <v>28</v>
      </c>
      <c r="L26" s="26"/>
    </row>
    <row r="27" spans="2:12" s="7" customFormat="1" ht="16.5" customHeight="1">
      <c r="B27" s="83"/>
      <c r="E27" s="172" t="s">
        <v>1</v>
      </c>
      <c r="F27" s="172"/>
      <c r="G27" s="172"/>
      <c r="H27" s="172"/>
      <c r="L27" s="83"/>
    </row>
    <row r="28" spans="2:12" s="1" customFormat="1" ht="6.95" customHeight="1">
      <c r="B28" s="26"/>
      <c r="L28" s="26"/>
    </row>
    <row r="29" spans="2:12" s="1" customFormat="1" ht="6.95" customHeight="1">
      <c r="B29" s="26"/>
      <c r="D29" s="47"/>
      <c r="E29" s="47"/>
      <c r="F29" s="47"/>
      <c r="G29" s="47"/>
      <c r="H29" s="47"/>
      <c r="I29" s="47"/>
      <c r="J29" s="47"/>
      <c r="K29" s="47"/>
      <c r="L29" s="26"/>
    </row>
    <row r="30" spans="2:12" s="1" customFormat="1" ht="25.35" customHeight="1">
      <c r="B30" s="26"/>
      <c r="D30" s="84" t="s">
        <v>29</v>
      </c>
      <c r="J30" s="60">
        <f>ROUND(J123, 2)</f>
        <v>0</v>
      </c>
      <c r="L30" s="26"/>
    </row>
    <row r="31" spans="2:12" s="1" customFormat="1" ht="6.95" customHeight="1">
      <c r="B31" s="26"/>
      <c r="D31" s="47"/>
      <c r="E31" s="47"/>
      <c r="F31" s="47"/>
      <c r="G31" s="47"/>
      <c r="H31" s="47"/>
      <c r="I31" s="47"/>
      <c r="J31" s="47"/>
      <c r="K31" s="47"/>
      <c r="L31" s="26"/>
    </row>
    <row r="32" spans="2:12" s="1" customFormat="1" ht="14.45" customHeight="1">
      <c r="B32" s="26"/>
      <c r="F32" s="29" t="s">
        <v>31</v>
      </c>
      <c r="I32" s="29" t="s">
        <v>30</v>
      </c>
      <c r="J32" s="29" t="s">
        <v>32</v>
      </c>
      <c r="L32" s="26"/>
    </row>
    <row r="33" spans="2:12" s="1" customFormat="1" ht="14.45" customHeight="1">
      <c r="B33" s="26"/>
      <c r="D33" s="49" t="s">
        <v>33</v>
      </c>
      <c r="E33" s="23" t="s">
        <v>34</v>
      </c>
      <c r="F33" s="85">
        <f>ROUND((SUM(BE123:BE192)),  2)</f>
        <v>0</v>
      </c>
      <c r="I33" s="86">
        <v>0.21</v>
      </c>
      <c r="J33" s="85">
        <f>ROUND(((SUM(BE123:BE192))*I33),  2)</f>
        <v>0</v>
      </c>
      <c r="L33" s="26"/>
    </row>
    <row r="34" spans="2:12" s="1" customFormat="1" ht="14.45" customHeight="1">
      <c r="B34" s="26"/>
      <c r="E34" s="23" t="s">
        <v>35</v>
      </c>
      <c r="F34" s="85">
        <f>ROUND((SUM(BF123:BF192)),  2)</f>
        <v>0</v>
      </c>
      <c r="I34" s="86">
        <v>0.12</v>
      </c>
      <c r="J34" s="85">
        <f>ROUND(((SUM(BF123:BF192))*I34),  2)</f>
        <v>0</v>
      </c>
      <c r="L34" s="26"/>
    </row>
    <row r="35" spans="2:12" s="1" customFormat="1" ht="14.45" hidden="1" customHeight="1">
      <c r="B35" s="26"/>
      <c r="E35" s="23" t="s">
        <v>36</v>
      </c>
      <c r="F35" s="85">
        <f>ROUND((SUM(BG123:BG192)),  2)</f>
        <v>0</v>
      </c>
      <c r="I35" s="86">
        <v>0.21</v>
      </c>
      <c r="J35" s="85">
        <f>0</f>
        <v>0</v>
      </c>
      <c r="L35" s="26"/>
    </row>
    <row r="36" spans="2:12" s="1" customFormat="1" ht="14.45" hidden="1" customHeight="1">
      <c r="B36" s="26"/>
      <c r="E36" s="23" t="s">
        <v>37</v>
      </c>
      <c r="F36" s="85">
        <f>ROUND((SUM(BH123:BH192)),  2)</f>
        <v>0</v>
      </c>
      <c r="I36" s="86">
        <v>0.12</v>
      </c>
      <c r="J36" s="85">
        <f>0</f>
        <v>0</v>
      </c>
      <c r="L36" s="26"/>
    </row>
    <row r="37" spans="2:12" s="1" customFormat="1" ht="14.45" hidden="1" customHeight="1">
      <c r="B37" s="26"/>
      <c r="E37" s="23" t="s">
        <v>38</v>
      </c>
      <c r="F37" s="85">
        <f>ROUND((SUM(BI123:BI192)),  2)</f>
        <v>0</v>
      </c>
      <c r="I37" s="86">
        <v>0</v>
      </c>
      <c r="J37" s="85">
        <f>0</f>
        <v>0</v>
      </c>
      <c r="L37" s="26"/>
    </row>
    <row r="38" spans="2:12" s="1" customFormat="1" ht="6.95" customHeight="1">
      <c r="B38" s="26"/>
      <c r="L38" s="26"/>
    </row>
    <row r="39" spans="2:12" s="1" customFormat="1" ht="25.35" customHeight="1">
      <c r="B39" s="26"/>
      <c r="C39" s="87"/>
      <c r="D39" s="88" t="s">
        <v>39</v>
      </c>
      <c r="E39" s="51"/>
      <c r="F39" s="51"/>
      <c r="G39" s="89" t="s">
        <v>40</v>
      </c>
      <c r="H39" s="90" t="s">
        <v>41</v>
      </c>
      <c r="I39" s="51"/>
      <c r="J39" s="91">
        <f>SUM(J30:J37)</f>
        <v>0</v>
      </c>
      <c r="K39" s="92"/>
      <c r="L39" s="26"/>
    </row>
    <row r="40" spans="2:12" s="1" customFormat="1" ht="14.45" customHeight="1">
      <c r="B40" s="26"/>
      <c r="L40" s="26"/>
    </row>
    <row r="41" spans="2:12" ht="14.45" customHeight="1">
      <c r="B41" s="17"/>
      <c r="L41" s="17"/>
    </row>
    <row r="42" spans="2:12" ht="14.45" customHeight="1">
      <c r="B42" s="17"/>
      <c r="L42" s="17"/>
    </row>
    <row r="43" spans="2:12" ht="14.45" customHeight="1">
      <c r="B43" s="17"/>
      <c r="L43" s="17"/>
    </row>
    <row r="44" spans="2:12" ht="14.45" customHeight="1">
      <c r="B44" s="17"/>
      <c r="L44" s="17"/>
    </row>
    <row r="45" spans="2:12" ht="14.45" customHeight="1">
      <c r="B45" s="17"/>
      <c r="L45" s="17"/>
    </row>
    <row r="46" spans="2:12" ht="14.45" customHeight="1">
      <c r="B46" s="17"/>
      <c r="L46" s="17"/>
    </row>
    <row r="47" spans="2:12" ht="14.45" customHeight="1">
      <c r="B47" s="17"/>
      <c r="L47" s="17"/>
    </row>
    <row r="48" spans="2:12" ht="14.45" customHeight="1">
      <c r="B48" s="17"/>
      <c r="L48" s="17"/>
    </row>
    <row r="49" spans="2:12" ht="14.45" customHeight="1">
      <c r="B49" s="17"/>
      <c r="L49" s="17"/>
    </row>
    <row r="50" spans="2:12" s="1" customFormat="1" ht="14.45" customHeight="1">
      <c r="B50" s="26"/>
      <c r="D50" s="35" t="s">
        <v>42</v>
      </c>
      <c r="E50" s="36"/>
      <c r="F50" s="36"/>
      <c r="G50" s="35" t="s">
        <v>43</v>
      </c>
      <c r="H50" s="36"/>
      <c r="I50" s="36"/>
      <c r="J50" s="36"/>
      <c r="K50" s="36"/>
      <c r="L50" s="26"/>
    </row>
    <row r="51" spans="2:12">
      <c r="B51" s="17"/>
      <c r="L51" s="17"/>
    </row>
    <row r="52" spans="2:12">
      <c r="B52" s="17"/>
      <c r="L52" s="17"/>
    </row>
    <row r="53" spans="2:12">
      <c r="B53" s="17"/>
      <c r="L53" s="17"/>
    </row>
    <row r="54" spans="2:12">
      <c r="B54" s="17"/>
      <c r="L54" s="17"/>
    </row>
    <row r="55" spans="2:12">
      <c r="B55" s="17"/>
      <c r="L55" s="17"/>
    </row>
    <row r="56" spans="2:12">
      <c r="B56" s="17"/>
      <c r="L56" s="17"/>
    </row>
    <row r="57" spans="2:12">
      <c r="B57" s="17"/>
      <c r="L57" s="17"/>
    </row>
    <row r="58" spans="2:12">
      <c r="B58" s="17"/>
      <c r="L58" s="17"/>
    </row>
    <row r="59" spans="2:12">
      <c r="B59" s="17"/>
      <c r="L59" s="17"/>
    </row>
    <row r="60" spans="2:12">
      <c r="B60" s="17"/>
      <c r="L60" s="17"/>
    </row>
    <row r="61" spans="2:12" s="1" customFormat="1" ht="12.75">
      <c r="B61" s="26"/>
      <c r="D61" s="37" t="s">
        <v>44</v>
      </c>
      <c r="E61" s="28"/>
      <c r="F61" s="93" t="s">
        <v>45</v>
      </c>
      <c r="G61" s="37" t="s">
        <v>44</v>
      </c>
      <c r="H61" s="28"/>
      <c r="I61" s="28"/>
      <c r="J61" s="94" t="s">
        <v>45</v>
      </c>
      <c r="K61" s="28"/>
      <c r="L61" s="26"/>
    </row>
    <row r="62" spans="2:12">
      <c r="B62" s="17"/>
      <c r="L62" s="17"/>
    </row>
    <row r="63" spans="2:12">
      <c r="B63" s="17"/>
      <c r="L63" s="17"/>
    </row>
    <row r="64" spans="2:12">
      <c r="B64" s="17"/>
      <c r="L64" s="17"/>
    </row>
    <row r="65" spans="2:12" s="1" customFormat="1" ht="12.75">
      <c r="B65" s="26"/>
      <c r="D65" s="35" t="s">
        <v>46</v>
      </c>
      <c r="E65" s="36"/>
      <c r="F65" s="36"/>
      <c r="G65" s="35" t="s">
        <v>47</v>
      </c>
      <c r="H65" s="36"/>
      <c r="I65" s="36"/>
      <c r="J65" s="36"/>
      <c r="K65" s="36"/>
      <c r="L65" s="26"/>
    </row>
    <row r="66" spans="2:12">
      <c r="B66" s="17"/>
      <c r="L66" s="17"/>
    </row>
    <row r="67" spans="2:12">
      <c r="B67" s="17"/>
      <c r="L67" s="17"/>
    </row>
    <row r="68" spans="2:12">
      <c r="B68" s="17"/>
      <c r="L68" s="17"/>
    </row>
    <row r="69" spans="2:12">
      <c r="B69" s="17"/>
      <c r="L69" s="17"/>
    </row>
    <row r="70" spans="2:12">
      <c r="B70" s="17"/>
      <c r="L70" s="17"/>
    </row>
    <row r="71" spans="2:12">
      <c r="B71" s="17"/>
      <c r="L71" s="17"/>
    </row>
    <row r="72" spans="2:12">
      <c r="B72" s="17"/>
      <c r="L72" s="17"/>
    </row>
    <row r="73" spans="2:12">
      <c r="B73" s="17"/>
      <c r="L73" s="17"/>
    </row>
    <row r="74" spans="2:12">
      <c r="B74" s="17"/>
      <c r="L74" s="17"/>
    </row>
    <row r="75" spans="2:12">
      <c r="B75" s="17"/>
      <c r="L75" s="17"/>
    </row>
    <row r="76" spans="2:12" s="1" customFormat="1" ht="12.75">
      <c r="B76" s="26"/>
      <c r="D76" s="37" t="s">
        <v>44</v>
      </c>
      <c r="E76" s="28"/>
      <c r="F76" s="93" t="s">
        <v>45</v>
      </c>
      <c r="G76" s="37" t="s">
        <v>44</v>
      </c>
      <c r="H76" s="28"/>
      <c r="I76" s="28"/>
      <c r="J76" s="94" t="s">
        <v>45</v>
      </c>
      <c r="K76" s="28"/>
      <c r="L76" s="26"/>
    </row>
    <row r="77" spans="2:12" s="1" customFormat="1" ht="14.4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26"/>
    </row>
    <row r="81" spans="2:47" s="1" customFormat="1" ht="6.95" hidden="1" customHeight="1"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26"/>
    </row>
    <row r="82" spans="2:47" s="1" customFormat="1" ht="24.95" hidden="1" customHeight="1">
      <c r="B82" s="26"/>
      <c r="C82" s="18" t="s">
        <v>98</v>
      </c>
      <c r="L82" s="26"/>
    </row>
    <row r="83" spans="2:47" s="1" customFormat="1" ht="6.95" hidden="1" customHeight="1">
      <c r="B83" s="26"/>
      <c r="L83" s="26"/>
    </row>
    <row r="84" spans="2:47" s="1" customFormat="1" ht="12" hidden="1" customHeight="1">
      <c r="B84" s="26"/>
      <c r="C84" s="23" t="s">
        <v>14</v>
      </c>
      <c r="L84" s="26"/>
    </row>
    <row r="85" spans="2:47" s="1" customFormat="1" ht="16.5" hidden="1" customHeight="1">
      <c r="B85" s="26"/>
      <c r="E85" s="196" t="str">
        <f>E7</f>
        <v>Město Kopřivnice - oprava vybraných schodišť 2024</v>
      </c>
      <c r="F85" s="197"/>
      <c r="G85" s="197"/>
      <c r="H85" s="197"/>
      <c r="L85" s="26"/>
    </row>
    <row r="86" spans="2:47" s="1" customFormat="1" ht="12" hidden="1" customHeight="1">
      <c r="B86" s="26"/>
      <c r="C86" s="23" t="s">
        <v>96</v>
      </c>
      <c r="L86" s="26"/>
    </row>
    <row r="87" spans="2:47" s="1" customFormat="1" ht="16.5" hidden="1" customHeight="1">
      <c r="B87" s="26"/>
      <c r="E87" s="186" t="str">
        <f>E9</f>
        <v>SO 104 - Objekt schodiště na ulici Zdeňka Buriana</v>
      </c>
      <c r="F87" s="195"/>
      <c r="G87" s="195"/>
      <c r="H87" s="195"/>
      <c r="L87" s="26"/>
    </row>
    <row r="88" spans="2:47" s="1" customFormat="1" ht="6.95" hidden="1" customHeight="1">
      <c r="B88" s="26"/>
      <c r="L88" s="26"/>
    </row>
    <row r="89" spans="2:47" s="1" customFormat="1" ht="12" hidden="1" customHeight="1">
      <c r="B89" s="26"/>
      <c r="C89" s="23" t="s">
        <v>17</v>
      </c>
      <c r="F89" s="21" t="str">
        <f>F12</f>
        <v xml:space="preserve"> </v>
      </c>
      <c r="I89" s="23" t="s">
        <v>19</v>
      </c>
      <c r="J89" s="46" t="str">
        <f>IF(J12="","",J12)</f>
        <v>7. 10. 2024</v>
      </c>
      <c r="L89" s="26"/>
    </row>
    <row r="90" spans="2:47" s="1" customFormat="1" ht="6.95" hidden="1" customHeight="1">
      <c r="B90" s="26"/>
      <c r="L90" s="26"/>
    </row>
    <row r="91" spans="2:47" s="1" customFormat="1" ht="15.2" hidden="1" customHeight="1">
      <c r="B91" s="26"/>
      <c r="C91" s="23" t="s">
        <v>21</v>
      </c>
      <c r="F91" s="21" t="str">
        <f>E15</f>
        <v xml:space="preserve"> </v>
      </c>
      <c r="I91" s="23" t="s">
        <v>25</v>
      </c>
      <c r="J91" s="24" t="str">
        <f>E21</f>
        <v xml:space="preserve"> </v>
      </c>
      <c r="L91" s="26"/>
    </row>
    <row r="92" spans="2:47" s="1" customFormat="1" ht="15.2" hidden="1" customHeight="1">
      <c r="B92" s="26"/>
      <c r="C92" s="23" t="s">
        <v>24</v>
      </c>
      <c r="F92" s="21" t="str">
        <f>IF(E18="","",E18)</f>
        <v xml:space="preserve"> </v>
      </c>
      <c r="I92" s="23" t="s">
        <v>26</v>
      </c>
      <c r="J92" s="24" t="str">
        <f>E24</f>
        <v xml:space="preserve"> </v>
      </c>
      <c r="L92" s="26"/>
    </row>
    <row r="93" spans="2:47" s="1" customFormat="1" ht="10.35" hidden="1" customHeight="1">
      <c r="B93" s="26"/>
      <c r="L93" s="26"/>
    </row>
    <row r="94" spans="2:47" s="1" customFormat="1" ht="29.25" hidden="1" customHeight="1">
      <c r="B94" s="26"/>
      <c r="C94" s="95" t="s">
        <v>99</v>
      </c>
      <c r="D94" s="87"/>
      <c r="E94" s="87"/>
      <c r="F94" s="87"/>
      <c r="G94" s="87"/>
      <c r="H94" s="87"/>
      <c r="I94" s="87"/>
      <c r="J94" s="96" t="s">
        <v>100</v>
      </c>
      <c r="K94" s="87"/>
      <c r="L94" s="26"/>
    </row>
    <row r="95" spans="2:47" s="1" customFormat="1" ht="10.35" hidden="1" customHeight="1">
      <c r="B95" s="26"/>
      <c r="L95" s="26"/>
    </row>
    <row r="96" spans="2:47" s="1" customFormat="1" ht="22.9" hidden="1" customHeight="1">
      <c r="B96" s="26"/>
      <c r="C96" s="97" t="s">
        <v>101</v>
      </c>
      <c r="J96" s="60">
        <f>J123</f>
        <v>0</v>
      </c>
      <c r="L96" s="26"/>
      <c r="AU96" s="14" t="s">
        <v>102</v>
      </c>
    </row>
    <row r="97" spans="2:12" s="8" customFormat="1" ht="24.95" hidden="1" customHeight="1">
      <c r="B97" s="98"/>
      <c r="D97" s="99" t="s">
        <v>145</v>
      </c>
      <c r="E97" s="100"/>
      <c r="F97" s="100"/>
      <c r="G97" s="100"/>
      <c r="H97" s="100"/>
      <c r="I97" s="100"/>
      <c r="J97" s="101">
        <f>J124</f>
        <v>0</v>
      </c>
      <c r="L97" s="98"/>
    </row>
    <row r="98" spans="2:12" s="9" customFormat="1" ht="19.899999999999999" hidden="1" customHeight="1">
      <c r="B98" s="102"/>
      <c r="D98" s="103" t="s">
        <v>146</v>
      </c>
      <c r="E98" s="104"/>
      <c r="F98" s="104"/>
      <c r="G98" s="104"/>
      <c r="H98" s="104"/>
      <c r="I98" s="104"/>
      <c r="J98" s="105">
        <f>J125</f>
        <v>0</v>
      </c>
      <c r="L98" s="102"/>
    </row>
    <row r="99" spans="2:12" s="9" customFormat="1" ht="19.899999999999999" hidden="1" customHeight="1">
      <c r="B99" s="102"/>
      <c r="D99" s="103" t="s">
        <v>147</v>
      </c>
      <c r="E99" s="104"/>
      <c r="F99" s="104"/>
      <c r="G99" s="104"/>
      <c r="H99" s="104"/>
      <c r="I99" s="104"/>
      <c r="J99" s="105" t="e">
        <f>#REF!</f>
        <v>#REF!</v>
      </c>
      <c r="L99" s="102"/>
    </row>
    <row r="100" spans="2:12" s="9" customFormat="1" ht="19.899999999999999" hidden="1" customHeight="1">
      <c r="B100" s="102"/>
      <c r="D100" s="103" t="s">
        <v>148</v>
      </c>
      <c r="E100" s="104"/>
      <c r="F100" s="104"/>
      <c r="G100" s="104"/>
      <c r="H100" s="104"/>
      <c r="I100" s="104"/>
      <c r="J100" s="105">
        <f>J163</f>
        <v>0</v>
      </c>
      <c r="L100" s="102"/>
    </row>
    <row r="101" spans="2:12" s="9" customFormat="1" ht="19.899999999999999" hidden="1" customHeight="1">
      <c r="B101" s="102"/>
      <c r="D101" s="103" t="s">
        <v>149</v>
      </c>
      <c r="E101" s="104"/>
      <c r="F101" s="104"/>
      <c r="G101" s="104"/>
      <c r="H101" s="104"/>
      <c r="I101" s="104"/>
      <c r="J101" s="105">
        <f>J167</f>
        <v>0</v>
      </c>
      <c r="L101" s="102"/>
    </row>
    <row r="102" spans="2:12" s="9" customFormat="1" ht="19.899999999999999" hidden="1" customHeight="1">
      <c r="B102" s="102"/>
      <c r="D102" s="103" t="s">
        <v>150</v>
      </c>
      <c r="E102" s="104"/>
      <c r="F102" s="104"/>
      <c r="G102" s="104"/>
      <c r="H102" s="104"/>
      <c r="I102" s="104"/>
      <c r="J102" s="105">
        <f>J173</f>
        <v>0</v>
      </c>
      <c r="L102" s="102"/>
    </row>
    <row r="103" spans="2:12" s="9" customFormat="1" ht="19.899999999999999" hidden="1" customHeight="1">
      <c r="B103" s="102"/>
      <c r="D103" s="103" t="s">
        <v>151</v>
      </c>
      <c r="E103" s="104"/>
      <c r="F103" s="104"/>
      <c r="G103" s="104"/>
      <c r="H103" s="104"/>
      <c r="I103" s="104"/>
      <c r="J103" s="105">
        <f>J191</f>
        <v>0</v>
      </c>
      <c r="L103" s="102"/>
    </row>
    <row r="104" spans="2:12" s="1" customFormat="1" ht="21.75" hidden="1" customHeight="1">
      <c r="B104" s="26"/>
      <c r="L104" s="26"/>
    </row>
    <row r="105" spans="2:12" s="1" customFormat="1" ht="6.95" hidden="1" customHeight="1"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26"/>
    </row>
    <row r="106" spans="2:12" hidden="1"/>
    <row r="107" spans="2:12" hidden="1"/>
    <row r="108" spans="2:12" hidden="1"/>
    <row r="109" spans="2:12" s="1" customFormat="1" ht="6.95" customHeight="1"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26"/>
    </row>
    <row r="110" spans="2:12" s="1" customFormat="1" ht="24.95" customHeight="1">
      <c r="B110" s="26"/>
      <c r="C110" s="18" t="s">
        <v>105</v>
      </c>
      <c r="L110" s="26"/>
    </row>
    <row r="111" spans="2:12" s="1" customFormat="1" ht="6.95" customHeight="1">
      <c r="B111" s="26"/>
      <c r="L111" s="26"/>
    </row>
    <row r="112" spans="2:12" s="1" customFormat="1" ht="12" customHeight="1">
      <c r="B112" s="26"/>
      <c r="C112" s="23" t="s">
        <v>14</v>
      </c>
      <c r="L112" s="26"/>
    </row>
    <row r="113" spans="2:65" s="1" customFormat="1" ht="16.5" customHeight="1">
      <c r="B113" s="26"/>
      <c r="E113" s="196" t="str">
        <f>E7</f>
        <v>Město Kopřivnice - oprava vybraných schodišť 2024</v>
      </c>
      <c r="F113" s="197"/>
      <c r="G113" s="197"/>
      <c r="H113" s="197"/>
      <c r="L113" s="26"/>
    </row>
    <row r="114" spans="2:65" s="1" customFormat="1" ht="12" customHeight="1">
      <c r="B114" s="26"/>
      <c r="C114" s="23" t="s">
        <v>96</v>
      </c>
      <c r="L114" s="26"/>
    </row>
    <row r="115" spans="2:65" s="1" customFormat="1" ht="16.5" customHeight="1">
      <c r="B115" s="26"/>
      <c r="E115" s="186" t="str">
        <f>E9</f>
        <v>SO 104 - Objekt schodiště na ulici Zdeňka Buriana</v>
      </c>
      <c r="F115" s="195"/>
      <c r="G115" s="195"/>
      <c r="H115" s="195"/>
      <c r="L115" s="26"/>
    </row>
    <row r="116" spans="2:65" s="1" customFormat="1" ht="6.95" customHeight="1">
      <c r="B116" s="26"/>
      <c r="L116" s="26"/>
    </row>
    <row r="117" spans="2:65" s="1" customFormat="1" ht="12" customHeight="1">
      <c r="B117" s="26"/>
      <c r="C117" s="23" t="s">
        <v>17</v>
      </c>
      <c r="F117" s="21" t="str">
        <f>F12</f>
        <v xml:space="preserve"> </v>
      </c>
      <c r="I117" s="23" t="s">
        <v>19</v>
      </c>
      <c r="J117" s="46" t="str">
        <f>IF(J12="","",J12)</f>
        <v>7. 10. 2024</v>
      </c>
      <c r="L117" s="26"/>
    </row>
    <row r="118" spans="2:65" s="1" customFormat="1" ht="6.95" customHeight="1">
      <c r="B118" s="26"/>
      <c r="L118" s="26"/>
    </row>
    <row r="119" spans="2:65" s="1" customFormat="1" ht="15.2" customHeight="1">
      <c r="B119" s="26"/>
      <c r="C119" s="23" t="s">
        <v>21</v>
      </c>
      <c r="F119" s="21" t="str">
        <f>E15</f>
        <v xml:space="preserve"> </v>
      </c>
      <c r="I119" s="23" t="s">
        <v>25</v>
      </c>
      <c r="J119" s="24" t="str">
        <f>E21</f>
        <v xml:space="preserve"> </v>
      </c>
      <c r="L119" s="26"/>
    </row>
    <row r="120" spans="2:65" s="1" customFormat="1" ht="15.2" customHeight="1">
      <c r="B120" s="26"/>
      <c r="C120" s="23" t="s">
        <v>24</v>
      </c>
      <c r="F120" s="21" t="str">
        <f>IF(E18="","",E18)</f>
        <v xml:space="preserve"> </v>
      </c>
      <c r="I120" s="23" t="s">
        <v>26</v>
      </c>
      <c r="J120" s="24" t="str">
        <f>E24</f>
        <v xml:space="preserve"> </v>
      </c>
      <c r="L120" s="26"/>
    </row>
    <row r="121" spans="2:65" s="1" customFormat="1" ht="10.35" customHeight="1">
      <c r="B121" s="26"/>
      <c r="L121" s="26"/>
    </row>
    <row r="122" spans="2:65" s="10" customFormat="1" ht="29.25" customHeight="1">
      <c r="B122" s="106"/>
      <c r="C122" s="107" t="s">
        <v>106</v>
      </c>
      <c r="D122" s="108" t="s">
        <v>54</v>
      </c>
      <c r="E122" s="108" t="s">
        <v>50</v>
      </c>
      <c r="F122" s="108" t="s">
        <v>51</v>
      </c>
      <c r="G122" s="108" t="s">
        <v>107</v>
      </c>
      <c r="H122" s="108" t="s">
        <v>108</v>
      </c>
      <c r="I122" s="108" t="s">
        <v>109</v>
      </c>
      <c r="J122" s="109" t="s">
        <v>100</v>
      </c>
      <c r="K122" s="110" t="s">
        <v>110</v>
      </c>
      <c r="L122" s="106"/>
      <c r="M122" s="53" t="s">
        <v>1</v>
      </c>
      <c r="N122" s="54" t="s">
        <v>33</v>
      </c>
      <c r="O122" s="54" t="s">
        <v>111</v>
      </c>
      <c r="P122" s="54" t="s">
        <v>112</v>
      </c>
      <c r="Q122" s="54" t="s">
        <v>113</v>
      </c>
      <c r="R122" s="54" t="s">
        <v>114</v>
      </c>
      <c r="S122" s="54" t="s">
        <v>115</v>
      </c>
      <c r="T122" s="55" t="s">
        <v>116</v>
      </c>
    </row>
    <row r="123" spans="2:65" s="1" customFormat="1" ht="22.9" customHeight="1">
      <c r="B123" s="26"/>
      <c r="C123" s="58" t="s">
        <v>117</v>
      </c>
      <c r="J123" s="111">
        <f>J124</f>
        <v>0</v>
      </c>
      <c r="L123" s="26"/>
      <c r="M123" s="56"/>
      <c r="N123" s="47"/>
      <c r="O123" s="47"/>
      <c r="P123" s="112">
        <f>P124</f>
        <v>311.492548</v>
      </c>
      <c r="Q123" s="47"/>
      <c r="R123" s="112">
        <f>R124</f>
        <v>87.831701500000008</v>
      </c>
      <c r="S123" s="47"/>
      <c r="T123" s="113">
        <f>T124</f>
        <v>76.165000000000006</v>
      </c>
      <c r="AT123" s="14" t="s">
        <v>68</v>
      </c>
      <c r="AU123" s="14" t="s">
        <v>102</v>
      </c>
      <c r="BK123" s="114">
        <f>BK124</f>
        <v>0</v>
      </c>
    </row>
    <row r="124" spans="2:65" s="11" customFormat="1" ht="25.9" customHeight="1">
      <c r="B124" s="115"/>
      <c r="D124" s="116" t="s">
        <v>68</v>
      </c>
      <c r="E124" s="117" t="s">
        <v>152</v>
      </c>
      <c r="F124" s="117" t="s">
        <v>153</v>
      </c>
      <c r="J124" s="118">
        <f>J125+J150+J163+J167+J173+J191</f>
        <v>0</v>
      </c>
      <c r="L124" s="115"/>
      <c r="M124" s="119"/>
      <c r="P124" s="120">
        <f>P125+P150+P163+P167+P173+P191</f>
        <v>311.492548</v>
      </c>
      <c r="R124" s="120">
        <f>R125+R150+R163+R167+R173+R191</f>
        <v>87.831701500000008</v>
      </c>
      <c r="T124" s="121">
        <f>T125+T150+T163+T167+T173+T191</f>
        <v>76.165000000000006</v>
      </c>
      <c r="AR124" s="116" t="s">
        <v>77</v>
      </c>
      <c r="AT124" s="122" t="s">
        <v>68</v>
      </c>
      <c r="AU124" s="122" t="s">
        <v>69</v>
      </c>
      <c r="AY124" s="116" t="s">
        <v>121</v>
      </c>
      <c r="BK124" s="123">
        <f>BK125+BK150+BK163+BK167+BK173+BK191</f>
        <v>0</v>
      </c>
    </row>
    <row r="125" spans="2:65" s="11" customFormat="1" ht="22.9" customHeight="1">
      <c r="B125" s="115"/>
      <c r="D125" s="116" t="s">
        <v>68</v>
      </c>
      <c r="E125" s="124" t="s">
        <v>77</v>
      </c>
      <c r="F125" s="124" t="s">
        <v>154</v>
      </c>
      <c r="J125" s="125">
        <f>J126+J128+J130+J132+J133+J134+J136+J138+J140+J142+J143+J145+J147+J149</f>
        <v>0</v>
      </c>
      <c r="L125" s="115"/>
      <c r="M125" s="119"/>
      <c r="P125" s="120">
        <f>SUM(P126:P149)</f>
        <v>71.740399999999994</v>
      </c>
      <c r="R125" s="120">
        <f>SUM(R126:R149)</f>
        <v>8.7500000000000002E-4</v>
      </c>
      <c r="T125" s="121">
        <f>SUM(T126:T149)</f>
        <v>69.265000000000001</v>
      </c>
      <c r="AR125" s="116" t="s">
        <v>77</v>
      </c>
      <c r="AT125" s="122" t="s">
        <v>68</v>
      </c>
      <c r="AU125" s="122" t="s">
        <v>77</v>
      </c>
      <c r="AY125" s="116" t="s">
        <v>121</v>
      </c>
      <c r="BK125" s="123">
        <f>SUM(BK126:BK149)</f>
        <v>0</v>
      </c>
    </row>
    <row r="126" spans="2:65" s="1" customFormat="1" ht="24.2" customHeight="1">
      <c r="B126" s="126"/>
      <c r="C126" s="127" t="s">
        <v>77</v>
      </c>
      <c r="D126" s="127" t="s">
        <v>124</v>
      </c>
      <c r="E126" s="128" t="s">
        <v>155</v>
      </c>
      <c r="F126" s="129" t="s">
        <v>156</v>
      </c>
      <c r="G126" s="130" t="s">
        <v>157</v>
      </c>
      <c r="H126" s="131">
        <v>72</v>
      </c>
      <c r="I126" s="132"/>
      <c r="J126" s="132"/>
      <c r="K126" s="133"/>
      <c r="L126" s="26"/>
      <c r="M126" s="134" t="s">
        <v>1</v>
      </c>
      <c r="N126" s="135" t="s">
        <v>34</v>
      </c>
      <c r="O126" s="136">
        <v>0.34399999999999997</v>
      </c>
      <c r="P126" s="136">
        <f>O126*H126</f>
        <v>24.767999999999997</v>
      </c>
      <c r="Q126" s="136">
        <v>0</v>
      </c>
      <c r="R126" s="136">
        <f>Q126*H126</f>
        <v>0</v>
      </c>
      <c r="S126" s="136">
        <v>0.29499999999999998</v>
      </c>
      <c r="T126" s="137">
        <f>S126*H126</f>
        <v>21.24</v>
      </c>
      <c r="AR126" s="138" t="s">
        <v>137</v>
      </c>
      <c r="AT126" s="138" t="s">
        <v>124</v>
      </c>
      <c r="AU126" s="138" t="s">
        <v>79</v>
      </c>
      <c r="AY126" s="14" t="s">
        <v>121</v>
      </c>
      <c r="BE126" s="139">
        <f>IF(N126="základní",J126,0)</f>
        <v>0</v>
      </c>
      <c r="BF126" s="139">
        <f>IF(N126="snížená",J126,0)</f>
        <v>0</v>
      </c>
      <c r="BG126" s="139">
        <f>IF(N126="zákl. přenesená",J126,0)</f>
        <v>0</v>
      </c>
      <c r="BH126" s="139">
        <f>IF(N126="sníž. přenesená",J126,0)</f>
        <v>0</v>
      </c>
      <c r="BI126" s="139">
        <f>IF(N126="nulová",J126,0)</f>
        <v>0</v>
      </c>
      <c r="BJ126" s="14" t="s">
        <v>77</v>
      </c>
      <c r="BK126" s="139">
        <f>ROUND(I126*H126,2)</f>
        <v>0</v>
      </c>
      <c r="BL126" s="14" t="s">
        <v>137</v>
      </c>
      <c r="BM126" s="138" t="s">
        <v>158</v>
      </c>
    </row>
    <row r="127" spans="2:65" s="12" customFormat="1">
      <c r="B127" s="144"/>
      <c r="D127" s="145" t="s">
        <v>159</v>
      </c>
      <c r="E127" s="146" t="s">
        <v>1</v>
      </c>
      <c r="F127" s="147" t="s">
        <v>400</v>
      </c>
      <c r="H127" s="148">
        <v>72</v>
      </c>
      <c r="L127" s="144"/>
      <c r="M127" s="149"/>
      <c r="T127" s="150"/>
      <c r="AT127" s="146" t="s">
        <v>159</v>
      </c>
      <c r="AU127" s="146" t="s">
        <v>79</v>
      </c>
      <c r="AV127" s="12" t="s">
        <v>79</v>
      </c>
      <c r="AW127" s="12" t="s">
        <v>27</v>
      </c>
      <c r="AX127" s="12" t="s">
        <v>77</v>
      </c>
      <c r="AY127" s="146" t="s">
        <v>121</v>
      </c>
    </row>
    <row r="128" spans="2:65" s="1" customFormat="1" ht="24.2" customHeight="1">
      <c r="B128" s="126"/>
      <c r="C128" s="127" t="s">
        <v>79</v>
      </c>
      <c r="D128" s="127" t="s">
        <v>124</v>
      </c>
      <c r="E128" s="128" t="s">
        <v>332</v>
      </c>
      <c r="F128" s="129" t="s">
        <v>333</v>
      </c>
      <c r="G128" s="130" t="s">
        <v>157</v>
      </c>
      <c r="H128" s="131">
        <v>78</v>
      </c>
      <c r="I128" s="132"/>
      <c r="J128" s="132"/>
      <c r="K128" s="133"/>
      <c r="L128" s="26"/>
      <c r="M128" s="134" t="s">
        <v>1</v>
      </c>
      <c r="N128" s="135" t="s">
        <v>34</v>
      </c>
      <c r="O128" s="136">
        <v>0.11600000000000001</v>
      </c>
      <c r="P128" s="136">
        <f>O128*H128</f>
        <v>9.048</v>
      </c>
      <c r="Q128" s="136">
        <v>0</v>
      </c>
      <c r="R128" s="136">
        <f>Q128*H128</f>
        <v>0</v>
      </c>
      <c r="S128" s="136">
        <v>0.28999999999999998</v>
      </c>
      <c r="T128" s="137">
        <f>S128*H128</f>
        <v>22.619999999999997</v>
      </c>
      <c r="AR128" s="138" t="s">
        <v>137</v>
      </c>
      <c r="AT128" s="138" t="s">
        <v>124</v>
      </c>
      <c r="AU128" s="138" t="s">
        <v>79</v>
      </c>
      <c r="AY128" s="14" t="s">
        <v>121</v>
      </c>
      <c r="BE128" s="139">
        <f>IF(N128="základní",J128,0)</f>
        <v>0</v>
      </c>
      <c r="BF128" s="139">
        <f>IF(N128="snížená",J128,0)</f>
        <v>0</v>
      </c>
      <c r="BG128" s="139">
        <f>IF(N128="zákl. přenesená",J128,0)</f>
        <v>0</v>
      </c>
      <c r="BH128" s="139">
        <f>IF(N128="sníž. přenesená",J128,0)</f>
        <v>0</v>
      </c>
      <c r="BI128" s="139">
        <f>IF(N128="nulová",J128,0)</f>
        <v>0</v>
      </c>
      <c r="BJ128" s="14" t="s">
        <v>77</v>
      </c>
      <c r="BK128" s="139">
        <f>ROUND(I128*H128,2)</f>
        <v>0</v>
      </c>
      <c r="BL128" s="14" t="s">
        <v>137</v>
      </c>
      <c r="BM128" s="138" t="s">
        <v>334</v>
      </c>
    </row>
    <row r="129" spans="2:65" s="12" customFormat="1">
      <c r="B129" s="144"/>
      <c r="D129" s="145" t="s">
        <v>159</v>
      </c>
      <c r="E129" s="146" t="s">
        <v>1</v>
      </c>
      <c r="F129" s="147" t="s">
        <v>401</v>
      </c>
      <c r="H129" s="148">
        <v>78</v>
      </c>
      <c r="L129" s="144"/>
      <c r="M129" s="149"/>
      <c r="T129" s="150"/>
      <c r="AT129" s="146" t="s">
        <v>159</v>
      </c>
      <c r="AU129" s="146" t="s">
        <v>79</v>
      </c>
      <c r="AV129" s="12" t="s">
        <v>79</v>
      </c>
      <c r="AW129" s="12" t="s">
        <v>27</v>
      </c>
      <c r="AX129" s="12" t="s">
        <v>77</v>
      </c>
      <c r="AY129" s="146" t="s">
        <v>121</v>
      </c>
    </row>
    <row r="130" spans="2:65" s="1" customFormat="1" ht="24.2" customHeight="1">
      <c r="B130" s="126"/>
      <c r="C130" s="127" t="s">
        <v>133</v>
      </c>
      <c r="D130" s="127" t="s">
        <v>124</v>
      </c>
      <c r="E130" s="128" t="s">
        <v>379</v>
      </c>
      <c r="F130" s="129" t="s">
        <v>380</v>
      </c>
      <c r="G130" s="130" t="s">
        <v>157</v>
      </c>
      <c r="H130" s="131">
        <v>10.8</v>
      </c>
      <c r="I130" s="132"/>
      <c r="J130" s="132"/>
      <c r="K130" s="133"/>
      <c r="L130" s="26"/>
      <c r="M130" s="134" t="s">
        <v>1</v>
      </c>
      <c r="N130" s="135" t="s">
        <v>34</v>
      </c>
      <c r="O130" s="136">
        <v>0.53400000000000003</v>
      </c>
      <c r="P130" s="136">
        <f>O130*H130</f>
        <v>5.7672000000000008</v>
      </c>
      <c r="Q130" s="136">
        <v>0</v>
      </c>
      <c r="R130" s="136">
        <f>Q130*H130</f>
        <v>0</v>
      </c>
      <c r="S130" s="136">
        <v>0.625</v>
      </c>
      <c r="T130" s="137">
        <f>S130*H130</f>
        <v>6.75</v>
      </c>
      <c r="AR130" s="138" t="s">
        <v>137</v>
      </c>
      <c r="AT130" s="138" t="s">
        <v>124</v>
      </c>
      <c r="AU130" s="138" t="s">
        <v>79</v>
      </c>
      <c r="AY130" s="14" t="s">
        <v>121</v>
      </c>
      <c r="BE130" s="139">
        <f>IF(N130="základní",J130,0)</f>
        <v>0</v>
      </c>
      <c r="BF130" s="139">
        <f>IF(N130="snížená",J130,0)</f>
        <v>0</v>
      </c>
      <c r="BG130" s="139">
        <f>IF(N130="zákl. přenesená",J130,0)</f>
        <v>0</v>
      </c>
      <c r="BH130" s="139">
        <f>IF(N130="sníž. přenesená",J130,0)</f>
        <v>0</v>
      </c>
      <c r="BI130" s="139">
        <f>IF(N130="nulová",J130,0)</f>
        <v>0</v>
      </c>
      <c r="BJ130" s="14" t="s">
        <v>77</v>
      </c>
      <c r="BK130" s="139">
        <f>ROUND(I130*H130,2)</f>
        <v>0</v>
      </c>
      <c r="BL130" s="14" t="s">
        <v>137</v>
      </c>
      <c r="BM130" s="138" t="s">
        <v>402</v>
      </c>
    </row>
    <row r="131" spans="2:65" s="12" customFormat="1">
      <c r="B131" s="144"/>
      <c r="D131" s="145" t="s">
        <v>159</v>
      </c>
      <c r="E131" s="146" t="s">
        <v>1</v>
      </c>
      <c r="F131" s="147" t="s">
        <v>403</v>
      </c>
      <c r="H131" s="148">
        <v>10.8</v>
      </c>
      <c r="L131" s="144"/>
      <c r="M131" s="149"/>
      <c r="T131" s="150"/>
      <c r="AT131" s="146" t="s">
        <v>159</v>
      </c>
      <c r="AU131" s="146" t="s">
        <v>79</v>
      </c>
      <c r="AV131" s="12" t="s">
        <v>79</v>
      </c>
      <c r="AW131" s="12" t="s">
        <v>27</v>
      </c>
      <c r="AX131" s="12" t="s">
        <v>77</v>
      </c>
      <c r="AY131" s="146" t="s">
        <v>121</v>
      </c>
    </row>
    <row r="132" spans="2:65" s="1" customFormat="1" ht="16.5" customHeight="1">
      <c r="B132" s="126"/>
      <c r="C132" s="127" t="s">
        <v>137</v>
      </c>
      <c r="D132" s="127" t="s">
        <v>124</v>
      </c>
      <c r="E132" s="128" t="s">
        <v>404</v>
      </c>
      <c r="F132" s="129" t="s">
        <v>405</v>
      </c>
      <c r="G132" s="130" t="s">
        <v>248</v>
      </c>
      <c r="H132" s="131">
        <v>91</v>
      </c>
      <c r="I132" s="132"/>
      <c r="J132" s="132"/>
      <c r="K132" s="133"/>
      <c r="L132" s="26"/>
      <c r="M132" s="134" t="s">
        <v>1</v>
      </c>
      <c r="N132" s="135" t="s">
        <v>34</v>
      </c>
      <c r="O132" s="136">
        <v>0.13300000000000001</v>
      </c>
      <c r="P132" s="136">
        <f>O132*H132</f>
        <v>12.103000000000002</v>
      </c>
      <c r="Q132" s="136">
        <v>0</v>
      </c>
      <c r="R132" s="136">
        <f>Q132*H132</f>
        <v>0</v>
      </c>
      <c r="S132" s="136">
        <v>0.20499999999999999</v>
      </c>
      <c r="T132" s="137">
        <f>S132*H132</f>
        <v>18.654999999999998</v>
      </c>
      <c r="AR132" s="138" t="s">
        <v>137</v>
      </c>
      <c r="AT132" s="138" t="s">
        <v>124</v>
      </c>
      <c r="AU132" s="138" t="s">
        <v>79</v>
      </c>
      <c r="AY132" s="14" t="s">
        <v>121</v>
      </c>
      <c r="BE132" s="139">
        <f>IF(N132="základní",J132,0)</f>
        <v>0</v>
      </c>
      <c r="BF132" s="139">
        <f>IF(N132="snížená",J132,0)</f>
        <v>0</v>
      </c>
      <c r="BG132" s="139">
        <f>IF(N132="zákl. přenesená",J132,0)</f>
        <v>0</v>
      </c>
      <c r="BH132" s="139">
        <f>IF(N132="sníž. přenesená",J132,0)</f>
        <v>0</v>
      </c>
      <c r="BI132" s="139">
        <f>IF(N132="nulová",J132,0)</f>
        <v>0</v>
      </c>
      <c r="BJ132" s="14" t="s">
        <v>77</v>
      </c>
      <c r="BK132" s="139">
        <f>ROUND(I132*H132,2)</f>
        <v>0</v>
      </c>
      <c r="BL132" s="14" t="s">
        <v>137</v>
      </c>
      <c r="BM132" s="138" t="s">
        <v>406</v>
      </c>
    </row>
    <row r="133" spans="2:65" s="1" customFormat="1" ht="24.2" customHeight="1">
      <c r="B133" s="126"/>
      <c r="C133" s="127" t="s">
        <v>120</v>
      </c>
      <c r="D133" s="127" t="s">
        <v>124</v>
      </c>
      <c r="E133" s="128" t="s">
        <v>165</v>
      </c>
      <c r="F133" s="129" t="s">
        <v>166</v>
      </c>
      <c r="G133" s="130" t="s">
        <v>157</v>
      </c>
      <c r="H133" s="131">
        <v>27</v>
      </c>
      <c r="I133" s="132"/>
      <c r="J133" s="132"/>
      <c r="K133" s="133"/>
      <c r="L133" s="26"/>
      <c r="M133" s="134" t="s">
        <v>1</v>
      </c>
      <c r="N133" s="135" t="s">
        <v>34</v>
      </c>
      <c r="O133" s="136">
        <v>7.5999999999999998E-2</v>
      </c>
      <c r="P133" s="136">
        <f>O133*H133</f>
        <v>2.052</v>
      </c>
      <c r="Q133" s="136">
        <v>0</v>
      </c>
      <c r="R133" s="136">
        <f>Q133*H133</f>
        <v>0</v>
      </c>
      <c r="S133" s="136">
        <v>0</v>
      </c>
      <c r="T133" s="137">
        <f>S133*H133</f>
        <v>0</v>
      </c>
      <c r="AR133" s="138" t="s">
        <v>137</v>
      </c>
      <c r="AT133" s="138" t="s">
        <v>124</v>
      </c>
      <c r="AU133" s="138" t="s">
        <v>79</v>
      </c>
      <c r="AY133" s="14" t="s">
        <v>121</v>
      </c>
      <c r="BE133" s="139">
        <f>IF(N133="základní",J133,0)</f>
        <v>0</v>
      </c>
      <c r="BF133" s="139">
        <f>IF(N133="snížená",J133,0)</f>
        <v>0</v>
      </c>
      <c r="BG133" s="139">
        <f>IF(N133="zákl. přenesená",J133,0)</f>
        <v>0</v>
      </c>
      <c r="BH133" s="139">
        <f>IF(N133="sníž. přenesená",J133,0)</f>
        <v>0</v>
      </c>
      <c r="BI133" s="139">
        <f>IF(N133="nulová",J133,0)</f>
        <v>0</v>
      </c>
      <c r="BJ133" s="14" t="s">
        <v>77</v>
      </c>
      <c r="BK133" s="139">
        <f>ROUND(I133*H133,2)</f>
        <v>0</v>
      </c>
      <c r="BL133" s="14" t="s">
        <v>137</v>
      </c>
      <c r="BM133" s="138" t="s">
        <v>167</v>
      </c>
    </row>
    <row r="134" spans="2:65" s="1" customFormat="1" ht="33" customHeight="1">
      <c r="B134" s="126"/>
      <c r="C134" s="127" t="s">
        <v>177</v>
      </c>
      <c r="D134" s="127" t="s">
        <v>124</v>
      </c>
      <c r="E134" s="128" t="s">
        <v>168</v>
      </c>
      <c r="F134" s="129" t="s">
        <v>169</v>
      </c>
      <c r="G134" s="130" t="s">
        <v>170</v>
      </c>
      <c r="H134" s="131">
        <v>22.5</v>
      </c>
      <c r="I134" s="132"/>
      <c r="J134" s="132"/>
      <c r="K134" s="133"/>
      <c r="L134" s="26"/>
      <c r="M134" s="134" t="s">
        <v>1</v>
      </c>
      <c r="N134" s="135" t="s">
        <v>34</v>
      </c>
      <c r="O134" s="136">
        <v>0.40600000000000003</v>
      </c>
      <c r="P134" s="136">
        <f>O134*H134</f>
        <v>9.1349999999999998</v>
      </c>
      <c r="Q134" s="136">
        <v>0</v>
      </c>
      <c r="R134" s="136">
        <f>Q134*H134</f>
        <v>0</v>
      </c>
      <c r="S134" s="136">
        <v>0</v>
      </c>
      <c r="T134" s="137">
        <f>S134*H134</f>
        <v>0</v>
      </c>
      <c r="AR134" s="138" t="s">
        <v>137</v>
      </c>
      <c r="AT134" s="138" t="s">
        <v>124</v>
      </c>
      <c r="AU134" s="138" t="s">
        <v>79</v>
      </c>
      <c r="AY134" s="14" t="s">
        <v>121</v>
      </c>
      <c r="BE134" s="139">
        <f>IF(N134="základní",J134,0)</f>
        <v>0</v>
      </c>
      <c r="BF134" s="139">
        <f>IF(N134="snížená",J134,0)</f>
        <v>0</v>
      </c>
      <c r="BG134" s="139">
        <f>IF(N134="zákl. přenesená",J134,0)</f>
        <v>0</v>
      </c>
      <c r="BH134" s="139">
        <f>IF(N134="sníž. přenesená",J134,0)</f>
        <v>0</v>
      </c>
      <c r="BI134" s="139">
        <f>IF(N134="nulová",J134,0)</f>
        <v>0</v>
      </c>
      <c r="BJ134" s="14" t="s">
        <v>77</v>
      </c>
      <c r="BK134" s="139">
        <f>ROUND(I134*H134,2)</f>
        <v>0</v>
      </c>
      <c r="BL134" s="14" t="s">
        <v>137</v>
      </c>
      <c r="BM134" s="138" t="s">
        <v>171</v>
      </c>
    </row>
    <row r="135" spans="2:65" s="12" customFormat="1">
      <c r="B135" s="144"/>
      <c r="D135" s="145" t="s">
        <v>159</v>
      </c>
      <c r="E135" s="146" t="s">
        <v>1</v>
      </c>
      <c r="F135" s="147" t="s">
        <v>407</v>
      </c>
      <c r="H135" s="148">
        <v>22.5</v>
      </c>
      <c r="L135" s="144"/>
      <c r="M135" s="149"/>
      <c r="T135" s="150"/>
      <c r="AT135" s="146" t="s">
        <v>159</v>
      </c>
      <c r="AU135" s="146" t="s">
        <v>79</v>
      </c>
      <c r="AV135" s="12" t="s">
        <v>79</v>
      </c>
      <c r="AW135" s="12" t="s">
        <v>27</v>
      </c>
      <c r="AX135" s="12" t="s">
        <v>77</v>
      </c>
      <c r="AY135" s="146" t="s">
        <v>121</v>
      </c>
    </row>
    <row r="136" spans="2:65" s="1" customFormat="1" ht="37.9" customHeight="1">
      <c r="B136" s="126"/>
      <c r="C136" s="127" t="s">
        <v>181</v>
      </c>
      <c r="D136" s="127" t="s">
        <v>124</v>
      </c>
      <c r="E136" s="128" t="s">
        <v>173</v>
      </c>
      <c r="F136" s="129" t="s">
        <v>174</v>
      </c>
      <c r="G136" s="130" t="s">
        <v>170</v>
      </c>
      <c r="H136" s="131">
        <v>14.5</v>
      </c>
      <c r="I136" s="132"/>
      <c r="J136" s="132"/>
      <c r="K136" s="133"/>
      <c r="L136" s="26"/>
      <c r="M136" s="134" t="s">
        <v>1</v>
      </c>
      <c r="N136" s="135" t="s">
        <v>34</v>
      </c>
      <c r="O136" s="136">
        <v>8.6999999999999994E-2</v>
      </c>
      <c r="P136" s="136">
        <f>O136*H136</f>
        <v>1.2614999999999998</v>
      </c>
      <c r="Q136" s="136">
        <v>0</v>
      </c>
      <c r="R136" s="136">
        <f>Q136*H136</f>
        <v>0</v>
      </c>
      <c r="S136" s="136">
        <v>0</v>
      </c>
      <c r="T136" s="137">
        <f>S136*H136</f>
        <v>0</v>
      </c>
      <c r="AR136" s="138" t="s">
        <v>137</v>
      </c>
      <c r="AT136" s="138" t="s">
        <v>124</v>
      </c>
      <c r="AU136" s="138" t="s">
        <v>79</v>
      </c>
      <c r="AY136" s="14" t="s">
        <v>121</v>
      </c>
      <c r="BE136" s="139">
        <f>IF(N136="základní",J136,0)</f>
        <v>0</v>
      </c>
      <c r="BF136" s="139">
        <f>IF(N136="snížená",J136,0)</f>
        <v>0</v>
      </c>
      <c r="BG136" s="139">
        <f>IF(N136="zákl. přenesená",J136,0)</f>
        <v>0</v>
      </c>
      <c r="BH136" s="139">
        <f>IF(N136="sníž. přenesená",J136,0)</f>
        <v>0</v>
      </c>
      <c r="BI136" s="139">
        <f>IF(N136="nulová",J136,0)</f>
        <v>0</v>
      </c>
      <c r="BJ136" s="14" t="s">
        <v>77</v>
      </c>
      <c r="BK136" s="139">
        <f>ROUND(I136*H136,2)</f>
        <v>0</v>
      </c>
      <c r="BL136" s="14" t="s">
        <v>137</v>
      </c>
      <c r="BM136" s="138" t="s">
        <v>344</v>
      </c>
    </row>
    <row r="137" spans="2:65" s="12" customFormat="1">
      <c r="B137" s="144"/>
      <c r="D137" s="145" t="s">
        <v>159</v>
      </c>
      <c r="E137" s="146" t="s">
        <v>1</v>
      </c>
      <c r="F137" s="147" t="s">
        <v>408</v>
      </c>
      <c r="H137" s="148">
        <v>14.5</v>
      </c>
      <c r="L137" s="144"/>
      <c r="M137" s="149"/>
      <c r="T137" s="150"/>
      <c r="AT137" s="146" t="s">
        <v>159</v>
      </c>
      <c r="AU137" s="146" t="s">
        <v>79</v>
      </c>
      <c r="AV137" s="12" t="s">
        <v>79</v>
      </c>
      <c r="AW137" s="12" t="s">
        <v>27</v>
      </c>
      <c r="AX137" s="12" t="s">
        <v>77</v>
      </c>
      <c r="AY137" s="146" t="s">
        <v>121</v>
      </c>
    </row>
    <row r="138" spans="2:65" s="1" customFormat="1" ht="24.2" customHeight="1">
      <c r="B138" s="126"/>
      <c r="C138" s="127" t="s">
        <v>187</v>
      </c>
      <c r="D138" s="127" t="s">
        <v>124</v>
      </c>
      <c r="E138" s="128" t="s">
        <v>178</v>
      </c>
      <c r="F138" s="129" t="s">
        <v>179</v>
      </c>
      <c r="G138" s="130" t="s">
        <v>170</v>
      </c>
      <c r="H138" s="131">
        <v>8</v>
      </c>
      <c r="I138" s="132"/>
      <c r="J138" s="132"/>
      <c r="K138" s="133"/>
      <c r="L138" s="26"/>
      <c r="M138" s="134" t="s">
        <v>1</v>
      </c>
      <c r="N138" s="135" t="s">
        <v>34</v>
      </c>
      <c r="O138" s="136">
        <v>0.13100000000000001</v>
      </c>
      <c r="P138" s="136">
        <f>O138*H138</f>
        <v>1.048</v>
      </c>
      <c r="Q138" s="136">
        <v>0</v>
      </c>
      <c r="R138" s="136">
        <f>Q138*H138</f>
        <v>0</v>
      </c>
      <c r="S138" s="136">
        <v>0</v>
      </c>
      <c r="T138" s="137">
        <f>S138*H138</f>
        <v>0</v>
      </c>
      <c r="AR138" s="138" t="s">
        <v>137</v>
      </c>
      <c r="AT138" s="138" t="s">
        <v>124</v>
      </c>
      <c r="AU138" s="138" t="s">
        <v>79</v>
      </c>
      <c r="AY138" s="14" t="s">
        <v>121</v>
      </c>
      <c r="BE138" s="139">
        <f>IF(N138="základní",J138,0)</f>
        <v>0</v>
      </c>
      <c r="BF138" s="139">
        <f>IF(N138="snížená",J138,0)</f>
        <v>0</v>
      </c>
      <c r="BG138" s="139">
        <f>IF(N138="zákl. přenesená",J138,0)</f>
        <v>0</v>
      </c>
      <c r="BH138" s="139">
        <f>IF(N138="sníž. přenesená",J138,0)</f>
        <v>0</v>
      </c>
      <c r="BI138" s="139">
        <f>IF(N138="nulová",J138,0)</f>
        <v>0</v>
      </c>
      <c r="BJ138" s="14" t="s">
        <v>77</v>
      </c>
      <c r="BK138" s="139">
        <f>ROUND(I138*H138,2)</f>
        <v>0</v>
      </c>
      <c r="BL138" s="14" t="s">
        <v>137</v>
      </c>
      <c r="BM138" s="138" t="s">
        <v>180</v>
      </c>
    </row>
    <row r="139" spans="2:65" s="12" customFormat="1">
      <c r="B139" s="144"/>
      <c r="D139" s="145" t="s">
        <v>159</v>
      </c>
      <c r="E139" s="146" t="s">
        <v>1</v>
      </c>
      <c r="F139" s="147" t="s">
        <v>409</v>
      </c>
      <c r="H139" s="148">
        <v>8</v>
      </c>
      <c r="L139" s="144"/>
      <c r="M139" s="149"/>
      <c r="T139" s="150"/>
      <c r="AT139" s="146" t="s">
        <v>159</v>
      </c>
      <c r="AU139" s="146" t="s">
        <v>79</v>
      </c>
      <c r="AV139" s="12" t="s">
        <v>79</v>
      </c>
      <c r="AW139" s="12" t="s">
        <v>27</v>
      </c>
      <c r="AX139" s="12" t="s">
        <v>77</v>
      </c>
      <c r="AY139" s="146" t="s">
        <v>121</v>
      </c>
    </row>
    <row r="140" spans="2:65" s="1" customFormat="1" ht="33" customHeight="1">
      <c r="B140" s="126"/>
      <c r="C140" s="127" t="s">
        <v>191</v>
      </c>
      <c r="D140" s="127" t="s">
        <v>124</v>
      </c>
      <c r="E140" s="128" t="s">
        <v>182</v>
      </c>
      <c r="F140" s="129" t="s">
        <v>183</v>
      </c>
      <c r="G140" s="130" t="s">
        <v>184</v>
      </c>
      <c r="H140" s="131">
        <v>26.1</v>
      </c>
      <c r="I140" s="132"/>
      <c r="J140" s="132"/>
      <c r="K140" s="133"/>
      <c r="L140" s="26"/>
      <c r="M140" s="134" t="s">
        <v>1</v>
      </c>
      <c r="N140" s="135" t="s">
        <v>34</v>
      </c>
      <c r="O140" s="136">
        <v>0</v>
      </c>
      <c r="P140" s="136">
        <f>O140*H140</f>
        <v>0</v>
      </c>
      <c r="Q140" s="136">
        <v>0</v>
      </c>
      <c r="R140" s="136">
        <f>Q140*H140</f>
        <v>0</v>
      </c>
      <c r="S140" s="136">
        <v>0</v>
      </c>
      <c r="T140" s="137">
        <f>S140*H140</f>
        <v>0</v>
      </c>
      <c r="AR140" s="138" t="s">
        <v>137</v>
      </c>
      <c r="AT140" s="138" t="s">
        <v>124</v>
      </c>
      <c r="AU140" s="138" t="s">
        <v>79</v>
      </c>
      <c r="AY140" s="14" t="s">
        <v>121</v>
      </c>
      <c r="BE140" s="139">
        <f>IF(N140="základní",J140,0)</f>
        <v>0</v>
      </c>
      <c r="BF140" s="139">
        <f>IF(N140="snížená",J140,0)</f>
        <v>0</v>
      </c>
      <c r="BG140" s="139">
        <f>IF(N140="zákl. přenesená",J140,0)</f>
        <v>0</v>
      </c>
      <c r="BH140" s="139">
        <f>IF(N140="sníž. přenesená",J140,0)</f>
        <v>0</v>
      </c>
      <c r="BI140" s="139">
        <f>IF(N140="nulová",J140,0)</f>
        <v>0</v>
      </c>
      <c r="BJ140" s="14" t="s">
        <v>77</v>
      </c>
      <c r="BK140" s="139">
        <f>ROUND(I140*H140,2)</f>
        <v>0</v>
      </c>
      <c r="BL140" s="14" t="s">
        <v>137</v>
      </c>
      <c r="BM140" s="138" t="s">
        <v>347</v>
      </c>
    </row>
    <row r="141" spans="2:65" s="12" customFormat="1">
      <c r="B141" s="144"/>
      <c r="D141" s="145" t="s">
        <v>159</v>
      </c>
      <c r="E141" s="146" t="s">
        <v>1</v>
      </c>
      <c r="F141" s="147" t="s">
        <v>410</v>
      </c>
      <c r="H141" s="148">
        <v>26.1</v>
      </c>
      <c r="L141" s="144"/>
      <c r="M141" s="149"/>
      <c r="T141" s="150"/>
      <c r="AT141" s="146" t="s">
        <v>159</v>
      </c>
      <c r="AU141" s="146" t="s">
        <v>79</v>
      </c>
      <c r="AV141" s="12" t="s">
        <v>79</v>
      </c>
      <c r="AW141" s="12" t="s">
        <v>27</v>
      </c>
      <c r="AX141" s="12" t="s">
        <v>77</v>
      </c>
      <c r="AY141" s="146" t="s">
        <v>121</v>
      </c>
    </row>
    <row r="142" spans="2:65" s="1" customFormat="1" ht="16.5" customHeight="1">
      <c r="B142" s="126"/>
      <c r="C142" s="127" t="s">
        <v>196</v>
      </c>
      <c r="D142" s="127" t="s">
        <v>124</v>
      </c>
      <c r="E142" s="128" t="s">
        <v>188</v>
      </c>
      <c r="F142" s="129" t="s">
        <v>189</v>
      </c>
      <c r="G142" s="130" t="s">
        <v>170</v>
      </c>
      <c r="H142" s="131">
        <v>14.5</v>
      </c>
      <c r="I142" s="132"/>
      <c r="J142" s="132"/>
      <c r="K142" s="133"/>
      <c r="L142" s="26"/>
      <c r="M142" s="134" t="s">
        <v>1</v>
      </c>
      <c r="N142" s="135" t="s">
        <v>34</v>
      </c>
      <c r="O142" s="136">
        <v>8.9999999999999993E-3</v>
      </c>
      <c r="P142" s="136">
        <f>O142*H142</f>
        <v>0.13049999999999998</v>
      </c>
      <c r="Q142" s="136">
        <v>0</v>
      </c>
      <c r="R142" s="136">
        <f>Q142*H142</f>
        <v>0</v>
      </c>
      <c r="S142" s="136">
        <v>0</v>
      </c>
      <c r="T142" s="137">
        <f>S142*H142</f>
        <v>0</v>
      </c>
      <c r="AR142" s="138" t="s">
        <v>137</v>
      </c>
      <c r="AT142" s="138" t="s">
        <v>124</v>
      </c>
      <c r="AU142" s="138" t="s">
        <v>79</v>
      </c>
      <c r="AY142" s="14" t="s">
        <v>121</v>
      </c>
      <c r="BE142" s="139">
        <f>IF(N142="základní",J142,0)</f>
        <v>0</v>
      </c>
      <c r="BF142" s="139">
        <f>IF(N142="snížená",J142,0)</f>
        <v>0</v>
      </c>
      <c r="BG142" s="139">
        <f>IF(N142="zákl. přenesená",J142,0)</f>
        <v>0</v>
      </c>
      <c r="BH142" s="139">
        <f>IF(N142="sníž. přenesená",J142,0)</f>
        <v>0</v>
      </c>
      <c r="BI142" s="139">
        <f>IF(N142="nulová",J142,0)</f>
        <v>0</v>
      </c>
      <c r="BJ142" s="14" t="s">
        <v>77</v>
      </c>
      <c r="BK142" s="139">
        <f>ROUND(I142*H142,2)</f>
        <v>0</v>
      </c>
      <c r="BL142" s="14" t="s">
        <v>137</v>
      </c>
      <c r="BM142" s="138" t="s">
        <v>349</v>
      </c>
    </row>
    <row r="143" spans="2:65" s="1" customFormat="1" ht="24.2" customHeight="1">
      <c r="B143" s="126"/>
      <c r="C143" s="127" t="s">
        <v>200</v>
      </c>
      <c r="D143" s="127" t="s">
        <v>124</v>
      </c>
      <c r="E143" s="128" t="s">
        <v>192</v>
      </c>
      <c r="F143" s="129" t="s">
        <v>193</v>
      </c>
      <c r="G143" s="130" t="s">
        <v>157</v>
      </c>
      <c r="H143" s="131">
        <v>98</v>
      </c>
      <c r="I143" s="132"/>
      <c r="J143" s="132"/>
      <c r="K143" s="133"/>
      <c r="L143" s="26"/>
      <c r="M143" s="134" t="s">
        <v>1</v>
      </c>
      <c r="N143" s="135" t="s">
        <v>34</v>
      </c>
      <c r="O143" s="136">
        <v>2.5000000000000001E-2</v>
      </c>
      <c r="P143" s="136">
        <f>O143*H143</f>
        <v>2.4500000000000002</v>
      </c>
      <c r="Q143" s="136">
        <v>0</v>
      </c>
      <c r="R143" s="136">
        <f>Q143*H143</f>
        <v>0</v>
      </c>
      <c r="S143" s="136">
        <v>0</v>
      </c>
      <c r="T143" s="137">
        <f>S143*H143</f>
        <v>0</v>
      </c>
      <c r="AR143" s="138" t="s">
        <v>137</v>
      </c>
      <c r="AT143" s="138" t="s">
        <v>124</v>
      </c>
      <c r="AU143" s="138" t="s">
        <v>79</v>
      </c>
      <c r="AY143" s="14" t="s">
        <v>121</v>
      </c>
      <c r="BE143" s="139">
        <f>IF(N143="základní",J143,0)</f>
        <v>0</v>
      </c>
      <c r="BF143" s="139">
        <f>IF(N143="snížená",J143,0)</f>
        <v>0</v>
      </c>
      <c r="BG143" s="139">
        <f>IF(N143="zákl. přenesená",J143,0)</f>
        <v>0</v>
      </c>
      <c r="BH143" s="139">
        <f>IF(N143="sníž. přenesená",J143,0)</f>
        <v>0</v>
      </c>
      <c r="BI143" s="139">
        <f>IF(N143="nulová",J143,0)</f>
        <v>0</v>
      </c>
      <c r="BJ143" s="14" t="s">
        <v>77</v>
      </c>
      <c r="BK143" s="139">
        <f>ROUND(I143*H143,2)</f>
        <v>0</v>
      </c>
      <c r="BL143" s="14" t="s">
        <v>137</v>
      </c>
      <c r="BM143" s="138" t="s">
        <v>194</v>
      </c>
    </row>
    <row r="144" spans="2:65" s="12" customFormat="1">
      <c r="B144" s="144"/>
      <c r="D144" s="145" t="s">
        <v>159</v>
      </c>
      <c r="E144" s="146" t="s">
        <v>1</v>
      </c>
      <c r="F144" s="147" t="s">
        <v>411</v>
      </c>
      <c r="H144" s="148">
        <v>98</v>
      </c>
      <c r="L144" s="144"/>
      <c r="M144" s="149"/>
      <c r="T144" s="150"/>
      <c r="AT144" s="146" t="s">
        <v>159</v>
      </c>
      <c r="AU144" s="146" t="s">
        <v>79</v>
      </c>
      <c r="AV144" s="12" t="s">
        <v>79</v>
      </c>
      <c r="AW144" s="12" t="s">
        <v>27</v>
      </c>
      <c r="AX144" s="12" t="s">
        <v>77</v>
      </c>
      <c r="AY144" s="146" t="s">
        <v>121</v>
      </c>
    </row>
    <row r="145" spans="2:65" s="1" customFormat="1" ht="24.2" customHeight="1">
      <c r="B145" s="126"/>
      <c r="C145" s="127" t="s">
        <v>8</v>
      </c>
      <c r="D145" s="127" t="s">
        <v>124</v>
      </c>
      <c r="E145" s="128" t="s">
        <v>197</v>
      </c>
      <c r="F145" s="129" t="s">
        <v>198</v>
      </c>
      <c r="G145" s="130" t="s">
        <v>157</v>
      </c>
      <c r="H145" s="131">
        <v>16.2</v>
      </c>
      <c r="I145" s="132"/>
      <c r="J145" s="132"/>
      <c r="K145" s="133"/>
      <c r="L145" s="26"/>
      <c r="M145" s="134" t="s">
        <v>1</v>
      </c>
      <c r="N145" s="135" t="s">
        <v>34</v>
      </c>
      <c r="O145" s="136">
        <v>0.156</v>
      </c>
      <c r="P145" s="136">
        <f>O145*H145</f>
        <v>2.5271999999999997</v>
      </c>
      <c r="Q145" s="136">
        <v>0</v>
      </c>
      <c r="R145" s="136">
        <f>Q145*H145</f>
        <v>0</v>
      </c>
      <c r="S145" s="136">
        <v>0</v>
      </c>
      <c r="T145" s="137">
        <f>S145*H145</f>
        <v>0</v>
      </c>
      <c r="AR145" s="138" t="s">
        <v>137</v>
      </c>
      <c r="AT145" s="138" t="s">
        <v>124</v>
      </c>
      <c r="AU145" s="138" t="s">
        <v>79</v>
      </c>
      <c r="AY145" s="14" t="s">
        <v>121</v>
      </c>
      <c r="BE145" s="139">
        <f>IF(N145="základní",J145,0)</f>
        <v>0</v>
      </c>
      <c r="BF145" s="139">
        <f>IF(N145="snížená",J145,0)</f>
        <v>0</v>
      </c>
      <c r="BG145" s="139">
        <f>IF(N145="zákl. přenesená",J145,0)</f>
        <v>0</v>
      </c>
      <c r="BH145" s="139">
        <f>IF(N145="sníž. přenesená",J145,0)</f>
        <v>0</v>
      </c>
      <c r="BI145" s="139">
        <f>IF(N145="nulová",J145,0)</f>
        <v>0</v>
      </c>
      <c r="BJ145" s="14" t="s">
        <v>77</v>
      </c>
      <c r="BK145" s="139">
        <f>ROUND(I145*H145,2)</f>
        <v>0</v>
      </c>
      <c r="BL145" s="14" t="s">
        <v>137</v>
      </c>
      <c r="BM145" s="138" t="s">
        <v>199</v>
      </c>
    </row>
    <row r="146" spans="2:65" s="12" customFormat="1">
      <c r="B146" s="144"/>
      <c r="D146" s="145" t="s">
        <v>159</v>
      </c>
      <c r="E146" s="146" t="s">
        <v>1</v>
      </c>
      <c r="F146" s="147" t="s">
        <v>412</v>
      </c>
      <c r="H146" s="148">
        <v>16.2</v>
      </c>
      <c r="L146" s="144"/>
      <c r="M146" s="149"/>
      <c r="T146" s="150"/>
      <c r="AT146" s="146" t="s">
        <v>159</v>
      </c>
      <c r="AU146" s="146" t="s">
        <v>79</v>
      </c>
      <c r="AV146" s="12" t="s">
        <v>79</v>
      </c>
      <c r="AW146" s="12" t="s">
        <v>27</v>
      </c>
      <c r="AX146" s="12" t="s">
        <v>77</v>
      </c>
      <c r="AY146" s="146" t="s">
        <v>121</v>
      </c>
    </row>
    <row r="147" spans="2:65" s="1" customFormat="1" ht="16.5" customHeight="1">
      <c r="B147" s="126"/>
      <c r="C147" s="151" t="s">
        <v>211</v>
      </c>
      <c r="D147" s="151" t="s">
        <v>201</v>
      </c>
      <c r="E147" s="152" t="s">
        <v>202</v>
      </c>
      <c r="F147" s="153" t="s">
        <v>203</v>
      </c>
      <c r="G147" s="154" t="s">
        <v>204</v>
      </c>
      <c r="H147" s="155">
        <v>0.875</v>
      </c>
      <c r="I147" s="156"/>
      <c r="J147" s="156"/>
      <c r="K147" s="157"/>
      <c r="L147" s="158"/>
      <c r="M147" s="159" t="s">
        <v>1</v>
      </c>
      <c r="N147" s="160" t="s">
        <v>34</v>
      </c>
      <c r="O147" s="136">
        <v>0</v>
      </c>
      <c r="P147" s="136">
        <f>O147*H147</f>
        <v>0</v>
      </c>
      <c r="Q147" s="136">
        <v>1E-3</v>
      </c>
      <c r="R147" s="136">
        <f>Q147*H147</f>
        <v>8.7500000000000002E-4</v>
      </c>
      <c r="S147" s="136">
        <v>0</v>
      </c>
      <c r="T147" s="137">
        <f>S147*H147</f>
        <v>0</v>
      </c>
      <c r="AR147" s="138" t="s">
        <v>187</v>
      </c>
      <c r="AT147" s="138" t="s">
        <v>201</v>
      </c>
      <c r="AU147" s="138" t="s">
        <v>79</v>
      </c>
      <c r="AY147" s="14" t="s">
        <v>121</v>
      </c>
      <c r="BE147" s="139">
        <f>IF(N147="základní",J147,0)</f>
        <v>0</v>
      </c>
      <c r="BF147" s="139">
        <f>IF(N147="snížená",J147,0)</f>
        <v>0</v>
      </c>
      <c r="BG147" s="139">
        <f>IF(N147="zákl. přenesená",J147,0)</f>
        <v>0</v>
      </c>
      <c r="BH147" s="139">
        <f>IF(N147="sníž. přenesená",J147,0)</f>
        <v>0</v>
      </c>
      <c r="BI147" s="139">
        <f>IF(N147="nulová",J147,0)</f>
        <v>0</v>
      </c>
      <c r="BJ147" s="14" t="s">
        <v>77</v>
      </c>
      <c r="BK147" s="139">
        <f>ROUND(I147*H147,2)</f>
        <v>0</v>
      </c>
      <c r="BL147" s="14" t="s">
        <v>137</v>
      </c>
      <c r="BM147" s="138" t="s">
        <v>205</v>
      </c>
    </row>
    <row r="148" spans="2:65" s="12" customFormat="1">
      <c r="B148" s="144"/>
      <c r="D148" s="145" t="s">
        <v>159</v>
      </c>
      <c r="E148" s="146" t="s">
        <v>1</v>
      </c>
      <c r="F148" s="147" t="s">
        <v>413</v>
      </c>
      <c r="H148" s="148">
        <v>0.875</v>
      </c>
      <c r="L148" s="144"/>
      <c r="M148" s="149"/>
      <c r="T148" s="150"/>
      <c r="AT148" s="146" t="s">
        <v>159</v>
      </c>
      <c r="AU148" s="146" t="s">
        <v>79</v>
      </c>
      <c r="AV148" s="12" t="s">
        <v>79</v>
      </c>
      <c r="AW148" s="12" t="s">
        <v>27</v>
      </c>
      <c r="AX148" s="12" t="s">
        <v>77</v>
      </c>
      <c r="AY148" s="146" t="s">
        <v>121</v>
      </c>
    </row>
    <row r="149" spans="2:65" s="1" customFormat="1" ht="24.2" customHeight="1">
      <c r="B149" s="126"/>
      <c r="C149" s="127" t="s">
        <v>216</v>
      </c>
      <c r="D149" s="127" t="s">
        <v>124</v>
      </c>
      <c r="E149" s="128" t="s">
        <v>207</v>
      </c>
      <c r="F149" s="129" t="s">
        <v>208</v>
      </c>
      <c r="G149" s="130" t="s">
        <v>157</v>
      </c>
      <c r="H149" s="131">
        <v>25</v>
      </c>
      <c r="I149" s="132"/>
      <c r="J149" s="132"/>
      <c r="K149" s="133"/>
      <c r="L149" s="26"/>
      <c r="M149" s="134" t="s">
        <v>1</v>
      </c>
      <c r="N149" s="135" t="s">
        <v>34</v>
      </c>
      <c r="O149" s="136">
        <v>5.8000000000000003E-2</v>
      </c>
      <c r="P149" s="136">
        <f>O149*H149</f>
        <v>1.4500000000000002</v>
      </c>
      <c r="Q149" s="136">
        <v>0</v>
      </c>
      <c r="R149" s="136">
        <f>Q149*H149</f>
        <v>0</v>
      </c>
      <c r="S149" s="136">
        <v>0</v>
      </c>
      <c r="T149" s="137">
        <f>S149*H149</f>
        <v>0</v>
      </c>
      <c r="AR149" s="138" t="s">
        <v>137</v>
      </c>
      <c r="AT149" s="138" t="s">
        <v>124</v>
      </c>
      <c r="AU149" s="138" t="s">
        <v>79</v>
      </c>
      <c r="AY149" s="14" t="s">
        <v>121</v>
      </c>
      <c r="BE149" s="139">
        <f>IF(N149="základní",J149,0)</f>
        <v>0</v>
      </c>
      <c r="BF149" s="139">
        <f>IF(N149="snížená",J149,0)</f>
        <v>0</v>
      </c>
      <c r="BG149" s="139">
        <f>IF(N149="zákl. přenesená",J149,0)</f>
        <v>0</v>
      </c>
      <c r="BH149" s="139">
        <f>IF(N149="sníž. přenesená",J149,0)</f>
        <v>0</v>
      </c>
      <c r="BI149" s="139">
        <f>IF(N149="nulová",J149,0)</f>
        <v>0</v>
      </c>
      <c r="BJ149" s="14" t="s">
        <v>77</v>
      </c>
      <c r="BK149" s="139">
        <f>ROUND(I149*H149,2)</f>
        <v>0</v>
      </c>
      <c r="BL149" s="14" t="s">
        <v>137</v>
      </c>
      <c r="BM149" s="138" t="s">
        <v>209</v>
      </c>
    </row>
    <row r="150" spans="2:65" s="11" customFormat="1" ht="22.9" customHeight="1">
      <c r="B150" s="115"/>
      <c r="D150" s="116" t="s">
        <v>68</v>
      </c>
      <c r="E150" s="124" t="s">
        <v>79</v>
      </c>
      <c r="F150" s="124" t="s">
        <v>210</v>
      </c>
      <c r="J150" s="132">
        <f>J151+J153+J155+J157+J158+J159+J161</f>
        <v>0</v>
      </c>
      <c r="L150" s="115"/>
      <c r="M150" s="119"/>
      <c r="P150" s="120">
        <f>SUM(P151:P162)</f>
        <v>7.8151039999999989</v>
      </c>
      <c r="R150" s="120">
        <f>SUM(R151:R162)</f>
        <v>14.088147299999999</v>
      </c>
      <c r="T150" s="121">
        <f>SUM(T151:T162)</f>
        <v>0</v>
      </c>
      <c r="AR150" s="116" t="s">
        <v>77</v>
      </c>
      <c r="AT150" s="122" t="s">
        <v>68</v>
      </c>
      <c r="AU150" s="122" t="s">
        <v>77</v>
      </c>
      <c r="AY150" s="116" t="s">
        <v>121</v>
      </c>
      <c r="BK150" s="123">
        <f>SUM(BK151:BK162)</f>
        <v>0</v>
      </c>
    </row>
    <row r="151" spans="2:65" s="1" customFormat="1" ht="24.2" customHeight="1">
      <c r="B151" s="126"/>
      <c r="C151" s="127" t="s">
        <v>221</v>
      </c>
      <c r="D151" s="127" t="s">
        <v>124</v>
      </c>
      <c r="E151" s="128" t="s">
        <v>212</v>
      </c>
      <c r="F151" s="129" t="s">
        <v>213</v>
      </c>
      <c r="G151" s="130" t="s">
        <v>170</v>
      </c>
      <c r="H151" s="131">
        <v>2.8</v>
      </c>
      <c r="I151" s="132"/>
      <c r="J151" s="12"/>
      <c r="K151" s="133"/>
      <c r="L151" s="26"/>
      <c r="M151" s="134" t="s">
        <v>1</v>
      </c>
      <c r="N151" s="135" t="s">
        <v>34</v>
      </c>
      <c r="O151" s="136">
        <v>0.98499999999999999</v>
      </c>
      <c r="P151" s="136">
        <f>O151*H151</f>
        <v>2.758</v>
      </c>
      <c r="Q151" s="136">
        <v>2.16</v>
      </c>
      <c r="R151" s="136">
        <f>Q151*H151</f>
        <v>6.048</v>
      </c>
      <c r="S151" s="136">
        <v>0</v>
      </c>
      <c r="T151" s="137">
        <f>S151*H151</f>
        <v>0</v>
      </c>
      <c r="AR151" s="138" t="s">
        <v>137</v>
      </c>
      <c r="AT151" s="138" t="s">
        <v>124</v>
      </c>
      <c r="AU151" s="138" t="s">
        <v>79</v>
      </c>
      <c r="AY151" s="14" t="s">
        <v>121</v>
      </c>
      <c r="BE151" s="139">
        <f>IF(N151="základní",J150,0)</f>
        <v>0</v>
      </c>
      <c r="BF151" s="139">
        <f>IF(N151="snížená",J150,0)</f>
        <v>0</v>
      </c>
      <c r="BG151" s="139">
        <f>IF(N151="zákl. přenesená",J150,0)</f>
        <v>0</v>
      </c>
      <c r="BH151" s="139">
        <f>IF(N151="sníž. přenesená",J150,0)</f>
        <v>0</v>
      </c>
      <c r="BI151" s="139">
        <f>IF(N151="nulová",J150,0)</f>
        <v>0</v>
      </c>
      <c r="BJ151" s="14" t="s">
        <v>77</v>
      </c>
      <c r="BK151" s="139">
        <f>ROUND(I151*H151,2)</f>
        <v>0</v>
      </c>
      <c r="BL151" s="14" t="s">
        <v>137</v>
      </c>
      <c r="BM151" s="138" t="s">
        <v>214</v>
      </c>
    </row>
    <row r="152" spans="2:65" s="12" customFormat="1" ht="12">
      <c r="B152" s="144"/>
      <c r="D152" s="145" t="s">
        <v>159</v>
      </c>
      <c r="E152" s="146" t="s">
        <v>1</v>
      </c>
      <c r="F152" s="147" t="s">
        <v>414</v>
      </c>
      <c r="H152" s="148">
        <v>2.8</v>
      </c>
      <c r="J152" s="132"/>
      <c r="L152" s="144"/>
      <c r="M152" s="149"/>
      <c r="T152" s="150"/>
      <c r="AT152" s="146" t="s">
        <v>159</v>
      </c>
      <c r="AU152" s="146" t="s">
        <v>79</v>
      </c>
      <c r="AV152" s="12" t="s">
        <v>79</v>
      </c>
      <c r="AW152" s="12" t="s">
        <v>27</v>
      </c>
      <c r="AX152" s="12" t="s">
        <v>77</v>
      </c>
      <c r="AY152" s="146" t="s">
        <v>121</v>
      </c>
    </row>
    <row r="153" spans="2:65" s="1" customFormat="1" ht="24.2" customHeight="1">
      <c r="B153" s="126"/>
      <c r="C153" s="127" t="s">
        <v>226</v>
      </c>
      <c r="D153" s="127" t="s">
        <v>124</v>
      </c>
      <c r="E153" s="128" t="s">
        <v>217</v>
      </c>
      <c r="F153" s="129" t="s">
        <v>218</v>
      </c>
      <c r="G153" s="130" t="s">
        <v>170</v>
      </c>
      <c r="H153" s="131">
        <v>2.552</v>
      </c>
      <c r="I153" s="132"/>
      <c r="J153" s="12"/>
      <c r="K153" s="133"/>
      <c r="L153" s="26"/>
      <c r="M153" s="134" t="s">
        <v>1</v>
      </c>
      <c r="N153" s="135" t="s">
        <v>34</v>
      </c>
      <c r="O153" s="136">
        <v>0.629</v>
      </c>
      <c r="P153" s="136">
        <f>O153*H153</f>
        <v>1.605208</v>
      </c>
      <c r="Q153" s="136">
        <v>2.5018699999999998</v>
      </c>
      <c r="R153" s="136">
        <f>Q153*H153</f>
        <v>6.3847722399999993</v>
      </c>
      <c r="S153" s="136">
        <v>0</v>
      </c>
      <c r="T153" s="137">
        <f>S153*H153</f>
        <v>0</v>
      </c>
      <c r="AR153" s="138" t="s">
        <v>137</v>
      </c>
      <c r="AT153" s="138" t="s">
        <v>124</v>
      </c>
      <c r="AU153" s="138" t="s">
        <v>79</v>
      </c>
      <c r="AY153" s="14" t="s">
        <v>121</v>
      </c>
      <c r="BE153" s="139">
        <f>IF(N153="základní",J152,0)</f>
        <v>0</v>
      </c>
      <c r="BF153" s="139">
        <f>IF(N153="snížená",J152,0)</f>
        <v>0</v>
      </c>
      <c r="BG153" s="139">
        <f>IF(N153="zákl. přenesená",J152,0)</f>
        <v>0</v>
      </c>
      <c r="BH153" s="139">
        <f>IF(N153="sníž. přenesená",J152,0)</f>
        <v>0</v>
      </c>
      <c r="BI153" s="139">
        <f>IF(N153="nulová",J152,0)</f>
        <v>0</v>
      </c>
      <c r="BJ153" s="14" t="s">
        <v>77</v>
      </c>
      <c r="BK153" s="139">
        <f>ROUND(I153*H153,2)</f>
        <v>0</v>
      </c>
      <c r="BL153" s="14" t="s">
        <v>137</v>
      </c>
      <c r="BM153" s="138" t="s">
        <v>219</v>
      </c>
    </row>
    <row r="154" spans="2:65" s="12" customFormat="1" ht="12">
      <c r="B154" s="144"/>
      <c r="D154" s="145" t="s">
        <v>159</v>
      </c>
      <c r="E154" s="146" t="s">
        <v>1</v>
      </c>
      <c r="F154" s="147" t="s">
        <v>415</v>
      </c>
      <c r="H154" s="148">
        <v>2.552</v>
      </c>
      <c r="J154" s="132"/>
      <c r="L154" s="144"/>
      <c r="M154" s="149"/>
      <c r="T154" s="150"/>
      <c r="AT154" s="146" t="s">
        <v>159</v>
      </c>
      <c r="AU154" s="146" t="s">
        <v>79</v>
      </c>
      <c r="AV154" s="12" t="s">
        <v>79</v>
      </c>
      <c r="AW154" s="12" t="s">
        <v>27</v>
      </c>
      <c r="AX154" s="12" t="s">
        <v>77</v>
      </c>
      <c r="AY154" s="146" t="s">
        <v>121</v>
      </c>
    </row>
    <row r="155" spans="2:65" s="1" customFormat="1" ht="16.5" customHeight="1">
      <c r="B155" s="126"/>
      <c r="C155" s="127" t="s">
        <v>230</v>
      </c>
      <c r="D155" s="127" t="s">
        <v>124</v>
      </c>
      <c r="E155" s="128" t="s">
        <v>222</v>
      </c>
      <c r="F155" s="129" t="s">
        <v>223</v>
      </c>
      <c r="G155" s="130" t="s">
        <v>157</v>
      </c>
      <c r="H155" s="131">
        <v>3.2</v>
      </c>
      <c r="I155" s="132"/>
      <c r="J155" s="12"/>
      <c r="K155" s="133"/>
      <c r="L155" s="26"/>
      <c r="M155" s="134" t="s">
        <v>1</v>
      </c>
      <c r="N155" s="135" t="s">
        <v>34</v>
      </c>
      <c r="O155" s="136">
        <v>0.35399999999999998</v>
      </c>
      <c r="P155" s="136">
        <f>O155*H155</f>
        <v>1.1328</v>
      </c>
      <c r="Q155" s="136">
        <v>2.9399999999999999E-3</v>
      </c>
      <c r="R155" s="136">
        <f>Q155*H155</f>
        <v>9.4079999999999997E-3</v>
      </c>
      <c r="S155" s="136">
        <v>0</v>
      </c>
      <c r="T155" s="137">
        <f>S155*H155</f>
        <v>0</v>
      </c>
      <c r="AR155" s="138" t="s">
        <v>137</v>
      </c>
      <c r="AT155" s="138" t="s">
        <v>124</v>
      </c>
      <c r="AU155" s="138" t="s">
        <v>79</v>
      </c>
      <c r="AY155" s="14" t="s">
        <v>121</v>
      </c>
      <c r="BE155" s="139">
        <f>IF(N155="základní",J154,0)</f>
        <v>0</v>
      </c>
      <c r="BF155" s="139">
        <f>IF(N155="snížená",J154,0)</f>
        <v>0</v>
      </c>
      <c r="BG155" s="139">
        <f>IF(N155="zákl. přenesená",J154,0)</f>
        <v>0</v>
      </c>
      <c r="BH155" s="139">
        <f>IF(N155="sníž. přenesená",J154,0)</f>
        <v>0</v>
      </c>
      <c r="BI155" s="139">
        <f>IF(N155="nulová",J154,0)</f>
        <v>0</v>
      </c>
      <c r="BJ155" s="14" t="s">
        <v>77</v>
      </c>
      <c r="BK155" s="139">
        <f>ROUND(I155*H155,2)</f>
        <v>0</v>
      </c>
      <c r="BL155" s="14" t="s">
        <v>137</v>
      </c>
      <c r="BM155" s="138" t="s">
        <v>224</v>
      </c>
    </row>
    <row r="156" spans="2:65" s="12" customFormat="1" ht="12">
      <c r="B156" s="144"/>
      <c r="D156" s="145" t="s">
        <v>159</v>
      </c>
      <c r="E156" s="146" t="s">
        <v>1</v>
      </c>
      <c r="F156" s="147" t="s">
        <v>416</v>
      </c>
      <c r="H156" s="148">
        <v>3.2</v>
      </c>
      <c r="J156" s="132"/>
      <c r="L156" s="144"/>
      <c r="M156" s="149"/>
      <c r="T156" s="150"/>
      <c r="AT156" s="146" t="s">
        <v>159</v>
      </c>
      <c r="AU156" s="146" t="s">
        <v>79</v>
      </c>
      <c r="AV156" s="12" t="s">
        <v>79</v>
      </c>
      <c r="AW156" s="12" t="s">
        <v>27</v>
      </c>
      <c r="AX156" s="12" t="s">
        <v>77</v>
      </c>
      <c r="AY156" s="146" t="s">
        <v>121</v>
      </c>
    </row>
    <row r="157" spans="2:65" s="1" customFormat="1" ht="16.5" customHeight="1">
      <c r="B157" s="126"/>
      <c r="C157" s="127" t="s">
        <v>234</v>
      </c>
      <c r="D157" s="127" t="s">
        <v>124</v>
      </c>
      <c r="E157" s="128" t="s">
        <v>227</v>
      </c>
      <c r="F157" s="129" t="s">
        <v>228</v>
      </c>
      <c r="G157" s="130" t="s">
        <v>157</v>
      </c>
      <c r="H157" s="131">
        <v>3.2</v>
      </c>
      <c r="I157" s="132"/>
      <c r="J157" s="132"/>
      <c r="K157" s="133"/>
      <c r="L157" s="26"/>
      <c r="M157" s="134" t="s">
        <v>1</v>
      </c>
      <c r="N157" s="135" t="s">
        <v>34</v>
      </c>
      <c r="O157" s="136">
        <v>0.152</v>
      </c>
      <c r="P157" s="136">
        <f>O157*H157</f>
        <v>0.4864</v>
      </c>
      <c r="Q157" s="136">
        <v>0</v>
      </c>
      <c r="R157" s="136">
        <f>Q157*H157</f>
        <v>0</v>
      </c>
      <c r="S157" s="136">
        <v>0</v>
      </c>
      <c r="T157" s="137">
        <f>S157*H157</f>
        <v>0</v>
      </c>
      <c r="AR157" s="138" t="s">
        <v>137</v>
      </c>
      <c r="AT157" s="138" t="s">
        <v>124</v>
      </c>
      <c r="AU157" s="138" t="s">
        <v>79</v>
      </c>
      <c r="AY157" s="14" t="s">
        <v>121</v>
      </c>
      <c r="BE157" s="139">
        <f>IF(N157="základní",J156,0)</f>
        <v>0</v>
      </c>
      <c r="BF157" s="139">
        <f>IF(N157="snížená",J156,0)</f>
        <v>0</v>
      </c>
      <c r="BG157" s="139">
        <f>IF(N157="zákl. přenesená",J156,0)</f>
        <v>0</v>
      </c>
      <c r="BH157" s="139">
        <f>IF(N157="sníž. přenesená",J156,0)</f>
        <v>0</v>
      </c>
      <c r="BI157" s="139">
        <f>IF(N157="nulová",J156,0)</f>
        <v>0</v>
      </c>
      <c r="BJ157" s="14" t="s">
        <v>77</v>
      </c>
      <c r="BK157" s="139">
        <f>ROUND(I157*H157,2)</f>
        <v>0</v>
      </c>
      <c r="BL157" s="14" t="s">
        <v>137</v>
      </c>
      <c r="BM157" s="138" t="s">
        <v>229</v>
      </c>
    </row>
    <row r="158" spans="2:65" s="1" customFormat="1" ht="24.2" customHeight="1">
      <c r="B158" s="126"/>
      <c r="C158" s="127" t="s">
        <v>239</v>
      </c>
      <c r="D158" s="127" t="s">
        <v>124</v>
      </c>
      <c r="E158" s="128" t="s">
        <v>231</v>
      </c>
      <c r="F158" s="129" t="s">
        <v>232</v>
      </c>
      <c r="G158" s="130" t="s">
        <v>184</v>
      </c>
      <c r="H158" s="131">
        <v>6.4000000000000001E-2</v>
      </c>
      <c r="I158" s="132"/>
      <c r="J158" s="132"/>
      <c r="K158" s="133"/>
      <c r="L158" s="26"/>
      <c r="M158" s="134" t="s">
        <v>1</v>
      </c>
      <c r="N158" s="135" t="s">
        <v>34</v>
      </c>
      <c r="O158" s="136">
        <v>13.507999999999999</v>
      </c>
      <c r="P158" s="136">
        <f>O158*H158</f>
        <v>0.86451199999999995</v>
      </c>
      <c r="Q158" s="136">
        <v>1.0597399999999999</v>
      </c>
      <c r="R158" s="136">
        <f>Q158*H158</f>
        <v>6.7823359999999999E-2</v>
      </c>
      <c r="S158" s="136">
        <v>0</v>
      </c>
      <c r="T158" s="137">
        <f>S158*H158</f>
        <v>0</v>
      </c>
      <c r="AR158" s="138" t="s">
        <v>137</v>
      </c>
      <c r="AT158" s="138" t="s">
        <v>124</v>
      </c>
      <c r="AU158" s="138" t="s">
        <v>79</v>
      </c>
      <c r="AY158" s="14" t="s">
        <v>121</v>
      </c>
      <c r="BE158" s="139">
        <f>IF(N158="základní",J157,0)</f>
        <v>0</v>
      </c>
      <c r="BF158" s="139">
        <f>IF(N158="snížená",J157,0)</f>
        <v>0</v>
      </c>
      <c r="BG158" s="139">
        <f>IF(N158="zákl. přenesená",J157,0)</f>
        <v>0</v>
      </c>
      <c r="BH158" s="139">
        <f>IF(N158="sníž. přenesená",J157,0)</f>
        <v>0</v>
      </c>
      <c r="BI158" s="139">
        <f>IF(N158="nulová",J157,0)</f>
        <v>0</v>
      </c>
      <c r="BJ158" s="14" t="s">
        <v>77</v>
      </c>
      <c r="BK158" s="139">
        <f>ROUND(I158*H158,2)</f>
        <v>0</v>
      </c>
      <c r="BL158" s="14" t="s">
        <v>137</v>
      </c>
      <c r="BM158" s="138" t="s">
        <v>233</v>
      </c>
    </row>
    <row r="159" spans="2:65" s="1" customFormat="1" ht="16.5" customHeight="1">
      <c r="B159" s="126"/>
      <c r="C159" s="127" t="s">
        <v>245</v>
      </c>
      <c r="D159" s="127" t="s">
        <v>124</v>
      </c>
      <c r="E159" s="128" t="s">
        <v>235</v>
      </c>
      <c r="F159" s="129" t="s">
        <v>236</v>
      </c>
      <c r="G159" s="130" t="s">
        <v>170</v>
      </c>
      <c r="H159" s="131">
        <v>0.63</v>
      </c>
      <c r="I159" s="132"/>
      <c r="J159" s="12"/>
      <c r="K159" s="133"/>
      <c r="L159" s="26"/>
      <c r="M159" s="134" t="s">
        <v>1</v>
      </c>
      <c r="N159" s="135" t="s">
        <v>34</v>
      </c>
      <c r="O159" s="136">
        <v>0.58399999999999996</v>
      </c>
      <c r="P159" s="136">
        <f>O159*H159</f>
        <v>0.36791999999999997</v>
      </c>
      <c r="Q159" s="136">
        <v>2.5018699999999998</v>
      </c>
      <c r="R159" s="136">
        <f>Q159*H159</f>
        <v>1.5761780999999999</v>
      </c>
      <c r="S159" s="136">
        <v>0</v>
      </c>
      <c r="T159" s="137">
        <f>S159*H159</f>
        <v>0</v>
      </c>
      <c r="AR159" s="138" t="s">
        <v>137</v>
      </c>
      <c r="AT159" s="138" t="s">
        <v>124</v>
      </c>
      <c r="AU159" s="138" t="s">
        <v>79</v>
      </c>
      <c r="AY159" s="14" t="s">
        <v>121</v>
      </c>
      <c r="BE159" s="139">
        <f>IF(N159="základní",J158,0)</f>
        <v>0</v>
      </c>
      <c r="BF159" s="139">
        <f>IF(N159="snížená",J158,0)</f>
        <v>0</v>
      </c>
      <c r="BG159" s="139">
        <f>IF(N159="zákl. přenesená",J158,0)</f>
        <v>0</v>
      </c>
      <c r="BH159" s="139">
        <f>IF(N159="sníž. přenesená",J158,0)</f>
        <v>0</v>
      </c>
      <c r="BI159" s="139">
        <f>IF(N159="nulová",J158,0)</f>
        <v>0</v>
      </c>
      <c r="BJ159" s="14" t="s">
        <v>77</v>
      </c>
      <c r="BK159" s="139">
        <f>ROUND(I159*H159,2)</f>
        <v>0</v>
      </c>
      <c r="BL159" s="14" t="s">
        <v>137</v>
      </c>
      <c r="BM159" s="138" t="s">
        <v>237</v>
      </c>
    </row>
    <row r="160" spans="2:65" s="12" customFormat="1" ht="12">
      <c r="B160" s="144"/>
      <c r="D160" s="145" t="s">
        <v>159</v>
      </c>
      <c r="E160" s="146" t="s">
        <v>1</v>
      </c>
      <c r="F160" s="147" t="s">
        <v>417</v>
      </c>
      <c r="H160" s="148">
        <v>0.63</v>
      </c>
      <c r="J160" s="132"/>
      <c r="L160" s="144"/>
      <c r="M160" s="149"/>
      <c r="T160" s="150"/>
      <c r="AT160" s="146" t="s">
        <v>159</v>
      </c>
      <c r="AU160" s="146" t="s">
        <v>79</v>
      </c>
      <c r="AV160" s="12" t="s">
        <v>79</v>
      </c>
      <c r="AW160" s="12" t="s">
        <v>27</v>
      </c>
      <c r="AX160" s="12" t="s">
        <v>77</v>
      </c>
      <c r="AY160" s="146" t="s">
        <v>121</v>
      </c>
    </row>
    <row r="161" spans="2:65" s="1" customFormat="1" ht="16.5" customHeight="1">
      <c r="B161" s="126"/>
      <c r="C161" s="127" t="s">
        <v>7</v>
      </c>
      <c r="D161" s="127" t="s">
        <v>124</v>
      </c>
      <c r="E161" s="128" t="s">
        <v>240</v>
      </c>
      <c r="F161" s="129" t="s">
        <v>241</v>
      </c>
      <c r="G161" s="130" t="s">
        <v>157</v>
      </c>
      <c r="H161" s="131">
        <v>1.512</v>
      </c>
      <c r="I161" s="132"/>
      <c r="K161" s="133"/>
      <c r="L161" s="26"/>
      <c r="M161" s="134" t="s">
        <v>1</v>
      </c>
      <c r="N161" s="135" t="s">
        <v>34</v>
      </c>
      <c r="O161" s="136">
        <v>0.39700000000000002</v>
      </c>
      <c r="P161" s="136">
        <f>O161*H161</f>
        <v>0.60026400000000002</v>
      </c>
      <c r="Q161" s="136">
        <v>1.2999999999999999E-3</v>
      </c>
      <c r="R161" s="136">
        <f>Q161*H161</f>
        <v>1.9656000000000001E-3</v>
      </c>
      <c r="S161" s="136">
        <v>0</v>
      </c>
      <c r="T161" s="137">
        <f>S161*H161</f>
        <v>0</v>
      </c>
      <c r="AR161" s="138" t="s">
        <v>137</v>
      </c>
      <c r="AT161" s="138" t="s">
        <v>124</v>
      </c>
      <c r="AU161" s="138" t="s">
        <v>79</v>
      </c>
      <c r="AY161" s="14" t="s">
        <v>121</v>
      </c>
      <c r="BE161" s="139">
        <f>IF(N161="základní",J160,0)</f>
        <v>0</v>
      </c>
      <c r="BF161" s="139">
        <f>IF(N161="snížená",J160,0)</f>
        <v>0</v>
      </c>
      <c r="BG161" s="139">
        <f>IF(N161="zákl. přenesená",J160,0)</f>
        <v>0</v>
      </c>
      <c r="BH161" s="139">
        <f>IF(N161="sníž. přenesená",J160,0)</f>
        <v>0</v>
      </c>
      <c r="BI161" s="139">
        <f>IF(N161="nulová",J160,0)</f>
        <v>0</v>
      </c>
      <c r="BJ161" s="14" t="s">
        <v>77</v>
      </c>
      <c r="BK161" s="139">
        <f>ROUND(I161*H161,2)</f>
        <v>0</v>
      </c>
      <c r="BL161" s="14" t="s">
        <v>137</v>
      </c>
      <c r="BM161" s="138" t="s">
        <v>242</v>
      </c>
    </row>
    <row r="162" spans="2:65" s="12" customFormat="1">
      <c r="B162" s="144"/>
      <c r="D162" s="145" t="s">
        <v>159</v>
      </c>
      <c r="E162" s="146" t="s">
        <v>1</v>
      </c>
      <c r="F162" s="147" t="s">
        <v>418</v>
      </c>
      <c r="H162" s="148">
        <v>1.512</v>
      </c>
      <c r="L162" s="144"/>
      <c r="M162" s="149"/>
      <c r="T162" s="150"/>
      <c r="AT162" s="146" t="s">
        <v>159</v>
      </c>
      <c r="AU162" s="146" t="s">
        <v>79</v>
      </c>
      <c r="AV162" s="12" t="s">
        <v>79</v>
      </c>
      <c r="AW162" s="12" t="s">
        <v>27</v>
      </c>
      <c r="AX162" s="12" t="s">
        <v>77</v>
      </c>
      <c r="AY162" s="146" t="s">
        <v>121</v>
      </c>
    </row>
    <row r="163" spans="2:65" s="11" customFormat="1" ht="22.9" customHeight="1">
      <c r="B163" s="115"/>
      <c r="D163" s="116" t="s">
        <v>68</v>
      </c>
      <c r="E163" s="124" t="s">
        <v>137</v>
      </c>
      <c r="F163" s="124" t="s">
        <v>244</v>
      </c>
      <c r="J163" s="125">
        <f>J164+J166</f>
        <v>0</v>
      </c>
      <c r="L163" s="115"/>
      <c r="M163" s="119"/>
      <c r="P163" s="120">
        <f>SUM(P164:P166)</f>
        <v>41.009599999999999</v>
      </c>
      <c r="R163" s="120">
        <f>SUM(R164:R166)</f>
        <v>4.7433119999999995</v>
      </c>
      <c r="T163" s="121">
        <f>SUM(T164:T166)</f>
        <v>0</v>
      </c>
      <c r="AR163" s="116" t="s">
        <v>77</v>
      </c>
      <c r="AT163" s="122" t="s">
        <v>68</v>
      </c>
      <c r="AU163" s="122" t="s">
        <v>77</v>
      </c>
      <c r="AY163" s="116" t="s">
        <v>121</v>
      </c>
      <c r="BK163" s="123">
        <f>SUM(BK164:BK166)</f>
        <v>0</v>
      </c>
    </row>
    <row r="164" spans="2:65" s="1" customFormat="1" ht="24.2" customHeight="1">
      <c r="B164" s="126"/>
      <c r="C164" s="127" t="s">
        <v>256</v>
      </c>
      <c r="D164" s="127" t="s">
        <v>124</v>
      </c>
      <c r="E164" s="128" t="s">
        <v>246</v>
      </c>
      <c r="F164" s="129" t="s">
        <v>247</v>
      </c>
      <c r="G164" s="130" t="s">
        <v>248</v>
      </c>
      <c r="H164" s="131">
        <v>30.4</v>
      </c>
      <c r="I164" s="132"/>
      <c r="J164" s="132"/>
      <c r="K164" s="133"/>
      <c r="L164" s="26"/>
      <c r="M164" s="134" t="s">
        <v>1</v>
      </c>
      <c r="N164" s="135" t="s">
        <v>34</v>
      </c>
      <c r="O164" s="136">
        <v>1.349</v>
      </c>
      <c r="P164" s="136">
        <f>O164*H164</f>
        <v>41.009599999999999</v>
      </c>
      <c r="Q164" s="136">
        <v>3.465E-2</v>
      </c>
      <c r="R164" s="136">
        <f>Q164*H164</f>
        <v>1.0533599999999999</v>
      </c>
      <c r="S164" s="136">
        <v>0</v>
      </c>
      <c r="T164" s="137">
        <f>S164*H164</f>
        <v>0</v>
      </c>
      <c r="AR164" s="138" t="s">
        <v>137</v>
      </c>
      <c r="AT164" s="138" t="s">
        <v>124</v>
      </c>
      <c r="AU164" s="138" t="s">
        <v>79</v>
      </c>
      <c r="AY164" s="14" t="s">
        <v>121</v>
      </c>
      <c r="BE164" s="139">
        <f>IF(N164="základní",J164,0)</f>
        <v>0</v>
      </c>
      <c r="BF164" s="139">
        <f>IF(N164="snížená",J164,0)</f>
        <v>0</v>
      </c>
      <c r="BG164" s="139">
        <f>IF(N164="zákl. přenesená",J164,0)</f>
        <v>0</v>
      </c>
      <c r="BH164" s="139">
        <f>IF(N164="sníž. přenesená",J164,0)</f>
        <v>0</v>
      </c>
      <c r="BI164" s="139">
        <f>IF(N164="nulová",J164,0)</f>
        <v>0</v>
      </c>
      <c r="BJ164" s="14" t="s">
        <v>77</v>
      </c>
      <c r="BK164" s="139">
        <f>ROUND(I164*H164,2)</f>
        <v>0</v>
      </c>
      <c r="BL164" s="14" t="s">
        <v>137</v>
      </c>
      <c r="BM164" s="138" t="s">
        <v>249</v>
      </c>
    </row>
    <row r="165" spans="2:65" s="12" customFormat="1">
      <c r="B165" s="144"/>
      <c r="D165" s="145" t="s">
        <v>159</v>
      </c>
      <c r="E165" s="146" t="s">
        <v>1</v>
      </c>
      <c r="F165" s="147" t="s">
        <v>419</v>
      </c>
      <c r="H165" s="148">
        <v>30.4</v>
      </c>
      <c r="L165" s="144"/>
      <c r="M165" s="149"/>
      <c r="T165" s="150"/>
      <c r="AT165" s="146" t="s">
        <v>159</v>
      </c>
      <c r="AU165" s="146" t="s">
        <v>79</v>
      </c>
      <c r="AV165" s="12" t="s">
        <v>79</v>
      </c>
      <c r="AW165" s="12" t="s">
        <v>27</v>
      </c>
      <c r="AX165" s="12" t="s">
        <v>77</v>
      </c>
      <c r="AY165" s="146" t="s">
        <v>121</v>
      </c>
    </row>
    <row r="166" spans="2:65" s="1" customFormat="1" ht="24.2" customHeight="1">
      <c r="B166" s="126"/>
      <c r="C166" s="151" t="s">
        <v>261</v>
      </c>
      <c r="D166" s="151" t="s">
        <v>201</v>
      </c>
      <c r="E166" s="152" t="s">
        <v>251</v>
      </c>
      <c r="F166" s="153" t="s">
        <v>252</v>
      </c>
      <c r="G166" s="154" t="s">
        <v>253</v>
      </c>
      <c r="H166" s="155">
        <v>31.007999999999999</v>
      </c>
      <c r="I166" s="156"/>
      <c r="J166" s="156"/>
      <c r="K166" s="157"/>
      <c r="L166" s="158"/>
      <c r="M166" s="159" t="s">
        <v>1</v>
      </c>
      <c r="N166" s="160" t="s">
        <v>34</v>
      </c>
      <c r="O166" s="136">
        <v>0</v>
      </c>
      <c r="P166" s="136">
        <f>O166*H166</f>
        <v>0</v>
      </c>
      <c r="Q166" s="136">
        <v>0.11899999999999999</v>
      </c>
      <c r="R166" s="136">
        <f>Q166*H166</f>
        <v>3.6899519999999999</v>
      </c>
      <c r="S166" s="136">
        <v>0</v>
      </c>
      <c r="T166" s="137">
        <f>S166*H166</f>
        <v>0</v>
      </c>
      <c r="AR166" s="138" t="s">
        <v>187</v>
      </c>
      <c r="AT166" s="138" t="s">
        <v>201</v>
      </c>
      <c r="AU166" s="138" t="s">
        <v>79</v>
      </c>
      <c r="AY166" s="14" t="s">
        <v>121</v>
      </c>
      <c r="BE166" s="139">
        <f>IF(N166="základní",J166,0)</f>
        <v>0</v>
      </c>
      <c r="BF166" s="139">
        <f>IF(N166="snížená",J166,0)</f>
        <v>0</v>
      </c>
      <c r="BG166" s="139">
        <f>IF(N166="zákl. přenesená",J166,0)</f>
        <v>0</v>
      </c>
      <c r="BH166" s="139">
        <f>IF(N166="sníž. přenesená",J166,0)</f>
        <v>0</v>
      </c>
      <c r="BI166" s="139">
        <f>IF(N166="nulová",J166,0)</f>
        <v>0</v>
      </c>
      <c r="BJ166" s="14" t="s">
        <v>77</v>
      </c>
      <c r="BK166" s="139">
        <f>ROUND(I166*H166,2)</f>
        <v>0</v>
      </c>
      <c r="BL166" s="14" t="s">
        <v>137</v>
      </c>
      <c r="BM166" s="138" t="s">
        <v>254</v>
      </c>
    </row>
    <row r="167" spans="2:65" s="11" customFormat="1" ht="22.9" customHeight="1">
      <c r="B167" s="115"/>
      <c r="D167" s="116" t="s">
        <v>68</v>
      </c>
      <c r="E167" s="124" t="s">
        <v>120</v>
      </c>
      <c r="F167" s="124" t="s">
        <v>260</v>
      </c>
      <c r="J167" s="125">
        <f>J168+J170+J172</f>
        <v>0</v>
      </c>
      <c r="L167" s="115"/>
      <c r="M167" s="119"/>
      <c r="P167" s="120">
        <f>SUM(P168:P172)</f>
        <v>63.754300000000001</v>
      </c>
      <c r="R167" s="120">
        <f>SUM(R168:R172)</f>
        <v>51.997840000000004</v>
      </c>
      <c r="T167" s="121">
        <f>SUM(T168:T172)</f>
        <v>0</v>
      </c>
      <c r="AR167" s="116" t="s">
        <v>77</v>
      </c>
      <c r="AT167" s="122" t="s">
        <v>68</v>
      </c>
      <c r="AU167" s="122" t="s">
        <v>77</v>
      </c>
      <c r="AY167" s="116" t="s">
        <v>121</v>
      </c>
      <c r="BK167" s="123">
        <f>SUM(BK168:BK172)</f>
        <v>0</v>
      </c>
    </row>
    <row r="168" spans="2:65" s="1" customFormat="1" ht="21.75" customHeight="1">
      <c r="B168" s="126"/>
      <c r="C168" s="127" t="s">
        <v>266</v>
      </c>
      <c r="D168" s="127" t="s">
        <v>124</v>
      </c>
      <c r="E168" s="128" t="s">
        <v>262</v>
      </c>
      <c r="F168" s="129" t="s">
        <v>263</v>
      </c>
      <c r="G168" s="130" t="s">
        <v>157</v>
      </c>
      <c r="H168" s="131">
        <v>81.7</v>
      </c>
      <c r="I168" s="132"/>
      <c r="J168" s="132"/>
      <c r="K168" s="133"/>
      <c r="L168" s="26"/>
      <c r="M168" s="134" t="s">
        <v>1</v>
      </c>
      <c r="N168" s="135" t="s">
        <v>34</v>
      </c>
      <c r="O168" s="136">
        <v>0.109</v>
      </c>
      <c r="P168" s="136">
        <f>O168*H168</f>
        <v>8.9053000000000004</v>
      </c>
      <c r="Q168" s="136">
        <v>0.46</v>
      </c>
      <c r="R168" s="136">
        <f>Q168*H168</f>
        <v>37.582000000000001</v>
      </c>
      <c r="S168" s="136">
        <v>0</v>
      </c>
      <c r="T168" s="137">
        <f>S168*H168</f>
        <v>0</v>
      </c>
      <c r="AR168" s="138" t="s">
        <v>137</v>
      </c>
      <c r="AT168" s="138" t="s">
        <v>124</v>
      </c>
      <c r="AU168" s="138" t="s">
        <v>79</v>
      </c>
      <c r="AY168" s="14" t="s">
        <v>121</v>
      </c>
      <c r="BE168" s="139">
        <f>IF(N168="základní",J168,0)</f>
        <v>0</v>
      </c>
      <c r="BF168" s="139">
        <f>IF(N168="snížená",J168,0)</f>
        <v>0</v>
      </c>
      <c r="BG168" s="139">
        <f>IF(N168="zákl. přenesená",J168,0)</f>
        <v>0</v>
      </c>
      <c r="BH168" s="139">
        <f>IF(N168="sníž. přenesená",J168,0)</f>
        <v>0</v>
      </c>
      <c r="BI168" s="139">
        <f>IF(N168="nulová",J168,0)</f>
        <v>0</v>
      </c>
      <c r="BJ168" s="14" t="s">
        <v>77</v>
      </c>
      <c r="BK168" s="139">
        <f>ROUND(I168*H168,2)</f>
        <v>0</v>
      </c>
      <c r="BL168" s="14" t="s">
        <v>137</v>
      </c>
      <c r="BM168" s="138" t="s">
        <v>264</v>
      </c>
    </row>
    <row r="169" spans="2:65" s="12" customFormat="1">
      <c r="B169" s="144"/>
      <c r="D169" s="145" t="s">
        <v>159</v>
      </c>
      <c r="E169" s="146" t="s">
        <v>1</v>
      </c>
      <c r="F169" s="147" t="s">
        <v>420</v>
      </c>
      <c r="H169" s="148">
        <v>81.7</v>
      </c>
      <c r="L169" s="144"/>
      <c r="M169" s="149"/>
      <c r="T169" s="150"/>
      <c r="AT169" s="146" t="s">
        <v>159</v>
      </c>
      <c r="AU169" s="146" t="s">
        <v>79</v>
      </c>
      <c r="AV169" s="12" t="s">
        <v>79</v>
      </c>
      <c r="AW169" s="12" t="s">
        <v>27</v>
      </c>
      <c r="AX169" s="12" t="s">
        <v>77</v>
      </c>
      <c r="AY169" s="146" t="s">
        <v>121</v>
      </c>
    </row>
    <row r="170" spans="2:65" s="1" customFormat="1" ht="24.2" customHeight="1">
      <c r="B170" s="126"/>
      <c r="C170" s="127" t="s">
        <v>270</v>
      </c>
      <c r="D170" s="127" t="s">
        <v>124</v>
      </c>
      <c r="E170" s="128" t="s">
        <v>267</v>
      </c>
      <c r="F170" s="129" t="s">
        <v>268</v>
      </c>
      <c r="G170" s="130" t="s">
        <v>157</v>
      </c>
      <c r="H170" s="131">
        <v>70.5</v>
      </c>
      <c r="I170" s="132"/>
      <c r="J170" s="132"/>
      <c r="K170" s="133"/>
      <c r="L170" s="26"/>
      <c r="M170" s="134" t="s">
        <v>1</v>
      </c>
      <c r="N170" s="135" t="s">
        <v>34</v>
      </c>
      <c r="O170" s="136">
        <v>0.77800000000000002</v>
      </c>
      <c r="P170" s="136">
        <f>O170*H170</f>
        <v>54.849000000000004</v>
      </c>
      <c r="Q170" s="136">
        <v>8.9219999999999994E-2</v>
      </c>
      <c r="R170" s="136">
        <f>Q170*H170</f>
        <v>6.2900099999999997</v>
      </c>
      <c r="S170" s="136">
        <v>0</v>
      </c>
      <c r="T170" s="137">
        <f>S170*H170</f>
        <v>0</v>
      </c>
      <c r="AR170" s="138" t="s">
        <v>137</v>
      </c>
      <c r="AT170" s="138" t="s">
        <v>124</v>
      </c>
      <c r="AU170" s="138" t="s">
        <v>79</v>
      </c>
      <c r="AY170" s="14" t="s">
        <v>121</v>
      </c>
      <c r="BE170" s="139">
        <f>IF(N170="základní",J170,0)</f>
        <v>0</v>
      </c>
      <c r="BF170" s="139">
        <f>IF(N170="snížená",J170,0)</f>
        <v>0</v>
      </c>
      <c r="BG170" s="139">
        <f>IF(N170="zákl. přenesená",J170,0)</f>
        <v>0</v>
      </c>
      <c r="BH170" s="139">
        <f>IF(N170="sníž. přenesená",J170,0)</f>
        <v>0</v>
      </c>
      <c r="BI170" s="139">
        <f>IF(N170="nulová",J170,0)</f>
        <v>0</v>
      </c>
      <c r="BJ170" s="14" t="s">
        <v>77</v>
      </c>
      <c r="BK170" s="139">
        <f>ROUND(I170*H170,2)</f>
        <v>0</v>
      </c>
      <c r="BL170" s="14" t="s">
        <v>137</v>
      </c>
      <c r="BM170" s="138" t="s">
        <v>269</v>
      </c>
    </row>
    <row r="171" spans="2:65" s="12" customFormat="1">
      <c r="B171" s="144"/>
      <c r="D171" s="145" t="s">
        <v>159</v>
      </c>
      <c r="E171" s="146" t="s">
        <v>1</v>
      </c>
      <c r="F171" s="147" t="s">
        <v>421</v>
      </c>
      <c r="H171" s="148">
        <v>70.5</v>
      </c>
      <c r="L171" s="144"/>
      <c r="M171" s="149"/>
      <c r="T171" s="150"/>
      <c r="AT171" s="146" t="s">
        <v>159</v>
      </c>
      <c r="AU171" s="146" t="s">
        <v>79</v>
      </c>
      <c r="AV171" s="12" t="s">
        <v>79</v>
      </c>
      <c r="AW171" s="12" t="s">
        <v>27</v>
      </c>
      <c r="AX171" s="12" t="s">
        <v>77</v>
      </c>
      <c r="AY171" s="146" t="s">
        <v>121</v>
      </c>
    </row>
    <row r="172" spans="2:65" s="1" customFormat="1" ht="24.2" customHeight="1">
      <c r="B172" s="126"/>
      <c r="C172" s="151" t="s">
        <v>276</v>
      </c>
      <c r="D172" s="151" t="s">
        <v>201</v>
      </c>
      <c r="E172" s="152" t="s">
        <v>271</v>
      </c>
      <c r="F172" s="153" t="s">
        <v>272</v>
      </c>
      <c r="G172" s="154" t="s">
        <v>157</v>
      </c>
      <c r="H172" s="155">
        <v>71.91</v>
      </c>
      <c r="I172" s="156"/>
      <c r="J172" s="156"/>
      <c r="K172" s="157"/>
      <c r="L172" s="158"/>
      <c r="M172" s="159" t="s">
        <v>1</v>
      </c>
      <c r="N172" s="160" t="s">
        <v>34</v>
      </c>
      <c r="O172" s="136">
        <v>0</v>
      </c>
      <c r="P172" s="136">
        <f>O172*H172</f>
        <v>0</v>
      </c>
      <c r="Q172" s="136">
        <v>0.113</v>
      </c>
      <c r="R172" s="136">
        <f>Q172*H172</f>
        <v>8.1258300000000006</v>
      </c>
      <c r="S172" s="136">
        <v>0</v>
      </c>
      <c r="T172" s="137">
        <f>S172*H172</f>
        <v>0</v>
      </c>
      <c r="AR172" s="138" t="s">
        <v>187</v>
      </c>
      <c r="AT172" s="138" t="s">
        <v>201</v>
      </c>
      <c r="AU172" s="138" t="s">
        <v>79</v>
      </c>
      <c r="AY172" s="14" t="s">
        <v>121</v>
      </c>
      <c r="BE172" s="139">
        <f>IF(N172="základní",J172,0)</f>
        <v>0</v>
      </c>
      <c r="BF172" s="139">
        <f>IF(N172="snížená",J172,0)</f>
        <v>0</v>
      </c>
      <c r="BG172" s="139">
        <f>IF(N172="zákl. přenesená",J172,0)</f>
        <v>0</v>
      </c>
      <c r="BH172" s="139">
        <f>IF(N172="sníž. přenesená",J172,0)</f>
        <v>0</v>
      </c>
      <c r="BI172" s="139">
        <f>IF(N172="nulová",J172,0)</f>
        <v>0</v>
      </c>
      <c r="BJ172" s="14" t="s">
        <v>77</v>
      </c>
      <c r="BK172" s="139">
        <f>ROUND(I172*H172,2)</f>
        <v>0</v>
      </c>
      <c r="BL172" s="14" t="s">
        <v>137</v>
      </c>
      <c r="BM172" s="138" t="s">
        <v>273</v>
      </c>
    </row>
    <row r="173" spans="2:65" s="11" customFormat="1" ht="22.9" customHeight="1">
      <c r="B173" s="115"/>
      <c r="D173" s="116" t="s">
        <v>68</v>
      </c>
      <c r="E173" s="124" t="s">
        <v>191</v>
      </c>
      <c r="F173" s="124" t="s">
        <v>275</v>
      </c>
      <c r="J173" s="125">
        <f>J174+J175+J176+J178+J180+J182+J184+J185+J186+J187+J189+J190</f>
        <v>0</v>
      </c>
      <c r="L173" s="115"/>
      <c r="M173" s="119"/>
      <c r="P173" s="120">
        <f>SUM(P174:P190)</f>
        <v>92.303840000000008</v>
      </c>
      <c r="R173" s="120">
        <f>SUM(R174:R190)</f>
        <v>17.001527200000002</v>
      </c>
      <c r="T173" s="121">
        <f>SUM(T174:T190)</f>
        <v>6.9</v>
      </c>
      <c r="AR173" s="116" t="s">
        <v>77</v>
      </c>
      <c r="AT173" s="122" t="s">
        <v>68</v>
      </c>
      <c r="AU173" s="122" t="s">
        <v>77</v>
      </c>
      <c r="AY173" s="116" t="s">
        <v>121</v>
      </c>
      <c r="BK173" s="123">
        <f>SUM(BK174:BK190)</f>
        <v>0</v>
      </c>
    </row>
    <row r="174" spans="2:65" s="1" customFormat="1" ht="24.2" customHeight="1">
      <c r="B174" s="126"/>
      <c r="C174" s="127" t="s">
        <v>280</v>
      </c>
      <c r="D174" s="127" t="s">
        <v>124</v>
      </c>
      <c r="E174" s="128" t="s">
        <v>277</v>
      </c>
      <c r="F174" s="129" t="s">
        <v>278</v>
      </c>
      <c r="G174" s="130" t="s">
        <v>248</v>
      </c>
      <c r="H174" s="131">
        <v>23</v>
      </c>
      <c r="I174" s="132"/>
      <c r="J174" s="132"/>
      <c r="K174" s="133"/>
      <c r="L174" s="26"/>
      <c r="M174" s="134" t="s">
        <v>1</v>
      </c>
      <c r="N174" s="135" t="s">
        <v>34</v>
      </c>
      <c r="O174" s="136">
        <v>0.36599999999999999</v>
      </c>
      <c r="P174" s="136">
        <f>O174*H174</f>
        <v>8.4179999999999993</v>
      </c>
      <c r="Q174" s="136">
        <v>2.9999999999999997E-4</v>
      </c>
      <c r="R174" s="136">
        <f>Q174*H174</f>
        <v>6.899999999999999E-3</v>
      </c>
      <c r="S174" s="136">
        <v>0</v>
      </c>
      <c r="T174" s="137">
        <f>S174*H174</f>
        <v>0</v>
      </c>
      <c r="AR174" s="138" t="s">
        <v>137</v>
      </c>
      <c r="AT174" s="138" t="s">
        <v>124</v>
      </c>
      <c r="AU174" s="138" t="s">
        <v>79</v>
      </c>
      <c r="AY174" s="14" t="s">
        <v>121</v>
      </c>
      <c r="BE174" s="139">
        <f>IF(N174="základní",J174,0)</f>
        <v>0</v>
      </c>
      <c r="BF174" s="139">
        <f>IF(N174="snížená",J174,0)</f>
        <v>0</v>
      </c>
      <c r="BG174" s="139">
        <f>IF(N174="zákl. přenesená",J174,0)</f>
        <v>0</v>
      </c>
      <c r="BH174" s="139">
        <f>IF(N174="sníž. přenesená",J174,0)</f>
        <v>0</v>
      </c>
      <c r="BI174" s="139">
        <f>IF(N174="nulová",J174,0)</f>
        <v>0</v>
      </c>
      <c r="BJ174" s="14" t="s">
        <v>77</v>
      </c>
      <c r="BK174" s="139">
        <f>ROUND(I174*H174,2)</f>
        <v>0</v>
      </c>
      <c r="BL174" s="14" t="s">
        <v>137</v>
      </c>
      <c r="BM174" s="138" t="s">
        <v>279</v>
      </c>
    </row>
    <row r="175" spans="2:65" s="1" customFormat="1" ht="16.5" customHeight="1">
      <c r="B175" s="126"/>
      <c r="C175" s="151" t="s">
        <v>284</v>
      </c>
      <c r="D175" s="151" t="s">
        <v>201</v>
      </c>
      <c r="E175" s="152" t="s">
        <v>281</v>
      </c>
      <c r="F175" s="153" t="s">
        <v>282</v>
      </c>
      <c r="G175" s="154" t="s">
        <v>248</v>
      </c>
      <c r="H175" s="155">
        <v>23</v>
      </c>
      <c r="I175" s="156"/>
      <c r="J175" s="156"/>
      <c r="K175" s="157"/>
      <c r="L175" s="158"/>
      <c r="M175" s="159" t="s">
        <v>1</v>
      </c>
      <c r="N175" s="160" t="s">
        <v>34</v>
      </c>
      <c r="O175" s="136">
        <v>0</v>
      </c>
      <c r="P175" s="136">
        <f>O175*H175</f>
        <v>0</v>
      </c>
      <c r="Q175" s="136">
        <v>1.3860000000000001E-2</v>
      </c>
      <c r="R175" s="136">
        <f>Q175*H175</f>
        <v>0.31878000000000001</v>
      </c>
      <c r="S175" s="136">
        <v>0</v>
      </c>
      <c r="T175" s="137">
        <f>S175*H175</f>
        <v>0</v>
      </c>
      <c r="AR175" s="138" t="s">
        <v>187</v>
      </c>
      <c r="AT175" s="138" t="s">
        <v>201</v>
      </c>
      <c r="AU175" s="138" t="s">
        <v>79</v>
      </c>
      <c r="AY175" s="14" t="s">
        <v>121</v>
      </c>
      <c r="BE175" s="139">
        <f>IF(N175="základní",J175,0)</f>
        <v>0</v>
      </c>
      <c r="BF175" s="139">
        <f>IF(N175="snížená",J175,0)</f>
        <v>0</v>
      </c>
      <c r="BG175" s="139">
        <f>IF(N175="zákl. přenesená",J175,0)</f>
        <v>0</v>
      </c>
      <c r="BH175" s="139">
        <f>IF(N175="sníž. přenesená",J175,0)</f>
        <v>0</v>
      </c>
      <c r="BI175" s="139">
        <f>IF(N175="nulová",J175,0)</f>
        <v>0</v>
      </c>
      <c r="BJ175" s="14" t="s">
        <v>77</v>
      </c>
      <c r="BK175" s="139">
        <f>ROUND(I175*H175,2)</f>
        <v>0</v>
      </c>
      <c r="BL175" s="14" t="s">
        <v>137</v>
      </c>
      <c r="BM175" s="138" t="s">
        <v>283</v>
      </c>
    </row>
    <row r="176" spans="2:65" s="1" customFormat="1" ht="33" customHeight="1">
      <c r="B176" s="126"/>
      <c r="C176" s="127" t="s">
        <v>289</v>
      </c>
      <c r="D176" s="127" t="s">
        <v>124</v>
      </c>
      <c r="E176" s="128" t="s">
        <v>285</v>
      </c>
      <c r="F176" s="129" t="s">
        <v>286</v>
      </c>
      <c r="G176" s="130" t="s">
        <v>248</v>
      </c>
      <c r="H176" s="131">
        <v>93</v>
      </c>
      <c r="I176" s="132"/>
      <c r="J176" s="132"/>
      <c r="K176" s="133"/>
      <c r="L176" s="26"/>
      <c r="M176" s="134" t="s">
        <v>1</v>
      </c>
      <c r="N176" s="135" t="s">
        <v>34</v>
      </c>
      <c r="O176" s="136">
        <v>0.23899999999999999</v>
      </c>
      <c r="P176" s="136">
        <f>O176*H176</f>
        <v>22.227</v>
      </c>
      <c r="Q176" s="136">
        <v>0.1295</v>
      </c>
      <c r="R176" s="136">
        <f>Q176*H176</f>
        <v>12.0435</v>
      </c>
      <c r="S176" s="136">
        <v>0</v>
      </c>
      <c r="T176" s="137">
        <f>S176*H176</f>
        <v>0</v>
      </c>
      <c r="AR176" s="138" t="s">
        <v>137</v>
      </c>
      <c r="AT176" s="138" t="s">
        <v>124</v>
      </c>
      <c r="AU176" s="138" t="s">
        <v>79</v>
      </c>
      <c r="AY176" s="14" t="s">
        <v>121</v>
      </c>
      <c r="BE176" s="139">
        <f>IF(N176="základní",J176,0)</f>
        <v>0</v>
      </c>
      <c r="BF176" s="139">
        <f>IF(N176="snížená",J176,0)</f>
        <v>0</v>
      </c>
      <c r="BG176" s="139">
        <f>IF(N176="zákl. přenesená",J176,0)</f>
        <v>0</v>
      </c>
      <c r="BH176" s="139">
        <f>IF(N176="sníž. přenesená",J176,0)</f>
        <v>0</v>
      </c>
      <c r="BI176" s="139">
        <f>IF(N176="nulová",J176,0)</f>
        <v>0</v>
      </c>
      <c r="BJ176" s="14" t="s">
        <v>77</v>
      </c>
      <c r="BK176" s="139">
        <f>ROUND(I176*H176,2)</f>
        <v>0</v>
      </c>
      <c r="BL176" s="14" t="s">
        <v>137</v>
      </c>
      <c r="BM176" s="138" t="s">
        <v>287</v>
      </c>
    </row>
    <row r="177" spans="2:65" s="12" customFormat="1">
      <c r="B177" s="144"/>
      <c r="D177" s="145" t="s">
        <v>159</v>
      </c>
      <c r="E177" s="146" t="s">
        <v>1</v>
      </c>
      <c r="F177" s="147" t="s">
        <v>422</v>
      </c>
      <c r="H177" s="148">
        <v>93</v>
      </c>
      <c r="L177" s="144"/>
      <c r="M177" s="149"/>
      <c r="T177" s="150"/>
      <c r="AT177" s="146" t="s">
        <v>159</v>
      </c>
      <c r="AU177" s="146" t="s">
        <v>79</v>
      </c>
      <c r="AV177" s="12" t="s">
        <v>79</v>
      </c>
      <c r="AW177" s="12" t="s">
        <v>27</v>
      </c>
      <c r="AX177" s="12" t="s">
        <v>77</v>
      </c>
      <c r="AY177" s="146" t="s">
        <v>121</v>
      </c>
    </row>
    <row r="178" spans="2:65" s="1" customFormat="1" ht="16.5" customHeight="1">
      <c r="B178" s="126"/>
      <c r="C178" s="151" t="s">
        <v>294</v>
      </c>
      <c r="D178" s="151" t="s">
        <v>201</v>
      </c>
      <c r="E178" s="152" t="s">
        <v>290</v>
      </c>
      <c r="F178" s="153" t="s">
        <v>291</v>
      </c>
      <c r="G178" s="154" t="s">
        <v>248</v>
      </c>
      <c r="H178" s="155">
        <v>28.56</v>
      </c>
      <c r="I178" s="156"/>
      <c r="J178" s="156"/>
      <c r="K178" s="157"/>
      <c r="L178" s="158"/>
      <c r="M178" s="159" t="s">
        <v>1</v>
      </c>
      <c r="N178" s="160" t="s">
        <v>34</v>
      </c>
      <c r="O178" s="136">
        <v>0</v>
      </c>
      <c r="P178" s="136">
        <f>O178*H178</f>
        <v>0</v>
      </c>
      <c r="Q178" s="136">
        <v>5.6120000000000003E-2</v>
      </c>
      <c r="R178" s="136">
        <f>Q178*H178</f>
        <v>1.6027872000000001</v>
      </c>
      <c r="S178" s="136">
        <v>0</v>
      </c>
      <c r="T178" s="137">
        <f>S178*H178</f>
        <v>0</v>
      </c>
      <c r="AR178" s="138" t="s">
        <v>187</v>
      </c>
      <c r="AT178" s="138" t="s">
        <v>201</v>
      </c>
      <c r="AU178" s="138" t="s">
        <v>79</v>
      </c>
      <c r="AY178" s="14" t="s">
        <v>121</v>
      </c>
      <c r="BE178" s="139">
        <f>IF(N178="základní",J178,0)</f>
        <v>0</v>
      </c>
      <c r="BF178" s="139">
        <f>IF(N178="snížená",J178,0)</f>
        <v>0</v>
      </c>
      <c r="BG178" s="139">
        <f>IF(N178="zákl. přenesená",J178,0)</f>
        <v>0</v>
      </c>
      <c r="BH178" s="139">
        <f>IF(N178="sníž. přenesená",J178,0)</f>
        <v>0</v>
      </c>
      <c r="BI178" s="139">
        <f>IF(N178="nulová",J178,0)</f>
        <v>0</v>
      </c>
      <c r="BJ178" s="14" t="s">
        <v>77</v>
      </c>
      <c r="BK178" s="139">
        <f>ROUND(I178*H178,2)</f>
        <v>0</v>
      </c>
      <c r="BL178" s="14" t="s">
        <v>137</v>
      </c>
      <c r="BM178" s="138" t="s">
        <v>292</v>
      </c>
    </row>
    <row r="179" spans="2:65" s="12" customFormat="1">
      <c r="B179" s="144"/>
      <c r="D179" s="145" t="s">
        <v>159</v>
      </c>
      <c r="E179" s="146" t="s">
        <v>1</v>
      </c>
      <c r="F179" s="147" t="s">
        <v>423</v>
      </c>
      <c r="H179" s="148">
        <v>28.56</v>
      </c>
      <c r="L179" s="144"/>
      <c r="M179" s="149"/>
      <c r="T179" s="150"/>
      <c r="AT179" s="146" t="s">
        <v>159</v>
      </c>
      <c r="AU179" s="146" t="s">
        <v>79</v>
      </c>
      <c r="AV179" s="12" t="s">
        <v>79</v>
      </c>
      <c r="AW179" s="12" t="s">
        <v>27</v>
      </c>
      <c r="AX179" s="12" t="s">
        <v>77</v>
      </c>
      <c r="AY179" s="146" t="s">
        <v>121</v>
      </c>
    </row>
    <row r="180" spans="2:65" s="1" customFormat="1" ht="16.5" customHeight="1">
      <c r="B180" s="126"/>
      <c r="C180" s="151" t="s">
        <v>299</v>
      </c>
      <c r="D180" s="151" t="s">
        <v>201</v>
      </c>
      <c r="E180" s="152" t="s">
        <v>363</v>
      </c>
      <c r="F180" s="153" t="s">
        <v>364</v>
      </c>
      <c r="G180" s="154" t="s">
        <v>248</v>
      </c>
      <c r="H180" s="155">
        <v>66.3</v>
      </c>
      <c r="I180" s="156"/>
      <c r="J180" s="156"/>
      <c r="K180" s="157"/>
      <c r="L180" s="158"/>
      <c r="M180" s="159" t="s">
        <v>1</v>
      </c>
      <c r="N180" s="160" t="s">
        <v>34</v>
      </c>
      <c r="O180" s="136">
        <v>0</v>
      </c>
      <c r="P180" s="136">
        <f>O180*H180</f>
        <v>0</v>
      </c>
      <c r="Q180" s="136">
        <v>4.4999999999999998E-2</v>
      </c>
      <c r="R180" s="136">
        <f>Q180*H180</f>
        <v>2.9834999999999998</v>
      </c>
      <c r="S180" s="136">
        <v>0</v>
      </c>
      <c r="T180" s="137">
        <f>S180*H180</f>
        <v>0</v>
      </c>
      <c r="AR180" s="138" t="s">
        <v>187</v>
      </c>
      <c r="AT180" s="138" t="s">
        <v>201</v>
      </c>
      <c r="AU180" s="138" t="s">
        <v>79</v>
      </c>
      <c r="AY180" s="14" t="s">
        <v>121</v>
      </c>
      <c r="BE180" s="139">
        <f>IF(N180="základní",J180,0)</f>
        <v>0</v>
      </c>
      <c r="BF180" s="139">
        <f>IF(N180="snížená",J180,0)</f>
        <v>0</v>
      </c>
      <c r="BG180" s="139">
        <f>IF(N180="zákl. přenesená",J180,0)</f>
        <v>0</v>
      </c>
      <c r="BH180" s="139">
        <f>IF(N180="sníž. přenesená",J180,0)</f>
        <v>0</v>
      </c>
      <c r="BI180" s="139">
        <f>IF(N180="nulová",J180,0)</f>
        <v>0</v>
      </c>
      <c r="BJ180" s="14" t="s">
        <v>77</v>
      </c>
      <c r="BK180" s="139">
        <f>ROUND(I180*H180,2)</f>
        <v>0</v>
      </c>
      <c r="BL180" s="14" t="s">
        <v>137</v>
      </c>
      <c r="BM180" s="138" t="s">
        <v>365</v>
      </c>
    </row>
    <row r="181" spans="2:65" s="12" customFormat="1">
      <c r="B181" s="144"/>
      <c r="D181" s="145" t="s">
        <v>159</v>
      </c>
      <c r="E181" s="146" t="s">
        <v>1</v>
      </c>
      <c r="F181" s="147" t="s">
        <v>424</v>
      </c>
      <c r="H181" s="148">
        <v>66.3</v>
      </c>
      <c r="L181" s="144"/>
      <c r="M181" s="149"/>
      <c r="T181" s="150"/>
      <c r="AT181" s="146" t="s">
        <v>159</v>
      </c>
      <c r="AU181" s="146" t="s">
        <v>79</v>
      </c>
      <c r="AV181" s="12" t="s">
        <v>79</v>
      </c>
      <c r="AW181" s="12" t="s">
        <v>27</v>
      </c>
      <c r="AX181" s="12" t="s">
        <v>77</v>
      </c>
      <c r="AY181" s="146" t="s">
        <v>121</v>
      </c>
    </row>
    <row r="182" spans="2:65" s="1" customFormat="1" ht="16.5" customHeight="1">
      <c r="B182" s="126"/>
      <c r="C182" s="127" t="s">
        <v>303</v>
      </c>
      <c r="D182" s="127" t="s">
        <v>124</v>
      </c>
      <c r="E182" s="128" t="s">
        <v>295</v>
      </c>
      <c r="F182" s="129" t="s">
        <v>296</v>
      </c>
      <c r="G182" s="130" t="s">
        <v>170</v>
      </c>
      <c r="H182" s="131">
        <v>3.24</v>
      </c>
      <c r="I182" s="132"/>
      <c r="J182" s="132"/>
      <c r="K182" s="133"/>
      <c r="L182" s="26"/>
      <c r="M182" s="134" t="s">
        <v>1</v>
      </c>
      <c r="N182" s="135" t="s">
        <v>34</v>
      </c>
      <c r="O182" s="136">
        <v>6.4359999999999999</v>
      </c>
      <c r="P182" s="136">
        <f>O182*H182</f>
        <v>20.852640000000001</v>
      </c>
      <c r="Q182" s="136">
        <v>0</v>
      </c>
      <c r="R182" s="136">
        <f>Q182*H182</f>
        <v>0</v>
      </c>
      <c r="S182" s="136">
        <v>2</v>
      </c>
      <c r="T182" s="137">
        <f>S182*H182</f>
        <v>6.48</v>
      </c>
      <c r="AR182" s="138" t="s">
        <v>137</v>
      </c>
      <c r="AT182" s="138" t="s">
        <v>124</v>
      </c>
      <c r="AU182" s="138" t="s">
        <v>79</v>
      </c>
      <c r="AY182" s="14" t="s">
        <v>121</v>
      </c>
      <c r="BE182" s="139">
        <f>IF(N182="základní",J182,0)</f>
        <v>0</v>
      </c>
      <c r="BF182" s="139">
        <f>IF(N182="snížená",J182,0)</f>
        <v>0</v>
      </c>
      <c r="BG182" s="139">
        <f>IF(N182="zákl. přenesená",J182,0)</f>
        <v>0</v>
      </c>
      <c r="BH182" s="139">
        <f>IF(N182="sníž. přenesená",J182,0)</f>
        <v>0</v>
      </c>
      <c r="BI182" s="139">
        <f>IF(N182="nulová",J182,0)</f>
        <v>0</v>
      </c>
      <c r="BJ182" s="14" t="s">
        <v>77</v>
      </c>
      <c r="BK182" s="139">
        <f>ROUND(I182*H182,2)</f>
        <v>0</v>
      </c>
      <c r="BL182" s="14" t="s">
        <v>137</v>
      </c>
      <c r="BM182" s="138" t="s">
        <v>297</v>
      </c>
    </row>
    <row r="183" spans="2:65" s="12" customFormat="1">
      <c r="B183" s="144"/>
      <c r="D183" s="145" t="s">
        <v>159</v>
      </c>
      <c r="E183" s="146" t="s">
        <v>1</v>
      </c>
      <c r="F183" s="147" t="s">
        <v>425</v>
      </c>
      <c r="H183" s="148">
        <v>3.24</v>
      </c>
      <c r="L183" s="144"/>
      <c r="M183" s="149"/>
      <c r="T183" s="150"/>
      <c r="AT183" s="146" t="s">
        <v>159</v>
      </c>
      <c r="AU183" s="146" t="s">
        <v>79</v>
      </c>
      <c r="AV183" s="12" t="s">
        <v>79</v>
      </c>
      <c r="AW183" s="12" t="s">
        <v>27</v>
      </c>
      <c r="AX183" s="12" t="s">
        <v>77</v>
      </c>
      <c r="AY183" s="146" t="s">
        <v>121</v>
      </c>
    </row>
    <row r="184" spans="2:65" s="1" customFormat="1" ht="24.2" customHeight="1">
      <c r="B184" s="126"/>
      <c r="C184" s="127" t="s">
        <v>307</v>
      </c>
      <c r="D184" s="127" t="s">
        <v>124</v>
      </c>
      <c r="E184" s="128" t="s">
        <v>300</v>
      </c>
      <c r="F184" s="129" t="s">
        <v>301</v>
      </c>
      <c r="G184" s="130" t="s">
        <v>157</v>
      </c>
      <c r="H184" s="131">
        <v>98</v>
      </c>
      <c r="I184" s="132"/>
      <c r="J184" s="132"/>
      <c r="K184" s="133"/>
      <c r="L184" s="26"/>
      <c r="M184" s="134" t="s">
        <v>1</v>
      </c>
      <c r="N184" s="135" t="s">
        <v>34</v>
      </c>
      <c r="O184" s="136">
        <v>0.08</v>
      </c>
      <c r="P184" s="136">
        <f>O184*H184</f>
        <v>7.84</v>
      </c>
      <c r="Q184" s="136">
        <v>4.6999999999999999E-4</v>
      </c>
      <c r="R184" s="136">
        <f>Q184*H184</f>
        <v>4.6059999999999997E-2</v>
      </c>
      <c r="S184" s="136">
        <v>0</v>
      </c>
      <c r="T184" s="137">
        <f>S184*H184</f>
        <v>0</v>
      </c>
      <c r="AR184" s="138" t="s">
        <v>137</v>
      </c>
      <c r="AT184" s="138" t="s">
        <v>124</v>
      </c>
      <c r="AU184" s="138" t="s">
        <v>79</v>
      </c>
      <c r="AY184" s="14" t="s">
        <v>121</v>
      </c>
      <c r="BE184" s="139">
        <f>IF(N184="základní",J184,0)</f>
        <v>0</v>
      </c>
      <c r="BF184" s="139">
        <f>IF(N184="snížená",J184,0)</f>
        <v>0</v>
      </c>
      <c r="BG184" s="139">
        <f>IF(N184="zákl. přenesená",J184,0)</f>
        <v>0</v>
      </c>
      <c r="BH184" s="139">
        <f>IF(N184="sníž. přenesená",J184,0)</f>
        <v>0</v>
      </c>
      <c r="BI184" s="139">
        <f>IF(N184="nulová",J184,0)</f>
        <v>0</v>
      </c>
      <c r="BJ184" s="14" t="s">
        <v>77</v>
      </c>
      <c r="BK184" s="139">
        <f>ROUND(I184*H184,2)</f>
        <v>0</v>
      </c>
      <c r="BL184" s="14" t="s">
        <v>137</v>
      </c>
      <c r="BM184" s="138" t="s">
        <v>302</v>
      </c>
    </row>
    <row r="185" spans="2:65" s="1" customFormat="1" ht="24.2" customHeight="1">
      <c r="B185" s="126"/>
      <c r="C185" s="127" t="s">
        <v>311</v>
      </c>
      <c r="D185" s="127" t="s">
        <v>124</v>
      </c>
      <c r="E185" s="128" t="s">
        <v>304</v>
      </c>
      <c r="F185" s="129" t="s">
        <v>305</v>
      </c>
      <c r="G185" s="130" t="s">
        <v>248</v>
      </c>
      <c r="H185" s="131">
        <v>12</v>
      </c>
      <c r="I185" s="132"/>
      <c r="J185" s="132"/>
      <c r="K185" s="133"/>
      <c r="L185" s="26"/>
      <c r="M185" s="134" t="s">
        <v>1</v>
      </c>
      <c r="N185" s="135" t="s">
        <v>34</v>
      </c>
      <c r="O185" s="136">
        <v>0.97</v>
      </c>
      <c r="P185" s="136">
        <f>O185*H185</f>
        <v>11.64</v>
      </c>
      <c r="Q185" s="136">
        <v>0</v>
      </c>
      <c r="R185" s="136">
        <f>Q185*H185</f>
        <v>0</v>
      </c>
      <c r="S185" s="136">
        <v>3.5000000000000003E-2</v>
      </c>
      <c r="T185" s="137">
        <f>S185*H185</f>
        <v>0.42000000000000004</v>
      </c>
      <c r="AR185" s="138" t="s">
        <v>137</v>
      </c>
      <c r="AT185" s="138" t="s">
        <v>124</v>
      </c>
      <c r="AU185" s="138" t="s">
        <v>79</v>
      </c>
      <c r="AY185" s="14" t="s">
        <v>121</v>
      </c>
      <c r="BE185" s="139">
        <f>IF(N185="základní",J185,0)</f>
        <v>0</v>
      </c>
      <c r="BF185" s="139">
        <f>IF(N185="snížená",J185,0)</f>
        <v>0</v>
      </c>
      <c r="BG185" s="139">
        <f>IF(N185="zákl. přenesená",J185,0)</f>
        <v>0</v>
      </c>
      <c r="BH185" s="139">
        <f>IF(N185="sníž. přenesená",J185,0)</f>
        <v>0</v>
      </c>
      <c r="BI185" s="139">
        <f>IF(N185="nulová",J185,0)</f>
        <v>0</v>
      </c>
      <c r="BJ185" s="14" t="s">
        <v>77</v>
      </c>
      <c r="BK185" s="139">
        <f>ROUND(I185*H185,2)</f>
        <v>0</v>
      </c>
      <c r="BL185" s="14" t="s">
        <v>137</v>
      </c>
      <c r="BM185" s="138" t="s">
        <v>306</v>
      </c>
    </row>
    <row r="186" spans="2:65" s="1" customFormat="1" ht="24.2" customHeight="1">
      <c r="B186" s="126"/>
      <c r="C186" s="127" t="s">
        <v>316</v>
      </c>
      <c r="D186" s="127" t="s">
        <v>124</v>
      </c>
      <c r="E186" s="128" t="s">
        <v>308</v>
      </c>
      <c r="F186" s="129" t="s">
        <v>309</v>
      </c>
      <c r="G186" s="130" t="s">
        <v>184</v>
      </c>
      <c r="H186" s="131">
        <v>76.165000000000006</v>
      </c>
      <c r="I186" s="132"/>
      <c r="J186" s="132"/>
      <c r="K186" s="133"/>
      <c r="L186" s="26"/>
      <c r="M186" s="134" t="s">
        <v>1</v>
      </c>
      <c r="N186" s="135" t="s">
        <v>34</v>
      </c>
      <c r="O186" s="136">
        <v>0.24</v>
      </c>
      <c r="P186" s="136">
        <f>O186*H186</f>
        <v>18.279600000000002</v>
      </c>
      <c r="Q186" s="136">
        <v>0</v>
      </c>
      <c r="R186" s="136">
        <f>Q186*H186</f>
        <v>0</v>
      </c>
      <c r="S186" s="136">
        <v>0</v>
      </c>
      <c r="T186" s="137">
        <f>S186*H186</f>
        <v>0</v>
      </c>
      <c r="AR186" s="138" t="s">
        <v>137</v>
      </c>
      <c r="AT186" s="138" t="s">
        <v>124</v>
      </c>
      <c r="AU186" s="138" t="s">
        <v>79</v>
      </c>
      <c r="AY186" s="14" t="s">
        <v>121</v>
      </c>
      <c r="BE186" s="139">
        <f>IF(N186="základní",J186,0)</f>
        <v>0</v>
      </c>
      <c r="BF186" s="139">
        <f>IF(N186="snížená",J186,0)</f>
        <v>0</v>
      </c>
      <c r="BG186" s="139">
        <f>IF(N186="zákl. přenesená",J186,0)</f>
        <v>0</v>
      </c>
      <c r="BH186" s="139">
        <f>IF(N186="sníž. přenesená",J186,0)</f>
        <v>0</v>
      </c>
      <c r="BI186" s="139">
        <f>IF(N186="nulová",J186,0)</f>
        <v>0</v>
      </c>
      <c r="BJ186" s="14" t="s">
        <v>77</v>
      </c>
      <c r="BK186" s="139">
        <f>ROUND(I186*H186,2)</f>
        <v>0</v>
      </c>
      <c r="BL186" s="14" t="s">
        <v>137</v>
      </c>
      <c r="BM186" s="138" t="s">
        <v>310</v>
      </c>
    </row>
    <row r="187" spans="2:65" s="1" customFormat="1" ht="16.5" customHeight="1">
      <c r="B187" s="126"/>
      <c r="C187" s="127" t="s">
        <v>320</v>
      </c>
      <c r="D187" s="127" t="s">
        <v>124</v>
      </c>
      <c r="E187" s="128" t="s">
        <v>312</v>
      </c>
      <c r="F187" s="129" t="s">
        <v>313</v>
      </c>
      <c r="G187" s="130" t="s">
        <v>184</v>
      </c>
      <c r="H187" s="131">
        <v>761.65</v>
      </c>
      <c r="I187" s="132"/>
      <c r="J187" s="132"/>
      <c r="K187" s="133"/>
      <c r="L187" s="26"/>
      <c r="M187" s="134" t="s">
        <v>1</v>
      </c>
      <c r="N187" s="135" t="s">
        <v>34</v>
      </c>
      <c r="O187" s="136">
        <v>4.0000000000000001E-3</v>
      </c>
      <c r="P187" s="136">
        <f>O187*H187</f>
        <v>3.0465999999999998</v>
      </c>
      <c r="Q187" s="136">
        <v>0</v>
      </c>
      <c r="R187" s="136">
        <f>Q187*H187</f>
        <v>0</v>
      </c>
      <c r="S187" s="136">
        <v>0</v>
      </c>
      <c r="T187" s="137">
        <f>S187*H187</f>
        <v>0</v>
      </c>
      <c r="AR187" s="138" t="s">
        <v>137</v>
      </c>
      <c r="AT187" s="138" t="s">
        <v>124</v>
      </c>
      <c r="AU187" s="138" t="s">
        <v>79</v>
      </c>
      <c r="AY187" s="14" t="s">
        <v>121</v>
      </c>
      <c r="BE187" s="139">
        <f>IF(N187="základní",J187,0)</f>
        <v>0</v>
      </c>
      <c r="BF187" s="139">
        <f>IF(N187="snížená",J187,0)</f>
        <v>0</v>
      </c>
      <c r="BG187" s="139">
        <f>IF(N187="zákl. přenesená",J187,0)</f>
        <v>0</v>
      </c>
      <c r="BH187" s="139">
        <f>IF(N187="sníž. přenesená",J187,0)</f>
        <v>0</v>
      </c>
      <c r="BI187" s="139">
        <f>IF(N187="nulová",J187,0)</f>
        <v>0</v>
      </c>
      <c r="BJ187" s="14" t="s">
        <v>77</v>
      </c>
      <c r="BK187" s="139">
        <f>ROUND(I187*H187,2)</f>
        <v>0</v>
      </c>
      <c r="BL187" s="14" t="s">
        <v>137</v>
      </c>
      <c r="BM187" s="138" t="s">
        <v>314</v>
      </c>
    </row>
    <row r="188" spans="2:65" s="12" customFormat="1">
      <c r="B188" s="144"/>
      <c r="D188" s="145" t="s">
        <v>159</v>
      </c>
      <c r="E188" s="146" t="s">
        <v>1</v>
      </c>
      <c r="F188" s="147" t="s">
        <v>426</v>
      </c>
      <c r="H188" s="148">
        <v>761.65</v>
      </c>
      <c r="L188" s="144"/>
      <c r="M188" s="149"/>
      <c r="T188" s="150"/>
      <c r="AT188" s="146" t="s">
        <v>159</v>
      </c>
      <c r="AU188" s="146" t="s">
        <v>79</v>
      </c>
      <c r="AV188" s="12" t="s">
        <v>79</v>
      </c>
      <c r="AW188" s="12" t="s">
        <v>27</v>
      </c>
      <c r="AX188" s="12" t="s">
        <v>77</v>
      </c>
      <c r="AY188" s="146" t="s">
        <v>121</v>
      </c>
    </row>
    <row r="189" spans="2:65" s="1" customFormat="1" ht="37.9" customHeight="1">
      <c r="B189" s="126"/>
      <c r="C189" s="127" t="s">
        <v>326</v>
      </c>
      <c r="D189" s="127" t="s">
        <v>124</v>
      </c>
      <c r="E189" s="128" t="s">
        <v>317</v>
      </c>
      <c r="F189" s="129" t="s">
        <v>318</v>
      </c>
      <c r="G189" s="130" t="s">
        <v>184</v>
      </c>
      <c r="H189" s="131">
        <v>53.545000000000002</v>
      </c>
      <c r="I189" s="132"/>
      <c r="J189" s="132"/>
      <c r="K189" s="133"/>
      <c r="L189" s="26"/>
      <c r="M189" s="134" t="s">
        <v>1</v>
      </c>
      <c r="N189" s="135" t="s">
        <v>34</v>
      </c>
      <c r="O189" s="136">
        <v>0</v>
      </c>
      <c r="P189" s="136">
        <f>O189*H189</f>
        <v>0</v>
      </c>
      <c r="Q189" s="136">
        <v>0</v>
      </c>
      <c r="R189" s="136">
        <f>Q189*H189</f>
        <v>0</v>
      </c>
      <c r="S189" s="136">
        <v>0</v>
      </c>
      <c r="T189" s="137">
        <f>S189*H189</f>
        <v>0</v>
      </c>
      <c r="AR189" s="138" t="s">
        <v>137</v>
      </c>
      <c r="AT189" s="138" t="s">
        <v>124</v>
      </c>
      <c r="AU189" s="138" t="s">
        <v>79</v>
      </c>
      <c r="AY189" s="14" t="s">
        <v>121</v>
      </c>
      <c r="BE189" s="139">
        <f>IF(N189="základní",J189,0)</f>
        <v>0</v>
      </c>
      <c r="BF189" s="139">
        <f>IF(N189="snížená",J189,0)</f>
        <v>0</v>
      </c>
      <c r="BG189" s="139">
        <f>IF(N189="zákl. přenesená",J189,0)</f>
        <v>0</v>
      </c>
      <c r="BH189" s="139">
        <f>IF(N189="sníž. přenesená",J189,0)</f>
        <v>0</v>
      </c>
      <c r="BI189" s="139">
        <f>IF(N189="nulová",J189,0)</f>
        <v>0</v>
      </c>
      <c r="BJ189" s="14" t="s">
        <v>77</v>
      </c>
      <c r="BK189" s="139">
        <f>ROUND(I189*H189,2)</f>
        <v>0</v>
      </c>
      <c r="BL189" s="14" t="s">
        <v>137</v>
      </c>
      <c r="BM189" s="138" t="s">
        <v>319</v>
      </c>
    </row>
    <row r="190" spans="2:65" s="1" customFormat="1" ht="44.25" customHeight="1">
      <c r="B190" s="126"/>
      <c r="C190" s="127" t="s">
        <v>368</v>
      </c>
      <c r="D190" s="127" t="s">
        <v>124</v>
      </c>
      <c r="E190" s="128" t="s">
        <v>321</v>
      </c>
      <c r="F190" s="129" t="s">
        <v>322</v>
      </c>
      <c r="G190" s="130" t="s">
        <v>184</v>
      </c>
      <c r="H190" s="131">
        <v>22.62</v>
      </c>
      <c r="I190" s="132"/>
      <c r="J190" s="132"/>
      <c r="K190" s="133"/>
      <c r="L190" s="26"/>
      <c r="M190" s="134" t="s">
        <v>1</v>
      </c>
      <c r="N190" s="135" t="s">
        <v>34</v>
      </c>
      <c r="O190" s="136">
        <v>0</v>
      </c>
      <c r="P190" s="136">
        <f>O190*H190</f>
        <v>0</v>
      </c>
      <c r="Q190" s="136">
        <v>0</v>
      </c>
      <c r="R190" s="136">
        <f>Q190*H190</f>
        <v>0</v>
      </c>
      <c r="S190" s="136">
        <v>0</v>
      </c>
      <c r="T190" s="137">
        <f>S190*H190</f>
        <v>0</v>
      </c>
      <c r="AR190" s="138" t="s">
        <v>137</v>
      </c>
      <c r="AT190" s="138" t="s">
        <v>124</v>
      </c>
      <c r="AU190" s="138" t="s">
        <v>79</v>
      </c>
      <c r="AY190" s="14" t="s">
        <v>121</v>
      </c>
      <c r="BE190" s="139">
        <f>IF(N190="základní",J190,0)</f>
        <v>0</v>
      </c>
      <c r="BF190" s="139">
        <f>IF(N190="snížená",J190,0)</f>
        <v>0</v>
      </c>
      <c r="BG190" s="139">
        <f>IF(N190="zákl. přenesená",J190,0)</f>
        <v>0</v>
      </c>
      <c r="BH190" s="139">
        <f>IF(N190="sníž. přenesená",J190,0)</f>
        <v>0</v>
      </c>
      <c r="BI190" s="139">
        <f>IF(N190="nulová",J190,0)</f>
        <v>0</v>
      </c>
      <c r="BJ190" s="14" t="s">
        <v>77</v>
      </c>
      <c r="BK190" s="139">
        <f>ROUND(I190*H190,2)</f>
        <v>0</v>
      </c>
      <c r="BL190" s="14" t="s">
        <v>137</v>
      </c>
      <c r="BM190" s="138" t="s">
        <v>323</v>
      </c>
    </row>
    <row r="191" spans="2:65" s="11" customFormat="1" ht="22.9" customHeight="1">
      <c r="B191" s="115"/>
      <c r="D191" s="116" t="s">
        <v>68</v>
      </c>
      <c r="E191" s="124" t="s">
        <v>324</v>
      </c>
      <c r="F191" s="124" t="s">
        <v>325</v>
      </c>
      <c r="J191" s="125">
        <f>J192</f>
        <v>0</v>
      </c>
      <c r="L191" s="115"/>
      <c r="M191" s="119"/>
      <c r="P191" s="120">
        <f>P192</f>
        <v>34.869304</v>
      </c>
      <c r="R191" s="120">
        <f>R192</f>
        <v>0</v>
      </c>
      <c r="T191" s="121">
        <f>T192</f>
        <v>0</v>
      </c>
      <c r="AR191" s="116" t="s">
        <v>77</v>
      </c>
      <c r="AT191" s="122" t="s">
        <v>68</v>
      </c>
      <c r="AU191" s="122" t="s">
        <v>77</v>
      </c>
      <c r="AY191" s="116" t="s">
        <v>121</v>
      </c>
      <c r="BK191" s="123">
        <f>BK192</f>
        <v>0</v>
      </c>
    </row>
    <row r="192" spans="2:65" s="1" customFormat="1" ht="24.2" customHeight="1">
      <c r="B192" s="126"/>
      <c r="C192" s="127" t="s">
        <v>370</v>
      </c>
      <c r="D192" s="127" t="s">
        <v>124</v>
      </c>
      <c r="E192" s="128" t="s">
        <v>327</v>
      </c>
      <c r="F192" s="129" t="s">
        <v>328</v>
      </c>
      <c r="G192" s="130" t="s">
        <v>184</v>
      </c>
      <c r="H192" s="131">
        <v>87.831999999999994</v>
      </c>
      <c r="I192" s="132"/>
      <c r="J192" s="132"/>
      <c r="K192" s="133"/>
      <c r="L192" s="26"/>
      <c r="M192" s="140" t="s">
        <v>1</v>
      </c>
      <c r="N192" s="141" t="s">
        <v>34</v>
      </c>
      <c r="O192" s="142">
        <v>0.39700000000000002</v>
      </c>
      <c r="P192" s="142">
        <f>O192*H192</f>
        <v>34.869304</v>
      </c>
      <c r="Q192" s="142">
        <v>0</v>
      </c>
      <c r="R192" s="142">
        <f>Q192*H192</f>
        <v>0</v>
      </c>
      <c r="S192" s="142">
        <v>0</v>
      </c>
      <c r="T192" s="143">
        <f>S192*H192</f>
        <v>0</v>
      </c>
      <c r="AR192" s="138" t="s">
        <v>137</v>
      </c>
      <c r="AT192" s="138" t="s">
        <v>124</v>
      </c>
      <c r="AU192" s="138" t="s">
        <v>79</v>
      </c>
      <c r="AY192" s="14" t="s">
        <v>121</v>
      </c>
      <c r="BE192" s="139">
        <f>IF(N192="základní",J192,0)</f>
        <v>0</v>
      </c>
      <c r="BF192" s="139">
        <f>IF(N192="snížená",J192,0)</f>
        <v>0</v>
      </c>
      <c r="BG192" s="139">
        <f>IF(N192="zákl. přenesená",J192,0)</f>
        <v>0</v>
      </c>
      <c r="BH192" s="139">
        <f>IF(N192="sníž. přenesená",J192,0)</f>
        <v>0</v>
      </c>
      <c r="BI192" s="139">
        <f>IF(N192="nulová",J192,0)</f>
        <v>0</v>
      </c>
      <c r="BJ192" s="14" t="s">
        <v>77</v>
      </c>
      <c r="BK192" s="139">
        <f>ROUND(I192*H192,2)</f>
        <v>0</v>
      </c>
      <c r="BL192" s="14" t="s">
        <v>137</v>
      </c>
      <c r="BM192" s="138" t="s">
        <v>329</v>
      </c>
    </row>
    <row r="193" spans="2:12" s="1" customFormat="1" ht="6.95" customHeight="1">
      <c r="B193" s="38"/>
      <c r="C193" s="39"/>
      <c r="D193" s="39"/>
      <c r="E193" s="39"/>
      <c r="F193" s="39"/>
      <c r="G193" s="39"/>
      <c r="H193" s="39"/>
      <c r="I193" s="39"/>
      <c r="J193" s="39"/>
      <c r="K193" s="39"/>
      <c r="L193" s="26"/>
    </row>
  </sheetData>
  <autoFilter ref="C122:K192" xr:uid="{00000000-0009-0000-0000-000005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96"/>
  <sheetViews>
    <sheetView showGridLines="0" topLeftCell="A118" workbookViewId="0">
      <selection activeCell="I126" sqref="I126:I19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1" t="s">
        <v>5</v>
      </c>
      <c r="M2" s="162"/>
      <c r="N2" s="162"/>
      <c r="O2" s="162"/>
      <c r="P2" s="162"/>
      <c r="Q2" s="162"/>
      <c r="R2" s="162"/>
      <c r="S2" s="162"/>
      <c r="T2" s="162"/>
      <c r="U2" s="162"/>
      <c r="V2" s="162"/>
      <c r="AT2" s="14" t="s">
        <v>94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79</v>
      </c>
    </row>
    <row r="4" spans="2:46" ht="24.95" customHeight="1">
      <c r="B4" s="17"/>
      <c r="D4" s="18" t="s">
        <v>95</v>
      </c>
      <c r="L4" s="17"/>
      <c r="M4" s="82" t="s">
        <v>10</v>
      </c>
      <c r="AT4" s="14" t="s">
        <v>3</v>
      </c>
    </row>
    <row r="5" spans="2:46" ht="6.95" customHeight="1">
      <c r="B5" s="17"/>
      <c r="L5" s="17"/>
    </row>
    <row r="6" spans="2:46" ht="12" customHeight="1">
      <c r="B6" s="17"/>
      <c r="D6" s="23" t="s">
        <v>14</v>
      </c>
      <c r="L6" s="17"/>
    </row>
    <row r="7" spans="2:46" ht="16.5" customHeight="1">
      <c r="B7" s="17"/>
      <c r="E7" s="196" t="str">
        <f>'Rekapitulace stavby'!K6</f>
        <v>Město Kopřivnice - oprava vybraných schodišť 2024</v>
      </c>
      <c r="F7" s="197"/>
      <c r="G7" s="197"/>
      <c r="H7" s="197"/>
      <c r="L7" s="17"/>
    </row>
    <row r="8" spans="2:46" s="1" customFormat="1" ht="12" customHeight="1">
      <c r="B8" s="26"/>
      <c r="D8" s="23" t="s">
        <v>96</v>
      </c>
      <c r="L8" s="26"/>
    </row>
    <row r="9" spans="2:46" s="1" customFormat="1" ht="16.5" customHeight="1">
      <c r="B9" s="26"/>
      <c r="E9" s="186" t="s">
        <v>427</v>
      </c>
      <c r="F9" s="195"/>
      <c r="G9" s="195"/>
      <c r="H9" s="195"/>
      <c r="L9" s="26"/>
    </row>
    <row r="10" spans="2:46" s="1" customFormat="1">
      <c r="B10" s="26"/>
      <c r="L10" s="26"/>
    </row>
    <row r="11" spans="2:46" s="1" customFormat="1" ht="12" customHeight="1">
      <c r="B11" s="26"/>
      <c r="D11" s="23" t="s">
        <v>15</v>
      </c>
      <c r="F11" s="21" t="s">
        <v>1</v>
      </c>
      <c r="I11" s="23" t="s">
        <v>16</v>
      </c>
      <c r="J11" s="21" t="s">
        <v>1</v>
      </c>
      <c r="L11" s="26"/>
    </row>
    <row r="12" spans="2:46" s="1" customFormat="1" ht="12" customHeight="1">
      <c r="B12" s="26"/>
      <c r="D12" s="23" t="s">
        <v>17</v>
      </c>
      <c r="F12" s="21" t="s">
        <v>18</v>
      </c>
      <c r="I12" s="23" t="s">
        <v>19</v>
      </c>
      <c r="J12" s="46" t="str">
        <f>'Rekapitulace stavby'!AN8</f>
        <v>7. 10. 2024</v>
      </c>
      <c r="L12" s="26"/>
    </row>
    <row r="13" spans="2:46" s="1" customFormat="1" ht="10.9" customHeight="1">
      <c r="B13" s="26"/>
      <c r="L13" s="26"/>
    </row>
    <row r="14" spans="2:46" s="1" customFormat="1" ht="12" customHeight="1">
      <c r="B14" s="26"/>
      <c r="D14" s="23" t="s">
        <v>21</v>
      </c>
      <c r="I14" s="23" t="s">
        <v>22</v>
      </c>
      <c r="J14" s="21" t="str">
        <f>IF('Rekapitulace stavby'!AN10="","",'Rekapitulace stavby'!AN10)</f>
        <v/>
      </c>
      <c r="L14" s="26"/>
    </row>
    <row r="15" spans="2:46" s="1" customFormat="1" ht="18" customHeight="1">
      <c r="B15" s="26"/>
      <c r="E15" s="21" t="str">
        <f>IF('Rekapitulace stavby'!E11="","",'Rekapitulace stavby'!E11)</f>
        <v xml:space="preserve"> </v>
      </c>
      <c r="I15" s="23" t="s">
        <v>23</v>
      </c>
      <c r="J15" s="21" t="str">
        <f>IF('Rekapitulace stavby'!AN11="","",'Rekapitulace stavby'!AN11)</f>
        <v/>
      </c>
      <c r="L15" s="26"/>
    </row>
    <row r="16" spans="2:46" s="1" customFormat="1" ht="6.95" customHeight="1">
      <c r="B16" s="26"/>
      <c r="L16" s="26"/>
    </row>
    <row r="17" spans="2:12" s="1" customFormat="1" ht="12" customHeight="1">
      <c r="B17" s="26"/>
      <c r="D17" s="23" t="s">
        <v>24</v>
      </c>
      <c r="I17" s="23" t="s">
        <v>22</v>
      </c>
      <c r="J17" s="21" t="str">
        <f>'Rekapitulace stavby'!AN13</f>
        <v/>
      </c>
      <c r="L17" s="26"/>
    </row>
    <row r="18" spans="2:12" s="1" customFormat="1" ht="18" customHeight="1">
      <c r="B18" s="26"/>
      <c r="E18" s="170" t="str">
        <f>'Rekapitulace stavby'!E14</f>
        <v xml:space="preserve"> </v>
      </c>
      <c r="F18" s="170"/>
      <c r="G18" s="170"/>
      <c r="H18" s="170"/>
      <c r="I18" s="23" t="s">
        <v>23</v>
      </c>
      <c r="J18" s="21" t="str">
        <f>'Rekapitulace stavby'!AN14</f>
        <v/>
      </c>
      <c r="L18" s="26"/>
    </row>
    <row r="19" spans="2:12" s="1" customFormat="1" ht="6.95" customHeight="1">
      <c r="B19" s="26"/>
      <c r="L19" s="26"/>
    </row>
    <row r="20" spans="2:12" s="1" customFormat="1" ht="12" customHeight="1">
      <c r="B20" s="26"/>
      <c r="D20" s="23" t="s">
        <v>25</v>
      </c>
      <c r="I20" s="23" t="s">
        <v>22</v>
      </c>
      <c r="J20" s="21" t="str">
        <f>IF('Rekapitulace stavby'!AN16="","",'Rekapitulace stavby'!AN16)</f>
        <v/>
      </c>
      <c r="L20" s="26"/>
    </row>
    <row r="21" spans="2:12" s="1" customFormat="1" ht="18" customHeight="1">
      <c r="B21" s="26"/>
      <c r="E21" s="21" t="str">
        <f>IF('Rekapitulace stavby'!E17="","",'Rekapitulace stavby'!E17)</f>
        <v xml:space="preserve"> </v>
      </c>
      <c r="I21" s="23" t="s">
        <v>23</v>
      </c>
      <c r="J21" s="21" t="str">
        <f>IF('Rekapitulace stavby'!AN17="","",'Rekapitulace stavby'!AN17)</f>
        <v/>
      </c>
      <c r="L21" s="26"/>
    </row>
    <row r="22" spans="2:12" s="1" customFormat="1" ht="6.95" customHeight="1">
      <c r="B22" s="26"/>
      <c r="L22" s="26"/>
    </row>
    <row r="23" spans="2:12" s="1" customFormat="1" ht="12" customHeight="1">
      <c r="B23" s="26"/>
      <c r="D23" s="23" t="s">
        <v>26</v>
      </c>
      <c r="I23" s="23" t="s">
        <v>22</v>
      </c>
      <c r="J23" s="21" t="str">
        <f>IF('Rekapitulace stavby'!AN19="","",'Rekapitulace stavby'!AN19)</f>
        <v/>
      </c>
      <c r="L23" s="26"/>
    </row>
    <row r="24" spans="2:12" s="1" customFormat="1" ht="18" customHeight="1">
      <c r="B24" s="26"/>
      <c r="E24" s="21" t="str">
        <f>IF('Rekapitulace stavby'!E20="","",'Rekapitulace stavby'!E20)</f>
        <v xml:space="preserve"> </v>
      </c>
      <c r="I24" s="23" t="s">
        <v>23</v>
      </c>
      <c r="J24" s="21" t="str">
        <f>IF('Rekapitulace stavby'!AN20="","",'Rekapitulace stavby'!AN20)</f>
        <v/>
      </c>
      <c r="L24" s="26"/>
    </row>
    <row r="25" spans="2:12" s="1" customFormat="1" ht="6.95" customHeight="1">
      <c r="B25" s="26"/>
      <c r="L25" s="26"/>
    </row>
    <row r="26" spans="2:12" s="1" customFormat="1" ht="12" customHeight="1">
      <c r="B26" s="26"/>
      <c r="D26" s="23" t="s">
        <v>28</v>
      </c>
      <c r="L26" s="26"/>
    </row>
    <row r="27" spans="2:12" s="7" customFormat="1" ht="16.5" customHeight="1">
      <c r="B27" s="83"/>
      <c r="E27" s="172" t="s">
        <v>1</v>
      </c>
      <c r="F27" s="172"/>
      <c r="G27" s="172"/>
      <c r="H27" s="172"/>
      <c r="L27" s="83"/>
    </row>
    <row r="28" spans="2:12" s="1" customFormat="1" ht="6.95" customHeight="1">
      <c r="B28" s="26"/>
      <c r="L28" s="26"/>
    </row>
    <row r="29" spans="2:12" s="1" customFormat="1" ht="6.95" customHeight="1">
      <c r="B29" s="26"/>
      <c r="D29" s="47"/>
      <c r="E29" s="47"/>
      <c r="F29" s="47"/>
      <c r="G29" s="47"/>
      <c r="H29" s="47"/>
      <c r="I29" s="47"/>
      <c r="J29" s="47"/>
      <c r="K29" s="47"/>
      <c r="L29" s="26"/>
    </row>
    <row r="30" spans="2:12" s="1" customFormat="1" ht="25.35" customHeight="1">
      <c r="B30" s="26"/>
      <c r="D30" s="84" t="s">
        <v>29</v>
      </c>
      <c r="J30" s="60">
        <f>ROUND(J123, 2)</f>
        <v>0</v>
      </c>
      <c r="L30" s="26"/>
    </row>
    <row r="31" spans="2:12" s="1" customFormat="1" ht="6.95" customHeight="1">
      <c r="B31" s="26"/>
      <c r="D31" s="47"/>
      <c r="E31" s="47"/>
      <c r="F31" s="47"/>
      <c r="G31" s="47"/>
      <c r="H31" s="47"/>
      <c r="I31" s="47"/>
      <c r="J31" s="47"/>
      <c r="K31" s="47"/>
      <c r="L31" s="26"/>
    </row>
    <row r="32" spans="2:12" s="1" customFormat="1" ht="14.45" customHeight="1">
      <c r="B32" s="26"/>
      <c r="F32" s="29" t="s">
        <v>31</v>
      </c>
      <c r="I32" s="29" t="s">
        <v>30</v>
      </c>
      <c r="J32" s="29" t="s">
        <v>32</v>
      </c>
      <c r="L32" s="26"/>
    </row>
    <row r="33" spans="2:12" s="1" customFormat="1" ht="14.45" customHeight="1">
      <c r="B33" s="26"/>
      <c r="D33" s="49" t="s">
        <v>33</v>
      </c>
      <c r="E33" s="23" t="s">
        <v>34</v>
      </c>
      <c r="F33" s="85">
        <f>ROUND((SUM(BE123:BE195)),  2)</f>
        <v>0</v>
      </c>
      <c r="I33" s="86">
        <v>0.21</v>
      </c>
      <c r="J33" s="85">
        <f>ROUND(((SUM(BE123:BE195))*I33),  2)</f>
        <v>0</v>
      </c>
      <c r="L33" s="26"/>
    </row>
    <row r="34" spans="2:12" s="1" customFormat="1" ht="14.45" customHeight="1">
      <c r="B34" s="26"/>
      <c r="E34" s="23" t="s">
        <v>35</v>
      </c>
      <c r="F34" s="85">
        <f>ROUND((SUM(BF123:BF195)),  2)</f>
        <v>0</v>
      </c>
      <c r="I34" s="86">
        <v>0.12</v>
      </c>
      <c r="J34" s="85">
        <f>ROUND(((SUM(BF123:BF195))*I34),  2)</f>
        <v>0</v>
      </c>
      <c r="L34" s="26"/>
    </row>
    <row r="35" spans="2:12" s="1" customFormat="1" ht="14.45" hidden="1" customHeight="1">
      <c r="B35" s="26"/>
      <c r="E35" s="23" t="s">
        <v>36</v>
      </c>
      <c r="F35" s="85">
        <f>ROUND((SUM(BG123:BG195)),  2)</f>
        <v>0</v>
      </c>
      <c r="I35" s="86">
        <v>0.21</v>
      </c>
      <c r="J35" s="85">
        <f>0</f>
        <v>0</v>
      </c>
      <c r="L35" s="26"/>
    </row>
    <row r="36" spans="2:12" s="1" customFormat="1" ht="14.45" hidden="1" customHeight="1">
      <c r="B36" s="26"/>
      <c r="E36" s="23" t="s">
        <v>37</v>
      </c>
      <c r="F36" s="85">
        <f>ROUND((SUM(BH123:BH195)),  2)</f>
        <v>0</v>
      </c>
      <c r="I36" s="86">
        <v>0.12</v>
      </c>
      <c r="J36" s="85">
        <f>0</f>
        <v>0</v>
      </c>
      <c r="L36" s="26"/>
    </row>
    <row r="37" spans="2:12" s="1" customFormat="1" ht="14.45" hidden="1" customHeight="1">
      <c r="B37" s="26"/>
      <c r="E37" s="23" t="s">
        <v>38</v>
      </c>
      <c r="F37" s="85">
        <f>ROUND((SUM(BI123:BI195)),  2)</f>
        <v>0</v>
      </c>
      <c r="I37" s="86">
        <v>0</v>
      </c>
      <c r="J37" s="85">
        <f>0</f>
        <v>0</v>
      </c>
      <c r="L37" s="26"/>
    </row>
    <row r="38" spans="2:12" s="1" customFormat="1" ht="6.95" customHeight="1">
      <c r="B38" s="26"/>
      <c r="L38" s="26"/>
    </row>
    <row r="39" spans="2:12" s="1" customFormat="1" ht="25.35" customHeight="1">
      <c r="B39" s="26"/>
      <c r="C39" s="87"/>
      <c r="D39" s="88" t="s">
        <v>39</v>
      </c>
      <c r="E39" s="51"/>
      <c r="F39" s="51"/>
      <c r="G39" s="89" t="s">
        <v>40</v>
      </c>
      <c r="H39" s="90" t="s">
        <v>41</v>
      </c>
      <c r="I39" s="51"/>
      <c r="J39" s="91">
        <f>SUM(J30:J37)</f>
        <v>0</v>
      </c>
      <c r="K39" s="92"/>
      <c r="L39" s="26"/>
    </row>
    <row r="40" spans="2:12" s="1" customFormat="1" ht="14.45" customHeight="1">
      <c r="B40" s="26"/>
      <c r="L40" s="26"/>
    </row>
    <row r="41" spans="2:12" ht="14.45" customHeight="1">
      <c r="B41" s="17"/>
      <c r="L41" s="17"/>
    </row>
    <row r="42" spans="2:12" ht="14.45" customHeight="1">
      <c r="B42" s="17"/>
      <c r="L42" s="17"/>
    </row>
    <row r="43" spans="2:12" ht="14.45" customHeight="1">
      <c r="B43" s="17"/>
      <c r="L43" s="17"/>
    </row>
    <row r="44" spans="2:12" ht="14.45" customHeight="1">
      <c r="B44" s="17"/>
      <c r="L44" s="17"/>
    </row>
    <row r="45" spans="2:12" ht="14.45" customHeight="1">
      <c r="B45" s="17"/>
      <c r="L45" s="17"/>
    </row>
    <row r="46" spans="2:12" ht="14.45" customHeight="1">
      <c r="B46" s="17"/>
      <c r="L46" s="17"/>
    </row>
    <row r="47" spans="2:12" ht="14.45" customHeight="1">
      <c r="B47" s="17"/>
      <c r="L47" s="17"/>
    </row>
    <row r="48" spans="2:12" ht="14.45" customHeight="1">
      <c r="B48" s="17"/>
      <c r="L48" s="17"/>
    </row>
    <row r="49" spans="2:12" ht="14.45" customHeight="1">
      <c r="B49" s="17"/>
      <c r="L49" s="17"/>
    </row>
    <row r="50" spans="2:12" s="1" customFormat="1" ht="14.45" customHeight="1">
      <c r="B50" s="26"/>
      <c r="D50" s="35" t="s">
        <v>42</v>
      </c>
      <c r="E50" s="36"/>
      <c r="F50" s="36"/>
      <c r="G50" s="35" t="s">
        <v>43</v>
      </c>
      <c r="H50" s="36"/>
      <c r="I50" s="36"/>
      <c r="J50" s="36"/>
      <c r="K50" s="36"/>
      <c r="L50" s="26"/>
    </row>
    <row r="51" spans="2:12">
      <c r="B51" s="17"/>
      <c r="L51" s="17"/>
    </row>
    <row r="52" spans="2:12">
      <c r="B52" s="17"/>
      <c r="L52" s="17"/>
    </row>
    <row r="53" spans="2:12">
      <c r="B53" s="17"/>
      <c r="L53" s="17"/>
    </row>
    <row r="54" spans="2:12">
      <c r="B54" s="17"/>
      <c r="L54" s="17"/>
    </row>
    <row r="55" spans="2:12">
      <c r="B55" s="17"/>
      <c r="L55" s="17"/>
    </row>
    <row r="56" spans="2:12">
      <c r="B56" s="17"/>
      <c r="L56" s="17"/>
    </row>
    <row r="57" spans="2:12">
      <c r="B57" s="17"/>
      <c r="L57" s="17"/>
    </row>
    <row r="58" spans="2:12">
      <c r="B58" s="17"/>
      <c r="L58" s="17"/>
    </row>
    <row r="59" spans="2:12">
      <c r="B59" s="17"/>
      <c r="L59" s="17"/>
    </row>
    <row r="60" spans="2:12">
      <c r="B60" s="17"/>
      <c r="L60" s="17"/>
    </row>
    <row r="61" spans="2:12" s="1" customFormat="1" ht="12.75">
      <c r="B61" s="26"/>
      <c r="D61" s="37" t="s">
        <v>44</v>
      </c>
      <c r="E61" s="28"/>
      <c r="F61" s="93" t="s">
        <v>45</v>
      </c>
      <c r="G61" s="37" t="s">
        <v>44</v>
      </c>
      <c r="H61" s="28"/>
      <c r="I61" s="28"/>
      <c r="J61" s="94" t="s">
        <v>45</v>
      </c>
      <c r="K61" s="28"/>
      <c r="L61" s="26"/>
    </row>
    <row r="62" spans="2:12">
      <c r="B62" s="17"/>
      <c r="L62" s="17"/>
    </row>
    <row r="63" spans="2:12">
      <c r="B63" s="17"/>
      <c r="L63" s="17"/>
    </row>
    <row r="64" spans="2:12">
      <c r="B64" s="17"/>
      <c r="L64" s="17"/>
    </row>
    <row r="65" spans="2:12" s="1" customFormat="1" ht="12.75">
      <c r="B65" s="26"/>
      <c r="D65" s="35" t="s">
        <v>46</v>
      </c>
      <c r="E65" s="36"/>
      <c r="F65" s="36"/>
      <c r="G65" s="35" t="s">
        <v>47</v>
      </c>
      <c r="H65" s="36"/>
      <c r="I65" s="36"/>
      <c r="J65" s="36"/>
      <c r="K65" s="36"/>
      <c r="L65" s="26"/>
    </row>
    <row r="66" spans="2:12">
      <c r="B66" s="17"/>
      <c r="L66" s="17"/>
    </row>
    <row r="67" spans="2:12">
      <c r="B67" s="17"/>
      <c r="L67" s="17"/>
    </row>
    <row r="68" spans="2:12">
      <c r="B68" s="17"/>
      <c r="L68" s="17"/>
    </row>
    <row r="69" spans="2:12">
      <c r="B69" s="17"/>
      <c r="L69" s="17"/>
    </row>
    <row r="70" spans="2:12">
      <c r="B70" s="17"/>
      <c r="L70" s="17"/>
    </row>
    <row r="71" spans="2:12">
      <c r="B71" s="17"/>
      <c r="L71" s="17"/>
    </row>
    <row r="72" spans="2:12">
      <c r="B72" s="17"/>
      <c r="L72" s="17"/>
    </row>
    <row r="73" spans="2:12">
      <c r="B73" s="17"/>
      <c r="L73" s="17"/>
    </row>
    <row r="74" spans="2:12">
      <c r="B74" s="17"/>
      <c r="L74" s="17"/>
    </row>
    <row r="75" spans="2:12">
      <c r="B75" s="17"/>
      <c r="L75" s="17"/>
    </row>
    <row r="76" spans="2:12" s="1" customFormat="1" ht="12.75">
      <c r="B76" s="26"/>
      <c r="D76" s="37" t="s">
        <v>44</v>
      </c>
      <c r="E76" s="28"/>
      <c r="F76" s="93" t="s">
        <v>45</v>
      </c>
      <c r="G76" s="37" t="s">
        <v>44</v>
      </c>
      <c r="H76" s="28"/>
      <c r="I76" s="28"/>
      <c r="J76" s="94" t="s">
        <v>45</v>
      </c>
      <c r="K76" s="28"/>
      <c r="L76" s="26"/>
    </row>
    <row r="77" spans="2:12" s="1" customFormat="1" ht="14.4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26"/>
    </row>
    <row r="81" spans="2:47" s="1" customFormat="1" ht="6.95" hidden="1" customHeight="1"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26"/>
    </row>
    <row r="82" spans="2:47" s="1" customFormat="1" ht="24.95" hidden="1" customHeight="1">
      <c r="B82" s="26"/>
      <c r="C82" s="18" t="s">
        <v>98</v>
      </c>
      <c r="L82" s="26"/>
    </row>
    <row r="83" spans="2:47" s="1" customFormat="1" ht="6.95" hidden="1" customHeight="1">
      <c r="B83" s="26"/>
      <c r="L83" s="26"/>
    </row>
    <row r="84" spans="2:47" s="1" customFormat="1" ht="12" hidden="1" customHeight="1">
      <c r="B84" s="26"/>
      <c r="C84" s="23" t="s">
        <v>14</v>
      </c>
      <c r="L84" s="26"/>
    </row>
    <row r="85" spans="2:47" s="1" customFormat="1" ht="16.5" hidden="1" customHeight="1">
      <c r="B85" s="26"/>
      <c r="E85" s="196" t="str">
        <f>E7</f>
        <v>Město Kopřivnice - oprava vybraných schodišť 2024</v>
      </c>
      <c r="F85" s="197"/>
      <c r="G85" s="197"/>
      <c r="H85" s="197"/>
      <c r="L85" s="26"/>
    </row>
    <row r="86" spans="2:47" s="1" customFormat="1" ht="12" hidden="1" customHeight="1">
      <c r="B86" s="26"/>
      <c r="C86" s="23" t="s">
        <v>96</v>
      </c>
      <c r="L86" s="26"/>
    </row>
    <row r="87" spans="2:47" s="1" customFormat="1" ht="16.5" hidden="1" customHeight="1">
      <c r="B87" s="26"/>
      <c r="E87" s="186" t="str">
        <f>E9</f>
        <v>SO 105 - Objekt schodiště na ulici Sokolská</v>
      </c>
      <c r="F87" s="195"/>
      <c r="G87" s="195"/>
      <c r="H87" s="195"/>
      <c r="L87" s="26"/>
    </row>
    <row r="88" spans="2:47" s="1" customFormat="1" ht="6.95" hidden="1" customHeight="1">
      <c r="B88" s="26"/>
      <c r="L88" s="26"/>
    </row>
    <row r="89" spans="2:47" s="1" customFormat="1" ht="12" hidden="1" customHeight="1">
      <c r="B89" s="26"/>
      <c r="C89" s="23" t="s">
        <v>17</v>
      </c>
      <c r="F89" s="21" t="str">
        <f>F12</f>
        <v xml:space="preserve"> </v>
      </c>
      <c r="I89" s="23" t="s">
        <v>19</v>
      </c>
      <c r="J89" s="46" t="str">
        <f>IF(J12="","",J12)</f>
        <v>7. 10. 2024</v>
      </c>
      <c r="L89" s="26"/>
    </row>
    <row r="90" spans="2:47" s="1" customFormat="1" ht="6.95" hidden="1" customHeight="1">
      <c r="B90" s="26"/>
      <c r="L90" s="26"/>
    </row>
    <row r="91" spans="2:47" s="1" customFormat="1" ht="15.2" hidden="1" customHeight="1">
      <c r="B91" s="26"/>
      <c r="C91" s="23" t="s">
        <v>21</v>
      </c>
      <c r="F91" s="21" t="str">
        <f>E15</f>
        <v xml:space="preserve"> </v>
      </c>
      <c r="I91" s="23" t="s">
        <v>25</v>
      </c>
      <c r="J91" s="24" t="str">
        <f>E21</f>
        <v xml:space="preserve"> </v>
      </c>
      <c r="L91" s="26"/>
    </row>
    <row r="92" spans="2:47" s="1" customFormat="1" ht="15.2" hidden="1" customHeight="1">
      <c r="B92" s="26"/>
      <c r="C92" s="23" t="s">
        <v>24</v>
      </c>
      <c r="F92" s="21" t="str">
        <f>IF(E18="","",E18)</f>
        <v xml:space="preserve"> </v>
      </c>
      <c r="I92" s="23" t="s">
        <v>26</v>
      </c>
      <c r="J92" s="24" t="str">
        <f>E24</f>
        <v xml:space="preserve"> </v>
      </c>
      <c r="L92" s="26"/>
    </row>
    <row r="93" spans="2:47" s="1" customFormat="1" ht="10.35" hidden="1" customHeight="1">
      <c r="B93" s="26"/>
      <c r="L93" s="26"/>
    </row>
    <row r="94" spans="2:47" s="1" customFormat="1" ht="29.25" hidden="1" customHeight="1">
      <c r="B94" s="26"/>
      <c r="C94" s="95" t="s">
        <v>99</v>
      </c>
      <c r="D94" s="87"/>
      <c r="E94" s="87"/>
      <c r="F94" s="87"/>
      <c r="G94" s="87"/>
      <c r="H94" s="87"/>
      <c r="I94" s="87"/>
      <c r="J94" s="96" t="s">
        <v>100</v>
      </c>
      <c r="K94" s="87"/>
      <c r="L94" s="26"/>
    </row>
    <row r="95" spans="2:47" s="1" customFormat="1" ht="10.35" hidden="1" customHeight="1">
      <c r="B95" s="26"/>
      <c r="L95" s="26"/>
    </row>
    <row r="96" spans="2:47" s="1" customFormat="1" ht="22.9" hidden="1" customHeight="1">
      <c r="B96" s="26"/>
      <c r="C96" s="97" t="s">
        <v>101</v>
      </c>
      <c r="J96" s="60">
        <f>J123</f>
        <v>0</v>
      </c>
      <c r="L96" s="26"/>
      <c r="AU96" s="14" t="s">
        <v>102</v>
      </c>
    </row>
    <row r="97" spans="2:12" s="8" customFormat="1" ht="24.95" hidden="1" customHeight="1">
      <c r="B97" s="98"/>
      <c r="D97" s="99" t="s">
        <v>145</v>
      </c>
      <c r="E97" s="100"/>
      <c r="F97" s="100"/>
      <c r="G97" s="100"/>
      <c r="H97" s="100"/>
      <c r="I97" s="100"/>
      <c r="J97" s="101">
        <f>J124</f>
        <v>0</v>
      </c>
      <c r="L97" s="98"/>
    </row>
    <row r="98" spans="2:12" s="9" customFormat="1" ht="19.899999999999999" hidden="1" customHeight="1">
      <c r="B98" s="102"/>
      <c r="D98" s="103" t="s">
        <v>146</v>
      </c>
      <c r="E98" s="104"/>
      <c r="F98" s="104"/>
      <c r="G98" s="104"/>
      <c r="H98" s="104"/>
      <c r="I98" s="104"/>
      <c r="J98" s="105">
        <f>J125</f>
        <v>0</v>
      </c>
      <c r="L98" s="102"/>
    </row>
    <row r="99" spans="2:12" s="9" customFormat="1" ht="19.899999999999999" hidden="1" customHeight="1">
      <c r="B99" s="102"/>
      <c r="D99" s="103" t="s">
        <v>147</v>
      </c>
      <c r="E99" s="104"/>
      <c r="F99" s="104"/>
      <c r="G99" s="104"/>
      <c r="H99" s="104"/>
      <c r="I99" s="104"/>
      <c r="J99" s="105">
        <f>J151</f>
        <v>0</v>
      </c>
      <c r="L99" s="102"/>
    </row>
    <row r="100" spans="2:12" s="9" customFormat="1" ht="19.899999999999999" hidden="1" customHeight="1">
      <c r="B100" s="102"/>
      <c r="D100" s="103" t="s">
        <v>148</v>
      </c>
      <c r="E100" s="104"/>
      <c r="F100" s="104"/>
      <c r="G100" s="104"/>
      <c r="H100" s="104"/>
      <c r="I100" s="104"/>
      <c r="J100" s="105">
        <f>J164</f>
        <v>0</v>
      </c>
      <c r="L100" s="102"/>
    </row>
    <row r="101" spans="2:12" s="9" customFormat="1" ht="19.899999999999999" hidden="1" customHeight="1">
      <c r="B101" s="102"/>
      <c r="D101" s="103" t="s">
        <v>149</v>
      </c>
      <c r="E101" s="104"/>
      <c r="F101" s="104"/>
      <c r="G101" s="104"/>
      <c r="H101" s="104"/>
      <c r="I101" s="104"/>
      <c r="J101" s="105">
        <f>J168</f>
        <v>0</v>
      </c>
      <c r="L101" s="102"/>
    </row>
    <row r="102" spans="2:12" s="9" customFormat="1" ht="19.899999999999999" hidden="1" customHeight="1">
      <c r="B102" s="102"/>
      <c r="D102" s="103" t="s">
        <v>150</v>
      </c>
      <c r="E102" s="104"/>
      <c r="F102" s="104"/>
      <c r="G102" s="104"/>
      <c r="H102" s="104"/>
      <c r="I102" s="104"/>
      <c r="J102" s="105">
        <f>J176</f>
        <v>0</v>
      </c>
      <c r="L102" s="102"/>
    </row>
    <row r="103" spans="2:12" s="9" customFormat="1" ht="19.899999999999999" hidden="1" customHeight="1">
      <c r="B103" s="102"/>
      <c r="D103" s="103" t="s">
        <v>151</v>
      </c>
      <c r="E103" s="104"/>
      <c r="F103" s="104"/>
      <c r="G103" s="104"/>
      <c r="H103" s="104"/>
      <c r="I103" s="104"/>
      <c r="J103" s="105">
        <f>J194</f>
        <v>0</v>
      </c>
      <c r="L103" s="102"/>
    </row>
    <row r="104" spans="2:12" s="1" customFormat="1" ht="21.75" hidden="1" customHeight="1">
      <c r="B104" s="26"/>
      <c r="L104" s="26"/>
    </row>
    <row r="105" spans="2:12" s="1" customFormat="1" ht="6.95" hidden="1" customHeight="1"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26"/>
    </row>
    <row r="106" spans="2:12" hidden="1"/>
    <row r="107" spans="2:12" hidden="1"/>
    <row r="108" spans="2:12" hidden="1"/>
    <row r="109" spans="2:12" s="1" customFormat="1" ht="6.95" customHeight="1"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26"/>
    </row>
    <row r="110" spans="2:12" s="1" customFormat="1" ht="24.95" customHeight="1">
      <c r="B110" s="26"/>
      <c r="C110" s="18" t="s">
        <v>105</v>
      </c>
      <c r="L110" s="26"/>
    </row>
    <row r="111" spans="2:12" s="1" customFormat="1" ht="6.95" customHeight="1">
      <c r="B111" s="26"/>
      <c r="L111" s="26"/>
    </row>
    <row r="112" spans="2:12" s="1" customFormat="1" ht="12" customHeight="1">
      <c r="B112" s="26"/>
      <c r="C112" s="23" t="s">
        <v>14</v>
      </c>
      <c r="L112" s="26"/>
    </row>
    <row r="113" spans="2:65" s="1" customFormat="1" ht="16.5" customHeight="1">
      <c r="B113" s="26"/>
      <c r="E113" s="196" t="str">
        <f>E7</f>
        <v>Město Kopřivnice - oprava vybraných schodišť 2024</v>
      </c>
      <c r="F113" s="197"/>
      <c r="G113" s="197"/>
      <c r="H113" s="197"/>
      <c r="L113" s="26"/>
    </row>
    <row r="114" spans="2:65" s="1" customFormat="1" ht="12" customHeight="1">
      <c r="B114" s="26"/>
      <c r="C114" s="23" t="s">
        <v>96</v>
      </c>
      <c r="L114" s="26"/>
    </row>
    <row r="115" spans="2:65" s="1" customFormat="1" ht="16.5" customHeight="1">
      <c r="B115" s="26"/>
      <c r="E115" s="186" t="str">
        <f>E9</f>
        <v>SO 105 - Objekt schodiště na ulici Sokolská</v>
      </c>
      <c r="F115" s="195"/>
      <c r="G115" s="195"/>
      <c r="H115" s="195"/>
      <c r="L115" s="26"/>
    </row>
    <row r="116" spans="2:65" s="1" customFormat="1" ht="6.95" customHeight="1">
      <c r="B116" s="26"/>
      <c r="L116" s="26"/>
    </row>
    <row r="117" spans="2:65" s="1" customFormat="1" ht="12" customHeight="1">
      <c r="B117" s="26"/>
      <c r="C117" s="23" t="s">
        <v>17</v>
      </c>
      <c r="F117" s="21" t="str">
        <f>F12</f>
        <v xml:space="preserve"> </v>
      </c>
      <c r="I117" s="23" t="s">
        <v>19</v>
      </c>
      <c r="J117" s="46" t="str">
        <f>IF(J12="","",J12)</f>
        <v>7. 10. 2024</v>
      </c>
      <c r="L117" s="26"/>
    </row>
    <row r="118" spans="2:65" s="1" customFormat="1" ht="6.95" customHeight="1">
      <c r="B118" s="26"/>
      <c r="L118" s="26"/>
    </row>
    <row r="119" spans="2:65" s="1" customFormat="1" ht="15.2" customHeight="1">
      <c r="B119" s="26"/>
      <c r="C119" s="23" t="s">
        <v>21</v>
      </c>
      <c r="F119" s="21" t="str">
        <f>E15</f>
        <v xml:space="preserve"> </v>
      </c>
      <c r="I119" s="23" t="s">
        <v>25</v>
      </c>
      <c r="J119" s="24" t="str">
        <f>E21</f>
        <v xml:space="preserve"> </v>
      </c>
      <c r="L119" s="26"/>
    </row>
    <row r="120" spans="2:65" s="1" customFormat="1" ht="15.2" customHeight="1">
      <c r="B120" s="26"/>
      <c r="C120" s="23" t="s">
        <v>24</v>
      </c>
      <c r="F120" s="21" t="str">
        <f>IF(E18="","",E18)</f>
        <v xml:space="preserve"> </v>
      </c>
      <c r="I120" s="23" t="s">
        <v>26</v>
      </c>
      <c r="J120" s="24" t="str">
        <f>E24</f>
        <v xml:space="preserve"> </v>
      </c>
      <c r="L120" s="26"/>
    </row>
    <row r="121" spans="2:65" s="1" customFormat="1" ht="10.35" customHeight="1">
      <c r="B121" s="26"/>
      <c r="L121" s="26"/>
    </row>
    <row r="122" spans="2:65" s="10" customFormat="1" ht="29.25" customHeight="1">
      <c r="B122" s="106"/>
      <c r="C122" s="107" t="s">
        <v>106</v>
      </c>
      <c r="D122" s="108" t="s">
        <v>54</v>
      </c>
      <c r="E122" s="108" t="s">
        <v>50</v>
      </c>
      <c r="F122" s="108" t="s">
        <v>51</v>
      </c>
      <c r="G122" s="108" t="s">
        <v>107</v>
      </c>
      <c r="H122" s="108" t="s">
        <v>108</v>
      </c>
      <c r="I122" s="108" t="s">
        <v>109</v>
      </c>
      <c r="J122" s="109" t="s">
        <v>100</v>
      </c>
      <c r="K122" s="110" t="s">
        <v>110</v>
      </c>
      <c r="L122" s="106"/>
      <c r="M122" s="53" t="s">
        <v>1</v>
      </c>
      <c r="N122" s="54" t="s">
        <v>33</v>
      </c>
      <c r="O122" s="54" t="s">
        <v>111</v>
      </c>
      <c r="P122" s="54" t="s">
        <v>112</v>
      </c>
      <c r="Q122" s="54" t="s">
        <v>113</v>
      </c>
      <c r="R122" s="54" t="s">
        <v>114</v>
      </c>
      <c r="S122" s="54" t="s">
        <v>115</v>
      </c>
      <c r="T122" s="55" t="s">
        <v>116</v>
      </c>
    </row>
    <row r="123" spans="2:65" s="1" customFormat="1" ht="22.9" customHeight="1">
      <c r="B123" s="26"/>
      <c r="C123" s="58" t="s">
        <v>117</v>
      </c>
      <c r="J123" s="111">
        <f>J124</f>
        <v>0</v>
      </c>
      <c r="L123" s="26"/>
      <c r="M123" s="56"/>
      <c r="N123" s="47"/>
      <c r="O123" s="47"/>
      <c r="P123" s="112">
        <f>P124</f>
        <v>166.58585599999998</v>
      </c>
      <c r="Q123" s="47"/>
      <c r="R123" s="112">
        <f>R124</f>
        <v>37.135614570000008</v>
      </c>
      <c r="S123" s="47"/>
      <c r="T123" s="113">
        <f>T124</f>
        <v>40.886200000000002</v>
      </c>
      <c r="AT123" s="14" t="s">
        <v>68</v>
      </c>
      <c r="AU123" s="14" t="s">
        <v>102</v>
      </c>
      <c r="BK123" s="114">
        <f>BK124</f>
        <v>0</v>
      </c>
    </row>
    <row r="124" spans="2:65" s="11" customFormat="1" ht="25.9" customHeight="1">
      <c r="B124" s="115"/>
      <c r="D124" s="116" t="s">
        <v>68</v>
      </c>
      <c r="E124" s="117" t="s">
        <v>152</v>
      </c>
      <c r="F124" s="117" t="s">
        <v>153</v>
      </c>
      <c r="J124" s="118">
        <f>J125+J151+J164+J176+J194</f>
        <v>0</v>
      </c>
      <c r="L124" s="115"/>
      <c r="M124" s="119"/>
      <c r="P124" s="120">
        <f>P125+P151+P164+P168+P176+P194</f>
        <v>166.58585599999998</v>
      </c>
      <c r="R124" s="120">
        <f>R125+R151+R164+R168+R176+R194</f>
        <v>37.135614570000008</v>
      </c>
      <c r="T124" s="121">
        <f>T125+T151+T164+T168+T176+T194</f>
        <v>40.886200000000002</v>
      </c>
      <c r="AR124" s="116" t="s">
        <v>77</v>
      </c>
      <c r="AT124" s="122" t="s">
        <v>68</v>
      </c>
      <c r="AU124" s="122" t="s">
        <v>69</v>
      </c>
      <c r="AY124" s="116" t="s">
        <v>121</v>
      </c>
      <c r="BK124" s="123">
        <f>BK125+BK151+BK164+BK168+BK176+BK194</f>
        <v>0</v>
      </c>
    </row>
    <row r="125" spans="2:65" s="11" customFormat="1" ht="22.9" customHeight="1">
      <c r="B125" s="115"/>
      <c r="D125" s="116" t="s">
        <v>68</v>
      </c>
      <c r="E125" s="124" t="s">
        <v>77</v>
      </c>
      <c r="F125" s="124" t="s">
        <v>154</v>
      </c>
      <c r="J125" s="125">
        <f>J126+J128+J130+J132+J134+J135+J136+J138+J140+J142+J144+J145+J146+J148+J150</f>
        <v>0</v>
      </c>
      <c r="L125" s="115"/>
      <c r="M125" s="119"/>
      <c r="P125" s="120">
        <f>SUM(P126:P150)</f>
        <v>41.019079999999995</v>
      </c>
      <c r="R125" s="120">
        <f>SUM(R126:R150)</f>
        <v>1.0500000000000002E-3</v>
      </c>
      <c r="T125" s="121">
        <f>SUM(T126:T150)</f>
        <v>38.414200000000001</v>
      </c>
      <c r="AR125" s="116" t="s">
        <v>77</v>
      </c>
      <c r="AT125" s="122" t="s">
        <v>68</v>
      </c>
      <c r="AU125" s="122" t="s">
        <v>77</v>
      </c>
      <c r="AY125" s="116" t="s">
        <v>121</v>
      </c>
      <c r="BK125" s="123">
        <f>SUM(BK126:BK150)</f>
        <v>0</v>
      </c>
    </row>
    <row r="126" spans="2:65" s="1" customFormat="1" ht="24.2" customHeight="1">
      <c r="B126" s="126"/>
      <c r="C126" s="127" t="s">
        <v>77</v>
      </c>
      <c r="D126" s="127" t="s">
        <v>124</v>
      </c>
      <c r="E126" s="128" t="s">
        <v>155</v>
      </c>
      <c r="F126" s="129" t="s">
        <v>156</v>
      </c>
      <c r="G126" s="130" t="s">
        <v>157</v>
      </c>
      <c r="H126" s="131">
        <v>39.6</v>
      </c>
      <c r="I126" s="132"/>
      <c r="J126" s="132"/>
      <c r="K126" s="133"/>
      <c r="L126" s="26"/>
      <c r="M126" s="134" t="s">
        <v>1</v>
      </c>
      <c r="N126" s="135" t="s">
        <v>34</v>
      </c>
      <c r="O126" s="136">
        <v>0.34399999999999997</v>
      </c>
      <c r="P126" s="136">
        <f>O126*H126</f>
        <v>13.622399999999999</v>
      </c>
      <c r="Q126" s="136">
        <v>0</v>
      </c>
      <c r="R126" s="136">
        <f>Q126*H126</f>
        <v>0</v>
      </c>
      <c r="S126" s="136">
        <v>0.29499999999999998</v>
      </c>
      <c r="T126" s="137">
        <f>S126*H126</f>
        <v>11.682</v>
      </c>
      <c r="AR126" s="138" t="s">
        <v>137</v>
      </c>
      <c r="AT126" s="138" t="s">
        <v>124</v>
      </c>
      <c r="AU126" s="138" t="s">
        <v>79</v>
      </c>
      <c r="AY126" s="14" t="s">
        <v>121</v>
      </c>
      <c r="BE126" s="139">
        <f>IF(N126="základní",J126,0)</f>
        <v>0</v>
      </c>
      <c r="BF126" s="139">
        <f>IF(N126="snížená",J126,0)</f>
        <v>0</v>
      </c>
      <c r="BG126" s="139">
        <f>IF(N126="zákl. přenesená",J126,0)</f>
        <v>0</v>
      </c>
      <c r="BH126" s="139">
        <f>IF(N126="sníž. přenesená",J126,0)</f>
        <v>0</v>
      </c>
      <c r="BI126" s="139">
        <f>IF(N126="nulová",J126,0)</f>
        <v>0</v>
      </c>
      <c r="BJ126" s="14" t="s">
        <v>77</v>
      </c>
      <c r="BK126" s="139">
        <f>ROUND(I126*H126,2)</f>
        <v>0</v>
      </c>
      <c r="BL126" s="14" t="s">
        <v>137</v>
      </c>
      <c r="BM126" s="138" t="s">
        <v>158</v>
      </c>
    </row>
    <row r="127" spans="2:65" s="12" customFormat="1">
      <c r="B127" s="144"/>
      <c r="D127" s="145" t="s">
        <v>159</v>
      </c>
      <c r="E127" s="146" t="s">
        <v>1</v>
      </c>
      <c r="F127" s="147" t="s">
        <v>428</v>
      </c>
      <c r="H127" s="148">
        <v>39.6</v>
      </c>
      <c r="L127" s="144"/>
      <c r="M127" s="149"/>
      <c r="T127" s="150"/>
      <c r="AT127" s="146" t="s">
        <v>159</v>
      </c>
      <c r="AU127" s="146" t="s">
        <v>79</v>
      </c>
      <c r="AV127" s="12" t="s">
        <v>79</v>
      </c>
      <c r="AW127" s="12" t="s">
        <v>27</v>
      </c>
      <c r="AX127" s="12" t="s">
        <v>77</v>
      </c>
      <c r="AY127" s="146" t="s">
        <v>121</v>
      </c>
    </row>
    <row r="128" spans="2:65" s="1" customFormat="1" ht="24.2" customHeight="1">
      <c r="B128" s="126"/>
      <c r="C128" s="127" t="s">
        <v>79</v>
      </c>
      <c r="D128" s="127" t="s">
        <v>124</v>
      </c>
      <c r="E128" s="128" t="s">
        <v>332</v>
      </c>
      <c r="F128" s="129" t="s">
        <v>333</v>
      </c>
      <c r="G128" s="130" t="s">
        <v>157</v>
      </c>
      <c r="H128" s="131">
        <v>41.8</v>
      </c>
      <c r="I128" s="132"/>
      <c r="J128" s="132"/>
      <c r="K128" s="133"/>
      <c r="L128" s="26"/>
      <c r="M128" s="134" t="s">
        <v>1</v>
      </c>
      <c r="N128" s="135" t="s">
        <v>34</v>
      </c>
      <c r="O128" s="136">
        <v>0.11600000000000001</v>
      </c>
      <c r="P128" s="136">
        <f>O128*H128</f>
        <v>4.8487999999999998</v>
      </c>
      <c r="Q128" s="136">
        <v>0</v>
      </c>
      <c r="R128" s="136">
        <f>Q128*H128</f>
        <v>0</v>
      </c>
      <c r="S128" s="136">
        <v>0.28999999999999998</v>
      </c>
      <c r="T128" s="137">
        <f>S128*H128</f>
        <v>12.121999999999998</v>
      </c>
      <c r="AR128" s="138" t="s">
        <v>137</v>
      </c>
      <c r="AT128" s="138" t="s">
        <v>124</v>
      </c>
      <c r="AU128" s="138" t="s">
        <v>79</v>
      </c>
      <c r="AY128" s="14" t="s">
        <v>121</v>
      </c>
      <c r="BE128" s="139">
        <f>IF(N128="základní",J128,0)</f>
        <v>0</v>
      </c>
      <c r="BF128" s="139">
        <f>IF(N128="snížená",J128,0)</f>
        <v>0</v>
      </c>
      <c r="BG128" s="139">
        <f>IF(N128="zákl. přenesená",J128,0)</f>
        <v>0</v>
      </c>
      <c r="BH128" s="139">
        <f>IF(N128="sníž. přenesená",J128,0)</f>
        <v>0</v>
      </c>
      <c r="BI128" s="139">
        <f>IF(N128="nulová",J128,0)</f>
        <v>0</v>
      </c>
      <c r="BJ128" s="14" t="s">
        <v>77</v>
      </c>
      <c r="BK128" s="139">
        <f>ROUND(I128*H128,2)</f>
        <v>0</v>
      </c>
      <c r="BL128" s="14" t="s">
        <v>137</v>
      </c>
      <c r="BM128" s="138" t="s">
        <v>334</v>
      </c>
    </row>
    <row r="129" spans="2:65" s="12" customFormat="1">
      <c r="B129" s="144"/>
      <c r="D129" s="145" t="s">
        <v>159</v>
      </c>
      <c r="E129" s="146" t="s">
        <v>1</v>
      </c>
      <c r="F129" s="147" t="s">
        <v>429</v>
      </c>
      <c r="H129" s="148">
        <v>41.8</v>
      </c>
      <c r="L129" s="144"/>
      <c r="M129" s="149"/>
      <c r="T129" s="150"/>
      <c r="AT129" s="146" t="s">
        <v>159</v>
      </c>
      <c r="AU129" s="146" t="s">
        <v>79</v>
      </c>
      <c r="AV129" s="12" t="s">
        <v>79</v>
      </c>
      <c r="AW129" s="12" t="s">
        <v>27</v>
      </c>
      <c r="AX129" s="12" t="s">
        <v>77</v>
      </c>
      <c r="AY129" s="146" t="s">
        <v>121</v>
      </c>
    </row>
    <row r="130" spans="2:65" s="1" customFormat="1" ht="24.2" customHeight="1">
      <c r="B130" s="126"/>
      <c r="C130" s="127" t="s">
        <v>133</v>
      </c>
      <c r="D130" s="127" t="s">
        <v>124</v>
      </c>
      <c r="E130" s="128" t="s">
        <v>379</v>
      </c>
      <c r="F130" s="129" t="s">
        <v>337</v>
      </c>
      <c r="G130" s="130" t="s">
        <v>157</v>
      </c>
      <c r="H130" s="131">
        <v>2.16</v>
      </c>
      <c r="I130" s="132"/>
      <c r="J130" s="132"/>
      <c r="K130" s="133"/>
      <c r="L130" s="26"/>
      <c r="M130" s="134" t="s">
        <v>1</v>
      </c>
      <c r="N130" s="135" t="s">
        <v>34</v>
      </c>
      <c r="O130" s="136">
        <v>0.30499999999999999</v>
      </c>
      <c r="P130" s="136">
        <f>O130*H130</f>
        <v>0.65880000000000005</v>
      </c>
      <c r="Q130" s="136">
        <v>0</v>
      </c>
      <c r="R130" s="136">
        <f>Q130*H130</f>
        <v>0</v>
      </c>
      <c r="S130" s="136">
        <v>0.32500000000000001</v>
      </c>
      <c r="T130" s="137">
        <f>S130*H130</f>
        <v>0.70200000000000007</v>
      </c>
      <c r="AR130" s="138" t="s">
        <v>137</v>
      </c>
      <c r="AT130" s="138" t="s">
        <v>124</v>
      </c>
      <c r="AU130" s="138" t="s">
        <v>79</v>
      </c>
      <c r="AY130" s="14" t="s">
        <v>121</v>
      </c>
      <c r="BE130" s="139">
        <f>IF(N130="základní",J130,0)</f>
        <v>0</v>
      </c>
      <c r="BF130" s="139">
        <f>IF(N130="snížená",J130,0)</f>
        <v>0</v>
      </c>
      <c r="BG130" s="139">
        <f>IF(N130="zákl. přenesená",J130,0)</f>
        <v>0</v>
      </c>
      <c r="BH130" s="139">
        <f>IF(N130="sníž. přenesená",J130,0)</f>
        <v>0</v>
      </c>
      <c r="BI130" s="139">
        <f>IF(N130="nulová",J130,0)</f>
        <v>0</v>
      </c>
      <c r="BJ130" s="14" t="s">
        <v>77</v>
      </c>
      <c r="BK130" s="139">
        <f>ROUND(I130*H130,2)</f>
        <v>0</v>
      </c>
      <c r="BL130" s="14" t="s">
        <v>137</v>
      </c>
      <c r="BM130" s="138" t="s">
        <v>430</v>
      </c>
    </row>
    <row r="131" spans="2:65" s="12" customFormat="1">
      <c r="B131" s="144"/>
      <c r="D131" s="145" t="s">
        <v>159</v>
      </c>
      <c r="E131" s="146" t="s">
        <v>1</v>
      </c>
      <c r="F131" s="147" t="s">
        <v>431</v>
      </c>
      <c r="H131" s="148">
        <v>2.16</v>
      </c>
      <c r="L131" s="144"/>
      <c r="M131" s="149"/>
      <c r="T131" s="150"/>
      <c r="AT131" s="146" t="s">
        <v>159</v>
      </c>
      <c r="AU131" s="146" t="s">
        <v>79</v>
      </c>
      <c r="AV131" s="12" t="s">
        <v>79</v>
      </c>
      <c r="AW131" s="12" t="s">
        <v>27</v>
      </c>
      <c r="AX131" s="12" t="s">
        <v>77</v>
      </c>
      <c r="AY131" s="146" t="s">
        <v>121</v>
      </c>
    </row>
    <row r="132" spans="2:65" s="1" customFormat="1" ht="24.2" customHeight="1">
      <c r="B132" s="126"/>
      <c r="C132" s="127" t="s">
        <v>137</v>
      </c>
      <c r="D132" s="127" t="s">
        <v>124</v>
      </c>
      <c r="E132" s="128" t="s">
        <v>340</v>
      </c>
      <c r="F132" s="129" t="s">
        <v>341</v>
      </c>
      <c r="G132" s="130" t="s">
        <v>157</v>
      </c>
      <c r="H132" s="131">
        <v>95.9</v>
      </c>
      <c r="I132" s="132"/>
      <c r="J132" s="132"/>
      <c r="K132" s="133"/>
      <c r="L132" s="26"/>
      <c r="M132" s="134" t="s">
        <v>1</v>
      </c>
      <c r="N132" s="135" t="s">
        <v>34</v>
      </c>
      <c r="O132" s="136">
        <v>9.4E-2</v>
      </c>
      <c r="P132" s="136">
        <f>O132*H132</f>
        <v>9.0145999999999997</v>
      </c>
      <c r="Q132" s="136">
        <v>0</v>
      </c>
      <c r="R132" s="136">
        <f>Q132*H132</f>
        <v>0</v>
      </c>
      <c r="S132" s="136">
        <v>9.8000000000000004E-2</v>
      </c>
      <c r="T132" s="137">
        <f>S132*H132</f>
        <v>9.398200000000001</v>
      </c>
      <c r="AR132" s="138" t="s">
        <v>137</v>
      </c>
      <c r="AT132" s="138" t="s">
        <v>124</v>
      </c>
      <c r="AU132" s="138" t="s">
        <v>79</v>
      </c>
      <c r="AY132" s="14" t="s">
        <v>121</v>
      </c>
      <c r="BE132" s="139">
        <f>IF(N132="základní",J132,0)</f>
        <v>0</v>
      </c>
      <c r="BF132" s="139">
        <f>IF(N132="snížená",J132,0)</f>
        <v>0</v>
      </c>
      <c r="BG132" s="139">
        <f>IF(N132="zákl. přenesená",J132,0)</f>
        <v>0</v>
      </c>
      <c r="BH132" s="139">
        <f>IF(N132="sníž. přenesená",J132,0)</f>
        <v>0</v>
      </c>
      <c r="BI132" s="139">
        <f>IF(N132="nulová",J132,0)</f>
        <v>0</v>
      </c>
      <c r="BJ132" s="14" t="s">
        <v>77</v>
      </c>
      <c r="BK132" s="139">
        <f>ROUND(I132*H132,2)</f>
        <v>0</v>
      </c>
      <c r="BL132" s="14" t="s">
        <v>137</v>
      </c>
      <c r="BM132" s="138" t="s">
        <v>342</v>
      </c>
    </row>
    <row r="133" spans="2:65" s="12" customFormat="1">
      <c r="B133" s="144"/>
      <c r="D133" s="145" t="s">
        <v>159</v>
      </c>
      <c r="E133" s="146" t="s">
        <v>1</v>
      </c>
      <c r="F133" s="147" t="s">
        <v>339</v>
      </c>
      <c r="H133" s="148">
        <v>95.9</v>
      </c>
      <c r="L133" s="144"/>
      <c r="M133" s="149"/>
      <c r="T133" s="150"/>
      <c r="AT133" s="146" t="s">
        <v>159</v>
      </c>
      <c r="AU133" s="146" t="s">
        <v>79</v>
      </c>
      <c r="AV133" s="12" t="s">
        <v>79</v>
      </c>
      <c r="AW133" s="12" t="s">
        <v>27</v>
      </c>
      <c r="AX133" s="12" t="s">
        <v>77</v>
      </c>
      <c r="AY133" s="146" t="s">
        <v>121</v>
      </c>
    </row>
    <row r="134" spans="2:65" s="1" customFormat="1" ht="16.5" customHeight="1">
      <c r="B134" s="126"/>
      <c r="C134" s="127" t="s">
        <v>120</v>
      </c>
      <c r="D134" s="127" t="s">
        <v>124</v>
      </c>
      <c r="E134" s="128" t="s">
        <v>404</v>
      </c>
      <c r="F134" s="129" t="s">
        <v>405</v>
      </c>
      <c r="G134" s="130" t="s">
        <v>248</v>
      </c>
      <c r="H134" s="131">
        <v>22</v>
      </c>
      <c r="I134" s="132"/>
      <c r="J134" s="132"/>
      <c r="K134" s="133"/>
      <c r="L134" s="26"/>
      <c r="M134" s="134" t="s">
        <v>1</v>
      </c>
      <c r="N134" s="135" t="s">
        <v>34</v>
      </c>
      <c r="O134" s="136">
        <v>0.13300000000000001</v>
      </c>
      <c r="P134" s="136">
        <f>O134*H134</f>
        <v>2.9260000000000002</v>
      </c>
      <c r="Q134" s="136">
        <v>0</v>
      </c>
      <c r="R134" s="136">
        <f>Q134*H134</f>
        <v>0</v>
      </c>
      <c r="S134" s="136">
        <v>0.20499999999999999</v>
      </c>
      <c r="T134" s="137">
        <f>S134*H134</f>
        <v>4.51</v>
      </c>
      <c r="AR134" s="138" t="s">
        <v>137</v>
      </c>
      <c r="AT134" s="138" t="s">
        <v>124</v>
      </c>
      <c r="AU134" s="138" t="s">
        <v>79</v>
      </c>
      <c r="AY134" s="14" t="s">
        <v>121</v>
      </c>
      <c r="BE134" s="139">
        <f>IF(N134="základní",J134,0)</f>
        <v>0</v>
      </c>
      <c r="BF134" s="139">
        <f>IF(N134="snížená",J134,0)</f>
        <v>0</v>
      </c>
      <c r="BG134" s="139">
        <f>IF(N134="zákl. přenesená",J134,0)</f>
        <v>0</v>
      </c>
      <c r="BH134" s="139">
        <f>IF(N134="sníž. přenesená",J134,0)</f>
        <v>0</v>
      </c>
      <c r="BI134" s="139">
        <f>IF(N134="nulová",J134,0)</f>
        <v>0</v>
      </c>
      <c r="BJ134" s="14" t="s">
        <v>77</v>
      </c>
      <c r="BK134" s="139">
        <f>ROUND(I134*H134,2)</f>
        <v>0</v>
      </c>
      <c r="BL134" s="14" t="s">
        <v>137</v>
      </c>
      <c r="BM134" s="138" t="s">
        <v>432</v>
      </c>
    </row>
    <row r="135" spans="2:65" s="1" customFormat="1" ht="24.2" customHeight="1">
      <c r="B135" s="126"/>
      <c r="C135" s="127" t="s">
        <v>177</v>
      </c>
      <c r="D135" s="127" t="s">
        <v>124</v>
      </c>
      <c r="E135" s="128" t="s">
        <v>165</v>
      </c>
      <c r="F135" s="129" t="s">
        <v>166</v>
      </c>
      <c r="G135" s="130" t="s">
        <v>157</v>
      </c>
      <c r="H135" s="131">
        <v>23</v>
      </c>
      <c r="I135" s="132"/>
      <c r="J135" s="132"/>
      <c r="K135" s="133"/>
      <c r="L135" s="26"/>
      <c r="M135" s="134" t="s">
        <v>1</v>
      </c>
      <c r="N135" s="135" t="s">
        <v>34</v>
      </c>
      <c r="O135" s="136">
        <v>7.5999999999999998E-2</v>
      </c>
      <c r="P135" s="136">
        <f>O135*H135</f>
        <v>1.748</v>
      </c>
      <c r="Q135" s="136">
        <v>0</v>
      </c>
      <c r="R135" s="136">
        <f>Q135*H135</f>
        <v>0</v>
      </c>
      <c r="S135" s="136">
        <v>0</v>
      </c>
      <c r="T135" s="137">
        <f>S135*H135</f>
        <v>0</v>
      </c>
      <c r="AR135" s="138" t="s">
        <v>137</v>
      </c>
      <c r="AT135" s="138" t="s">
        <v>124</v>
      </c>
      <c r="AU135" s="138" t="s">
        <v>79</v>
      </c>
      <c r="AY135" s="14" t="s">
        <v>121</v>
      </c>
      <c r="BE135" s="139">
        <f>IF(N135="základní",J135,0)</f>
        <v>0</v>
      </c>
      <c r="BF135" s="139">
        <f>IF(N135="snížená",J135,0)</f>
        <v>0</v>
      </c>
      <c r="BG135" s="139">
        <f>IF(N135="zákl. přenesená",J135,0)</f>
        <v>0</v>
      </c>
      <c r="BH135" s="139">
        <f>IF(N135="sníž. přenesená",J135,0)</f>
        <v>0</v>
      </c>
      <c r="BI135" s="139">
        <f>IF(N135="nulová",J135,0)</f>
        <v>0</v>
      </c>
      <c r="BJ135" s="14" t="s">
        <v>77</v>
      </c>
      <c r="BK135" s="139">
        <f>ROUND(I135*H135,2)</f>
        <v>0</v>
      </c>
      <c r="BL135" s="14" t="s">
        <v>137</v>
      </c>
      <c r="BM135" s="138" t="s">
        <v>167</v>
      </c>
    </row>
    <row r="136" spans="2:65" s="1" customFormat="1" ht="33" customHeight="1">
      <c r="B136" s="126"/>
      <c r="C136" s="127" t="s">
        <v>181</v>
      </c>
      <c r="D136" s="127" t="s">
        <v>124</v>
      </c>
      <c r="E136" s="128" t="s">
        <v>168</v>
      </c>
      <c r="F136" s="129" t="s">
        <v>169</v>
      </c>
      <c r="G136" s="130" t="s">
        <v>170</v>
      </c>
      <c r="H136" s="131">
        <v>3.14</v>
      </c>
      <c r="I136" s="132"/>
      <c r="J136" s="132"/>
      <c r="K136" s="133"/>
      <c r="L136" s="26"/>
      <c r="M136" s="134" t="s">
        <v>1</v>
      </c>
      <c r="N136" s="135" t="s">
        <v>34</v>
      </c>
      <c r="O136" s="136">
        <v>0.40600000000000003</v>
      </c>
      <c r="P136" s="136">
        <f>O136*H136</f>
        <v>1.2748400000000002</v>
      </c>
      <c r="Q136" s="136">
        <v>0</v>
      </c>
      <c r="R136" s="136">
        <f>Q136*H136</f>
        <v>0</v>
      </c>
      <c r="S136" s="136">
        <v>0</v>
      </c>
      <c r="T136" s="137">
        <f>S136*H136</f>
        <v>0</v>
      </c>
      <c r="AR136" s="138" t="s">
        <v>137</v>
      </c>
      <c r="AT136" s="138" t="s">
        <v>124</v>
      </c>
      <c r="AU136" s="138" t="s">
        <v>79</v>
      </c>
      <c r="AY136" s="14" t="s">
        <v>121</v>
      </c>
      <c r="BE136" s="139">
        <f>IF(N136="základní",J136,0)</f>
        <v>0</v>
      </c>
      <c r="BF136" s="139">
        <f>IF(N136="snížená",J136,0)</f>
        <v>0</v>
      </c>
      <c r="BG136" s="139">
        <f>IF(N136="zákl. přenesená",J136,0)</f>
        <v>0</v>
      </c>
      <c r="BH136" s="139">
        <f>IF(N136="sníž. přenesená",J136,0)</f>
        <v>0</v>
      </c>
      <c r="BI136" s="139">
        <f>IF(N136="nulová",J136,0)</f>
        <v>0</v>
      </c>
      <c r="BJ136" s="14" t="s">
        <v>77</v>
      </c>
      <c r="BK136" s="139">
        <f>ROUND(I136*H136,2)</f>
        <v>0</v>
      </c>
      <c r="BL136" s="14" t="s">
        <v>137</v>
      </c>
      <c r="BM136" s="138" t="s">
        <v>171</v>
      </c>
    </row>
    <row r="137" spans="2:65" s="12" customFormat="1">
      <c r="B137" s="144"/>
      <c r="D137" s="145" t="s">
        <v>159</v>
      </c>
      <c r="E137" s="146" t="s">
        <v>1</v>
      </c>
      <c r="F137" s="147" t="s">
        <v>433</v>
      </c>
      <c r="H137" s="148">
        <v>3.14</v>
      </c>
      <c r="L137" s="144"/>
      <c r="M137" s="149"/>
      <c r="T137" s="150"/>
      <c r="AT137" s="146" t="s">
        <v>159</v>
      </c>
      <c r="AU137" s="146" t="s">
        <v>79</v>
      </c>
      <c r="AV137" s="12" t="s">
        <v>79</v>
      </c>
      <c r="AW137" s="12" t="s">
        <v>27</v>
      </c>
      <c r="AX137" s="12" t="s">
        <v>77</v>
      </c>
      <c r="AY137" s="146" t="s">
        <v>121</v>
      </c>
    </row>
    <row r="138" spans="2:65" s="1" customFormat="1" ht="37.9" customHeight="1">
      <c r="B138" s="126"/>
      <c r="C138" s="127" t="s">
        <v>187</v>
      </c>
      <c r="D138" s="127" t="s">
        <v>124</v>
      </c>
      <c r="E138" s="128" t="s">
        <v>173</v>
      </c>
      <c r="F138" s="129" t="s">
        <v>174</v>
      </c>
      <c r="G138" s="130" t="s">
        <v>170</v>
      </c>
      <c r="H138" s="131">
        <v>1.82</v>
      </c>
      <c r="I138" s="132"/>
      <c r="J138" s="132"/>
      <c r="K138" s="133"/>
      <c r="L138" s="26"/>
      <c r="M138" s="134" t="s">
        <v>1</v>
      </c>
      <c r="N138" s="135" t="s">
        <v>34</v>
      </c>
      <c r="O138" s="136">
        <v>8.6999999999999994E-2</v>
      </c>
      <c r="P138" s="136">
        <f>O138*H138</f>
        <v>0.15833999999999998</v>
      </c>
      <c r="Q138" s="136">
        <v>0</v>
      </c>
      <c r="R138" s="136">
        <f>Q138*H138</f>
        <v>0</v>
      </c>
      <c r="S138" s="136">
        <v>0</v>
      </c>
      <c r="T138" s="137">
        <f>S138*H138</f>
        <v>0</v>
      </c>
      <c r="AR138" s="138" t="s">
        <v>137</v>
      </c>
      <c r="AT138" s="138" t="s">
        <v>124</v>
      </c>
      <c r="AU138" s="138" t="s">
        <v>79</v>
      </c>
      <c r="AY138" s="14" t="s">
        <v>121</v>
      </c>
      <c r="BE138" s="139">
        <f>IF(N138="základní",J138,0)</f>
        <v>0</v>
      </c>
      <c r="BF138" s="139">
        <f>IF(N138="snížená",J138,0)</f>
        <v>0</v>
      </c>
      <c r="BG138" s="139">
        <f>IF(N138="zákl. přenesená",J138,0)</f>
        <v>0</v>
      </c>
      <c r="BH138" s="139">
        <f>IF(N138="sníž. přenesená",J138,0)</f>
        <v>0</v>
      </c>
      <c r="BI138" s="139">
        <f>IF(N138="nulová",J138,0)</f>
        <v>0</v>
      </c>
      <c r="BJ138" s="14" t="s">
        <v>77</v>
      </c>
      <c r="BK138" s="139">
        <f>ROUND(I138*H138,2)</f>
        <v>0</v>
      </c>
      <c r="BL138" s="14" t="s">
        <v>137</v>
      </c>
      <c r="BM138" s="138" t="s">
        <v>344</v>
      </c>
    </row>
    <row r="139" spans="2:65" s="12" customFormat="1">
      <c r="B139" s="144"/>
      <c r="D139" s="145" t="s">
        <v>159</v>
      </c>
      <c r="E139" s="146" t="s">
        <v>1</v>
      </c>
      <c r="F139" s="147" t="s">
        <v>434</v>
      </c>
      <c r="H139" s="148">
        <v>1.82</v>
      </c>
      <c r="L139" s="144"/>
      <c r="M139" s="149"/>
      <c r="T139" s="150"/>
      <c r="AT139" s="146" t="s">
        <v>159</v>
      </c>
      <c r="AU139" s="146" t="s">
        <v>79</v>
      </c>
      <c r="AV139" s="12" t="s">
        <v>79</v>
      </c>
      <c r="AW139" s="12" t="s">
        <v>27</v>
      </c>
      <c r="AX139" s="12" t="s">
        <v>77</v>
      </c>
      <c r="AY139" s="146" t="s">
        <v>121</v>
      </c>
    </row>
    <row r="140" spans="2:65" s="1" customFormat="1" ht="24.2" customHeight="1">
      <c r="B140" s="126"/>
      <c r="C140" s="127" t="s">
        <v>191</v>
      </c>
      <c r="D140" s="127" t="s">
        <v>124</v>
      </c>
      <c r="E140" s="128" t="s">
        <v>178</v>
      </c>
      <c r="F140" s="129" t="s">
        <v>179</v>
      </c>
      <c r="G140" s="130" t="s">
        <v>170</v>
      </c>
      <c r="H140" s="131">
        <v>1.32</v>
      </c>
      <c r="I140" s="132"/>
      <c r="J140" s="132"/>
      <c r="K140" s="133"/>
      <c r="L140" s="26"/>
      <c r="M140" s="134" t="s">
        <v>1</v>
      </c>
      <c r="N140" s="135" t="s">
        <v>34</v>
      </c>
      <c r="O140" s="136">
        <v>0.13100000000000001</v>
      </c>
      <c r="P140" s="136">
        <f>O140*H140</f>
        <v>0.17292000000000002</v>
      </c>
      <c r="Q140" s="136">
        <v>0</v>
      </c>
      <c r="R140" s="136">
        <f>Q140*H140</f>
        <v>0</v>
      </c>
      <c r="S140" s="136">
        <v>0</v>
      </c>
      <c r="T140" s="137">
        <f>S140*H140</f>
        <v>0</v>
      </c>
      <c r="AR140" s="138" t="s">
        <v>137</v>
      </c>
      <c r="AT140" s="138" t="s">
        <v>124</v>
      </c>
      <c r="AU140" s="138" t="s">
        <v>79</v>
      </c>
      <c r="AY140" s="14" t="s">
        <v>121</v>
      </c>
      <c r="BE140" s="139">
        <f>IF(N140="základní",J140,0)</f>
        <v>0</v>
      </c>
      <c r="BF140" s="139">
        <f>IF(N140="snížená",J140,0)</f>
        <v>0</v>
      </c>
      <c r="BG140" s="139">
        <f>IF(N140="zákl. přenesená",J140,0)</f>
        <v>0</v>
      </c>
      <c r="BH140" s="139">
        <f>IF(N140="sníž. přenesená",J140,0)</f>
        <v>0</v>
      </c>
      <c r="BI140" s="139">
        <f>IF(N140="nulová",J140,0)</f>
        <v>0</v>
      </c>
      <c r="BJ140" s="14" t="s">
        <v>77</v>
      </c>
      <c r="BK140" s="139">
        <f>ROUND(I140*H140,2)</f>
        <v>0</v>
      </c>
      <c r="BL140" s="14" t="s">
        <v>137</v>
      </c>
      <c r="BM140" s="138" t="s">
        <v>180</v>
      </c>
    </row>
    <row r="141" spans="2:65" s="12" customFormat="1">
      <c r="B141" s="144"/>
      <c r="D141" s="145" t="s">
        <v>159</v>
      </c>
      <c r="E141" s="146" t="s">
        <v>1</v>
      </c>
      <c r="F141" s="147" t="s">
        <v>435</v>
      </c>
      <c r="H141" s="148">
        <v>1.32</v>
      </c>
      <c r="L141" s="144"/>
      <c r="M141" s="149"/>
      <c r="T141" s="150"/>
      <c r="AT141" s="146" t="s">
        <v>159</v>
      </c>
      <c r="AU141" s="146" t="s">
        <v>79</v>
      </c>
      <c r="AV141" s="12" t="s">
        <v>79</v>
      </c>
      <c r="AW141" s="12" t="s">
        <v>27</v>
      </c>
      <c r="AX141" s="12" t="s">
        <v>77</v>
      </c>
      <c r="AY141" s="146" t="s">
        <v>121</v>
      </c>
    </row>
    <row r="142" spans="2:65" s="1" customFormat="1" ht="33" customHeight="1">
      <c r="B142" s="126"/>
      <c r="C142" s="127" t="s">
        <v>196</v>
      </c>
      <c r="D142" s="127" t="s">
        <v>124</v>
      </c>
      <c r="E142" s="128" t="s">
        <v>182</v>
      </c>
      <c r="F142" s="129" t="s">
        <v>183</v>
      </c>
      <c r="G142" s="130" t="s">
        <v>184</v>
      </c>
      <c r="H142" s="131">
        <v>3.2759999999999998</v>
      </c>
      <c r="I142" s="132"/>
      <c r="J142" s="132"/>
      <c r="K142" s="133"/>
      <c r="L142" s="26"/>
      <c r="M142" s="134" t="s">
        <v>1</v>
      </c>
      <c r="N142" s="135" t="s">
        <v>34</v>
      </c>
      <c r="O142" s="136">
        <v>0</v>
      </c>
      <c r="P142" s="136">
        <f>O142*H142</f>
        <v>0</v>
      </c>
      <c r="Q142" s="136">
        <v>0</v>
      </c>
      <c r="R142" s="136">
        <f>Q142*H142</f>
        <v>0</v>
      </c>
      <c r="S142" s="136">
        <v>0</v>
      </c>
      <c r="T142" s="137">
        <f>S142*H142</f>
        <v>0</v>
      </c>
      <c r="AR142" s="138" t="s">
        <v>137</v>
      </c>
      <c r="AT142" s="138" t="s">
        <v>124</v>
      </c>
      <c r="AU142" s="138" t="s">
        <v>79</v>
      </c>
      <c r="AY142" s="14" t="s">
        <v>121</v>
      </c>
      <c r="BE142" s="139">
        <f>IF(N142="základní",J142,0)</f>
        <v>0</v>
      </c>
      <c r="BF142" s="139">
        <f>IF(N142="snížená",J142,0)</f>
        <v>0</v>
      </c>
      <c r="BG142" s="139">
        <f>IF(N142="zákl. přenesená",J142,0)</f>
        <v>0</v>
      </c>
      <c r="BH142" s="139">
        <f>IF(N142="sníž. přenesená",J142,0)</f>
        <v>0</v>
      </c>
      <c r="BI142" s="139">
        <f>IF(N142="nulová",J142,0)</f>
        <v>0</v>
      </c>
      <c r="BJ142" s="14" t="s">
        <v>77</v>
      </c>
      <c r="BK142" s="139">
        <f>ROUND(I142*H142,2)</f>
        <v>0</v>
      </c>
      <c r="BL142" s="14" t="s">
        <v>137</v>
      </c>
      <c r="BM142" s="138" t="s">
        <v>347</v>
      </c>
    </row>
    <row r="143" spans="2:65" s="12" customFormat="1">
      <c r="B143" s="144"/>
      <c r="D143" s="145" t="s">
        <v>159</v>
      </c>
      <c r="E143" s="146" t="s">
        <v>1</v>
      </c>
      <c r="F143" s="147" t="s">
        <v>436</v>
      </c>
      <c r="H143" s="148">
        <v>3.2759999999999998</v>
      </c>
      <c r="L143" s="144"/>
      <c r="M143" s="149"/>
      <c r="T143" s="150"/>
      <c r="AT143" s="146" t="s">
        <v>159</v>
      </c>
      <c r="AU143" s="146" t="s">
        <v>79</v>
      </c>
      <c r="AV143" s="12" t="s">
        <v>79</v>
      </c>
      <c r="AW143" s="12" t="s">
        <v>27</v>
      </c>
      <c r="AX143" s="12" t="s">
        <v>77</v>
      </c>
      <c r="AY143" s="146" t="s">
        <v>121</v>
      </c>
    </row>
    <row r="144" spans="2:65" s="1" customFormat="1" ht="16.5" customHeight="1">
      <c r="B144" s="126"/>
      <c r="C144" s="127" t="s">
        <v>200</v>
      </c>
      <c r="D144" s="127" t="s">
        <v>124</v>
      </c>
      <c r="E144" s="128" t="s">
        <v>188</v>
      </c>
      <c r="F144" s="129" t="s">
        <v>189</v>
      </c>
      <c r="G144" s="130" t="s">
        <v>170</v>
      </c>
      <c r="H144" s="131">
        <v>1.82</v>
      </c>
      <c r="I144" s="132"/>
      <c r="J144" s="132"/>
      <c r="K144" s="133"/>
      <c r="L144" s="26"/>
      <c r="M144" s="134" t="s">
        <v>1</v>
      </c>
      <c r="N144" s="135" t="s">
        <v>34</v>
      </c>
      <c r="O144" s="136">
        <v>8.9999999999999993E-3</v>
      </c>
      <c r="P144" s="136">
        <f>O144*H144</f>
        <v>1.6379999999999999E-2</v>
      </c>
      <c r="Q144" s="136">
        <v>0</v>
      </c>
      <c r="R144" s="136">
        <f>Q144*H144</f>
        <v>0</v>
      </c>
      <c r="S144" s="136">
        <v>0</v>
      </c>
      <c r="T144" s="137">
        <f>S144*H144</f>
        <v>0</v>
      </c>
      <c r="AR144" s="138" t="s">
        <v>137</v>
      </c>
      <c r="AT144" s="138" t="s">
        <v>124</v>
      </c>
      <c r="AU144" s="138" t="s">
        <v>79</v>
      </c>
      <c r="AY144" s="14" t="s">
        <v>121</v>
      </c>
      <c r="BE144" s="139">
        <f>IF(N144="základní",J144,0)</f>
        <v>0</v>
      </c>
      <c r="BF144" s="139">
        <f>IF(N144="snížená",J144,0)</f>
        <v>0</v>
      </c>
      <c r="BG144" s="139">
        <f>IF(N144="zákl. přenesená",J144,0)</f>
        <v>0</v>
      </c>
      <c r="BH144" s="139">
        <f>IF(N144="sníž. přenesená",J144,0)</f>
        <v>0</v>
      </c>
      <c r="BI144" s="139">
        <f>IF(N144="nulová",J144,0)</f>
        <v>0</v>
      </c>
      <c r="BJ144" s="14" t="s">
        <v>77</v>
      </c>
      <c r="BK144" s="139">
        <f>ROUND(I144*H144,2)</f>
        <v>0</v>
      </c>
      <c r="BL144" s="14" t="s">
        <v>137</v>
      </c>
      <c r="BM144" s="138" t="s">
        <v>349</v>
      </c>
    </row>
    <row r="145" spans="2:65" s="1" customFormat="1" ht="24.2" customHeight="1">
      <c r="B145" s="126"/>
      <c r="C145" s="127" t="s">
        <v>8</v>
      </c>
      <c r="D145" s="127" t="s">
        <v>124</v>
      </c>
      <c r="E145" s="128" t="s">
        <v>192</v>
      </c>
      <c r="F145" s="129" t="s">
        <v>193</v>
      </c>
      <c r="G145" s="130" t="s">
        <v>157</v>
      </c>
      <c r="H145" s="131">
        <v>50</v>
      </c>
      <c r="I145" s="132"/>
      <c r="J145" s="132"/>
      <c r="K145" s="133"/>
      <c r="L145" s="26"/>
      <c r="M145" s="134" t="s">
        <v>1</v>
      </c>
      <c r="N145" s="135" t="s">
        <v>34</v>
      </c>
      <c r="O145" s="136">
        <v>2.5000000000000001E-2</v>
      </c>
      <c r="P145" s="136">
        <f>O145*H145</f>
        <v>1.25</v>
      </c>
      <c r="Q145" s="136">
        <v>0</v>
      </c>
      <c r="R145" s="136">
        <f>Q145*H145</f>
        <v>0</v>
      </c>
      <c r="S145" s="136">
        <v>0</v>
      </c>
      <c r="T145" s="137">
        <f>S145*H145</f>
        <v>0</v>
      </c>
      <c r="AR145" s="138" t="s">
        <v>137</v>
      </c>
      <c r="AT145" s="138" t="s">
        <v>124</v>
      </c>
      <c r="AU145" s="138" t="s">
        <v>79</v>
      </c>
      <c r="AY145" s="14" t="s">
        <v>121</v>
      </c>
      <c r="BE145" s="139">
        <f>IF(N145="základní",J145,0)</f>
        <v>0</v>
      </c>
      <c r="BF145" s="139">
        <f>IF(N145="snížená",J145,0)</f>
        <v>0</v>
      </c>
      <c r="BG145" s="139">
        <f>IF(N145="zákl. přenesená",J145,0)</f>
        <v>0</v>
      </c>
      <c r="BH145" s="139">
        <f>IF(N145="sníž. přenesená",J145,0)</f>
        <v>0</v>
      </c>
      <c r="BI145" s="139">
        <f>IF(N145="nulová",J145,0)</f>
        <v>0</v>
      </c>
      <c r="BJ145" s="14" t="s">
        <v>77</v>
      </c>
      <c r="BK145" s="139">
        <f>ROUND(I145*H145,2)</f>
        <v>0</v>
      </c>
      <c r="BL145" s="14" t="s">
        <v>137</v>
      </c>
      <c r="BM145" s="138" t="s">
        <v>194</v>
      </c>
    </row>
    <row r="146" spans="2:65" s="1" customFormat="1" ht="24.2" customHeight="1">
      <c r="B146" s="126"/>
      <c r="C146" s="127" t="s">
        <v>211</v>
      </c>
      <c r="D146" s="127" t="s">
        <v>124</v>
      </c>
      <c r="E146" s="128" t="s">
        <v>197</v>
      </c>
      <c r="F146" s="129" t="s">
        <v>198</v>
      </c>
      <c r="G146" s="130" t="s">
        <v>157</v>
      </c>
      <c r="H146" s="131">
        <v>23</v>
      </c>
      <c r="I146" s="132"/>
      <c r="J146" s="132"/>
      <c r="K146" s="133"/>
      <c r="L146" s="26"/>
      <c r="M146" s="134" t="s">
        <v>1</v>
      </c>
      <c r="N146" s="135" t="s">
        <v>34</v>
      </c>
      <c r="O146" s="136">
        <v>0.156</v>
      </c>
      <c r="P146" s="136">
        <f>O146*H146</f>
        <v>3.5880000000000001</v>
      </c>
      <c r="Q146" s="136">
        <v>0</v>
      </c>
      <c r="R146" s="136">
        <f>Q146*H146</f>
        <v>0</v>
      </c>
      <c r="S146" s="136">
        <v>0</v>
      </c>
      <c r="T146" s="137">
        <f>S146*H146</f>
        <v>0</v>
      </c>
      <c r="AR146" s="138" t="s">
        <v>137</v>
      </c>
      <c r="AT146" s="138" t="s">
        <v>124</v>
      </c>
      <c r="AU146" s="138" t="s">
        <v>79</v>
      </c>
      <c r="AY146" s="14" t="s">
        <v>121</v>
      </c>
      <c r="BE146" s="139">
        <f>IF(N146="základní",J146,0)</f>
        <v>0</v>
      </c>
      <c r="BF146" s="139">
        <f>IF(N146="snížená",J146,0)</f>
        <v>0</v>
      </c>
      <c r="BG146" s="139">
        <f>IF(N146="zákl. přenesená",J146,0)</f>
        <v>0</v>
      </c>
      <c r="BH146" s="139">
        <f>IF(N146="sníž. přenesená",J146,0)</f>
        <v>0</v>
      </c>
      <c r="BI146" s="139">
        <f>IF(N146="nulová",J146,0)</f>
        <v>0</v>
      </c>
      <c r="BJ146" s="14" t="s">
        <v>77</v>
      </c>
      <c r="BK146" s="139">
        <f>ROUND(I146*H146,2)</f>
        <v>0</v>
      </c>
      <c r="BL146" s="14" t="s">
        <v>137</v>
      </c>
      <c r="BM146" s="138" t="s">
        <v>199</v>
      </c>
    </row>
    <row r="147" spans="2:65" s="12" customFormat="1">
      <c r="B147" s="144"/>
      <c r="D147" s="145" t="s">
        <v>159</v>
      </c>
      <c r="E147" s="146" t="s">
        <v>1</v>
      </c>
      <c r="F147" s="147" t="s">
        <v>437</v>
      </c>
      <c r="H147" s="148">
        <v>23</v>
      </c>
      <c r="L147" s="144"/>
      <c r="M147" s="149"/>
      <c r="T147" s="150"/>
      <c r="AT147" s="146" t="s">
        <v>159</v>
      </c>
      <c r="AU147" s="146" t="s">
        <v>79</v>
      </c>
      <c r="AV147" s="12" t="s">
        <v>79</v>
      </c>
      <c r="AW147" s="12" t="s">
        <v>27</v>
      </c>
      <c r="AX147" s="12" t="s">
        <v>77</v>
      </c>
      <c r="AY147" s="146" t="s">
        <v>121</v>
      </c>
    </row>
    <row r="148" spans="2:65" s="1" customFormat="1" ht="16.5" customHeight="1">
      <c r="B148" s="126"/>
      <c r="C148" s="151" t="s">
        <v>216</v>
      </c>
      <c r="D148" s="151" t="s">
        <v>201</v>
      </c>
      <c r="E148" s="152" t="s">
        <v>202</v>
      </c>
      <c r="F148" s="153" t="s">
        <v>203</v>
      </c>
      <c r="G148" s="154" t="s">
        <v>204</v>
      </c>
      <c r="H148" s="155">
        <v>1.05</v>
      </c>
      <c r="I148" s="156"/>
      <c r="J148" s="156"/>
      <c r="K148" s="157"/>
      <c r="L148" s="158"/>
      <c r="M148" s="159" t="s">
        <v>1</v>
      </c>
      <c r="N148" s="160" t="s">
        <v>34</v>
      </c>
      <c r="O148" s="136">
        <v>0</v>
      </c>
      <c r="P148" s="136">
        <f>O148*H148</f>
        <v>0</v>
      </c>
      <c r="Q148" s="136">
        <v>1E-3</v>
      </c>
      <c r="R148" s="136">
        <f>Q148*H148</f>
        <v>1.0500000000000002E-3</v>
      </c>
      <c r="S148" s="136">
        <v>0</v>
      </c>
      <c r="T148" s="137">
        <f>S148*H148</f>
        <v>0</v>
      </c>
      <c r="AR148" s="138" t="s">
        <v>187</v>
      </c>
      <c r="AT148" s="138" t="s">
        <v>201</v>
      </c>
      <c r="AU148" s="138" t="s">
        <v>79</v>
      </c>
      <c r="AY148" s="14" t="s">
        <v>121</v>
      </c>
      <c r="BE148" s="139">
        <f>IF(N148="základní",J148,0)</f>
        <v>0</v>
      </c>
      <c r="BF148" s="139">
        <f>IF(N148="snížená",J148,0)</f>
        <v>0</v>
      </c>
      <c r="BG148" s="139">
        <f>IF(N148="zákl. přenesená",J148,0)</f>
        <v>0</v>
      </c>
      <c r="BH148" s="139">
        <f>IF(N148="sníž. přenesená",J148,0)</f>
        <v>0</v>
      </c>
      <c r="BI148" s="139">
        <f>IF(N148="nulová",J148,0)</f>
        <v>0</v>
      </c>
      <c r="BJ148" s="14" t="s">
        <v>77</v>
      </c>
      <c r="BK148" s="139">
        <f>ROUND(I148*H148,2)</f>
        <v>0</v>
      </c>
      <c r="BL148" s="14" t="s">
        <v>137</v>
      </c>
      <c r="BM148" s="138" t="s">
        <v>205</v>
      </c>
    </row>
    <row r="149" spans="2:65" s="12" customFormat="1">
      <c r="B149" s="144"/>
      <c r="D149" s="145" t="s">
        <v>159</v>
      </c>
      <c r="E149" s="146" t="s">
        <v>1</v>
      </c>
      <c r="F149" s="147" t="s">
        <v>438</v>
      </c>
      <c r="H149" s="148">
        <v>1.05</v>
      </c>
      <c r="L149" s="144"/>
      <c r="M149" s="149"/>
      <c r="T149" s="150"/>
      <c r="AT149" s="146" t="s">
        <v>159</v>
      </c>
      <c r="AU149" s="146" t="s">
        <v>79</v>
      </c>
      <c r="AV149" s="12" t="s">
        <v>79</v>
      </c>
      <c r="AW149" s="12" t="s">
        <v>27</v>
      </c>
      <c r="AX149" s="12" t="s">
        <v>77</v>
      </c>
      <c r="AY149" s="146" t="s">
        <v>121</v>
      </c>
    </row>
    <row r="150" spans="2:65" s="1" customFormat="1" ht="24.2" customHeight="1">
      <c r="B150" s="126"/>
      <c r="C150" s="127" t="s">
        <v>221</v>
      </c>
      <c r="D150" s="127" t="s">
        <v>124</v>
      </c>
      <c r="E150" s="128" t="s">
        <v>207</v>
      </c>
      <c r="F150" s="129" t="s">
        <v>208</v>
      </c>
      <c r="G150" s="130" t="s">
        <v>157</v>
      </c>
      <c r="H150" s="131">
        <v>30</v>
      </c>
      <c r="I150" s="132"/>
      <c r="J150" s="132"/>
      <c r="K150" s="133"/>
      <c r="L150" s="26"/>
      <c r="M150" s="134" t="s">
        <v>1</v>
      </c>
      <c r="N150" s="135" t="s">
        <v>34</v>
      </c>
      <c r="O150" s="136">
        <v>5.8000000000000003E-2</v>
      </c>
      <c r="P150" s="136">
        <f>O150*H150</f>
        <v>1.74</v>
      </c>
      <c r="Q150" s="136">
        <v>0</v>
      </c>
      <c r="R150" s="136">
        <f>Q150*H150</f>
        <v>0</v>
      </c>
      <c r="S150" s="136">
        <v>0</v>
      </c>
      <c r="T150" s="137">
        <f>S150*H150</f>
        <v>0</v>
      </c>
      <c r="AR150" s="138" t="s">
        <v>137</v>
      </c>
      <c r="AT150" s="138" t="s">
        <v>124</v>
      </c>
      <c r="AU150" s="138" t="s">
        <v>79</v>
      </c>
      <c r="AY150" s="14" t="s">
        <v>121</v>
      </c>
      <c r="BE150" s="139">
        <f>IF(N150="základní",J150,0)</f>
        <v>0</v>
      </c>
      <c r="BF150" s="139">
        <f>IF(N150="snížená",J150,0)</f>
        <v>0</v>
      </c>
      <c r="BG150" s="139">
        <f>IF(N150="zákl. přenesená",J150,0)</f>
        <v>0</v>
      </c>
      <c r="BH150" s="139">
        <f>IF(N150="sníž. přenesená",J150,0)</f>
        <v>0</v>
      </c>
      <c r="BI150" s="139">
        <f>IF(N150="nulová",J150,0)</f>
        <v>0</v>
      </c>
      <c r="BJ150" s="14" t="s">
        <v>77</v>
      </c>
      <c r="BK150" s="139">
        <f>ROUND(I150*H150,2)</f>
        <v>0</v>
      </c>
      <c r="BL150" s="14" t="s">
        <v>137</v>
      </c>
      <c r="BM150" s="138" t="s">
        <v>209</v>
      </c>
    </row>
    <row r="151" spans="2:65" s="11" customFormat="1" ht="22.9" customHeight="1">
      <c r="B151" s="115"/>
      <c r="D151" s="116" t="s">
        <v>68</v>
      </c>
      <c r="E151" s="124" t="s">
        <v>79</v>
      </c>
      <c r="F151" s="124" t="s">
        <v>210</v>
      </c>
      <c r="J151" s="125">
        <f>J152+J154+J156+J158+J159+J160+J162</f>
        <v>0</v>
      </c>
      <c r="L151" s="115"/>
      <c r="M151" s="119"/>
      <c r="P151" s="120">
        <f>SUM(P152:P163)</f>
        <v>2.0176159999999999</v>
      </c>
      <c r="R151" s="120">
        <f>SUM(R152:R163)</f>
        <v>2.9661245700000003</v>
      </c>
      <c r="T151" s="121">
        <f>SUM(T152:T163)</f>
        <v>0</v>
      </c>
      <c r="AR151" s="116" t="s">
        <v>77</v>
      </c>
      <c r="AT151" s="122" t="s">
        <v>68</v>
      </c>
      <c r="AU151" s="122" t="s">
        <v>77</v>
      </c>
      <c r="AY151" s="116" t="s">
        <v>121</v>
      </c>
      <c r="BK151" s="123">
        <f>SUM(BK152:BK163)</f>
        <v>0</v>
      </c>
    </row>
    <row r="152" spans="2:65" s="1" customFormat="1" ht="24.2" customHeight="1">
      <c r="B152" s="126"/>
      <c r="C152" s="127" t="s">
        <v>226</v>
      </c>
      <c r="D152" s="127" t="s">
        <v>124</v>
      </c>
      <c r="E152" s="128" t="s">
        <v>212</v>
      </c>
      <c r="F152" s="129" t="s">
        <v>213</v>
      </c>
      <c r="G152" s="130" t="s">
        <v>170</v>
      </c>
      <c r="H152" s="131">
        <v>0.5</v>
      </c>
      <c r="I152" s="132"/>
      <c r="J152" s="132"/>
      <c r="K152" s="133"/>
      <c r="L152" s="26"/>
      <c r="M152" s="134" t="s">
        <v>1</v>
      </c>
      <c r="N152" s="135" t="s">
        <v>34</v>
      </c>
      <c r="O152" s="136">
        <v>0.98499999999999999</v>
      </c>
      <c r="P152" s="136">
        <f>O152*H152</f>
        <v>0.49249999999999999</v>
      </c>
      <c r="Q152" s="136">
        <v>2.16</v>
      </c>
      <c r="R152" s="136">
        <f>Q152*H152</f>
        <v>1.08</v>
      </c>
      <c r="S152" s="136">
        <v>0</v>
      </c>
      <c r="T152" s="137">
        <f>S152*H152</f>
        <v>0</v>
      </c>
      <c r="AR152" s="138" t="s">
        <v>137</v>
      </c>
      <c r="AT152" s="138" t="s">
        <v>124</v>
      </c>
      <c r="AU152" s="138" t="s">
        <v>79</v>
      </c>
      <c r="AY152" s="14" t="s">
        <v>121</v>
      </c>
      <c r="BE152" s="139">
        <f>IF(N152="základní",J152,0)</f>
        <v>0</v>
      </c>
      <c r="BF152" s="139">
        <f>IF(N152="snížená",J152,0)</f>
        <v>0</v>
      </c>
      <c r="BG152" s="139">
        <f>IF(N152="zákl. přenesená",J152,0)</f>
        <v>0</v>
      </c>
      <c r="BH152" s="139">
        <f>IF(N152="sníž. přenesená",J152,0)</f>
        <v>0</v>
      </c>
      <c r="BI152" s="139">
        <f>IF(N152="nulová",J152,0)</f>
        <v>0</v>
      </c>
      <c r="BJ152" s="14" t="s">
        <v>77</v>
      </c>
      <c r="BK152" s="139">
        <f>ROUND(I152*H152,2)</f>
        <v>0</v>
      </c>
      <c r="BL152" s="14" t="s">
        <v>137</v>
      </c>
      <c r="BM152" s="138" t="s">
        <v>214</v>
      </c>
    </row>
    <row r="153" spans="2:65" s="12" customFormat="1">
      <c r="B153" s="144"/>
      <c r="D153" s="145" t="s">
        <v>159</v>
      </c>
      <c r="E153" s="146" t="s">
        <v>1</v>
      </c>
      <c r="F153" s="147" t="s">
        <v>439</v>
      </c>
      <c r="H153" s="148">
        <v>0.5</v>
      </c>
      <c r="L153" s="144"/>
      <c r="M153" s="149"/>
      <c r="T153" s="150"/>
      <c r="AT153" s="146" t="s">
        <v>159</v>
      </c>
      <c r="AU153" s="146" t="s">
        <v>79</v>
      </c>
      <c r="AV153" s="12" t="s">
        <v>79</v>
      </c>
      <c r="AW153" s="12" t="s">
        <v>27</v>
      </c>
      <c r="AX153" s="12" t="s">
        <v>77</v>
      </c>
      <c r="AY153" s="146" t="s">
        <v>121</v>
      </c>
    </row>
    <row r="154" spans="2:65" s="1" customFormat="1" ht="24.2" customHeight="1">
      <c r="B154" s="126"/>
      <c r="C154" s="127" t="s">
        <v>230</v>
      </c>
      <c r="D154" s="127" t="s">
        <v>124</v>
      </c>
      <c r="E154" s="128" t="s">
        <v>217</v>
      </c>
      <c r="F154" s="129" t="s">
        <v>218</v>
      </c>
      <c r="G154" s="130" t="s">
        <v>170</v>
      </c>
      <c r="H154" s="131">
        <v>0.432</v>
      </c>
      <c r="I154" s="132"/>
      <c r="J154" s="132"/>
      <c r="K154" s="133"/>
      <c r="L154" s="26"/>
      <c r="M154" s="134" t="s">
        <v>1</v>
      </c>
      <c r="N154" s="135" t="s">
        <v>34</v>
      </c>
      <c r="O154" s="136">
        <v>0.629</v>
      </c>
      <c r="P154" s="136">
        <f>O154*H154</f>
        <v>0.27172800000000003</v>
      </c>
      <c r="Q154" s="136">
        <v>2.5018699999999998</v>
      </c>
      <c r="R154" s="136">
        <f>Q154*H154</f>
        <v>1.0808078399999999</v>
      </c>
      <c r="S154" s="136">
        <v>0</v>
      </c>
      <c r="T154" s="137">
        <f>S154*H154</f>
        <v>0</v>
      </c>
      <c r="AR154" s="138" t="s">
        <v>137</v>
      </c>
      <c r="AT154" s="138" t="s">
        <v>124</v>
      </c>
      <c r="AU154" s="138" t="s">
        <v>79</v>
      </c>
      <c r="AY154" s="14" t="s">
        <v>121</v>
      </c>
      <c r="BE154" s="139">
        <f>IF(N154="základní",J154,0)</f>
        <v>0</v>
      </c>
      <c r="BF154" s="139">
        <f>IF(N154="snížená",J154,0)</f>
        <v>0</v>
      </c>
      <c r="BG154" s="139">
        <f>IF(N154="zákl. přenesená",J154,0)</f>
        <v>0</v>
      </c>
      <c r="BH154" s="139">
        <f>IF(N154="sníž. přenesená",J154,0)</f>
        <v>0</v>
      </c>
      <c r="BI154" s="139">
        <f>IF(N154="nulová",J154,0)</f>
        <v>0</v>
      </c>
      <c r="BJ154" s="14" t="s">
        <v>77</v>
      </c>
      <c r="BK154" s="139">
        <f>ROUND(I154*H154,2)</f>
        <v>0</v>
      </c>
      <c r="BL154" s="14" t="s">
        <v>137</v>
      </c>
      <c r="BM154" s="138" t="s">
        <v>219</v>
      </c>
    </row>
    <row r="155" spans="2:65" s="12" customFormat="1">
      <c r="B155" s="144"/>
      <c r="D155" s="145" t="s">
        <v>159</v>
      </c>
      <c r="E155" s="146" t="s">
        <v>1</v>
      </c>
      <c r="F155" s="147" t="s">
        <v>440</v>
      </c>
      <c r="H155" s="148">
        <v>0.432</v>
      </c>
      <c r="L155" s="144"/>
      <c r="M155" s="149"/>
      <c r="T155" s="150"/>
      <c r="AT155" s="146" t="s">
        <v>159</v>
      </c>
      <c r="AU155" s="146" t="s">
        <v>79</v>
      </c>
      <c r="AV155" s="12" t="s">
        <v>79</v>
      </c>
      <c r="AW155" s="12" t="s">
        <v>27</v>
      </c>
      <c r="AX155" s="12" t="s">
        <v>77</v>
      </c>
      <c r="AY155" s="146" t="s">
        <v>121</v>
      </c>
    </row>
    <row r="156" spans="2:65" s="1" customFormat="1" ht="16.5" customHeight="1">
      <c r="B156" s="126"/>
      <c r="C156" s="127" t="s">
        <v>234</v>
      </c>
      <c r="D156" s="127" t="s">
        <v>124</v>
      </c>
      <c r="E156" s="128" t="s">
        <v>222</v>
      </c>
      <c r="F156" s="129" t="s">
        <v>223</v>
      </c>
      <c r="G156" s="130" t="s">
        <v>157</v>
      </c>
      <c r="H156" s="131">
        <v>1.2</v>
      </c>
      <c r="I156" s="132"/>
      <c r="J156" s="132"/>
      <c r="K156" s="133"/>
      <c r="L156" s="26"/>
      <c r="M156" s="134" t="s">
        <v>1</v>
      </c>
      <c r="N156" s="135" t="s">
        <v>34</v>
      </c>
      <c r="O156" s="136">
        <v>0.35399999999999998</v>
      </c>
      <c r="P156" s="136">
        <f>O156*H156</f>
        <v>0.42479999999999996</v>
      </c>
      <c r="Q156" s="136">
        <v>2.9399999999999999E-3</v>
      </c>
      <c r="R156" s="136">
        <f>Q156*H156</f>
        <v>3.5279999999999999E-3</v>
      </c>
      <c r="S156" s="136">
        <v>0</v>
      </c>
      <c r="T156" s="137">
        <f>S156*H156</f>
        <v>0</v>
      </c>
      <c r="AR156" s="138" t="s">
        <v>137</v>
      </c>
      <c r="AT156" s="138" t="s">
        <v>124</v>
      </c>
      <c r="AU156" s="138" t="s">
        <v>79</v>
      </c>
      <c r="AY156" s="14" t="s">
        <v>121</v>
      </c>
      <c r="BE156" s="139">
        <f>IF(N156="základní",J156,0)</f>
        <v>0</v>
      </c>
      <c r="BF156" s="139">
        <f>IF(N156="snížená",J156,0)</f>
        <v>0</v>
      </c>
      <c r="BG156" s="139">
        <f>IF(N156="zákl. přenesená",J156,0)</f>
        <v>0</v>
      </c>
      <c r="BH156" s="139">
        <f>IF(N156="sníž. přenesená",J156,0)</f>
        <v>0</v>
      </c>
      <c r="BI156" s="139">
        <f>IF(N156="nulová",J156,0)</f>
        <v>0</v>
      </c>
      <c r="BJ156" s="14" t="s">
        <v>77</v>
      </c>
      <c r="BK156" s="139">
        <f>ROUND(I156*H156,2)</f>
        <v>0</v>
      </c>
      <c r="BL156" s="14" t="s">
        <v>137</v>
      </c>
      <c r="BM156" s="138" t="s">
        <v>224</v>
      </c>
    </row>
    <row r="157" spans="2:65" s="12" customFormat="1">
      <c r="B157" s="144"/>
      <c r="D157" s="145" t="s">
        <v>159</v>
      </c>
      <c r="E157" s="146" t="s">
        <v>1</v>
      </c>
      <c r="F157" s="147" t="s">
        <v>441</v>
      </c>
      <c r="H157" s="148">
        <v>1.2</v>
      </c>
      <c r="L157" s="144"/>
      <c r="M157" s="149"/>
      <c r="T157" s="150"/>
      <c r="AT157" s="146" t="s">
        <v>159</v>
      </c>
      <c r="AU157" s="146" t="s">
        <v>79</v>
      </c>
      <c r="AV157" s="12" t="s">
        <v>79</v>
      </c>
      <c r="AW157" s="12" t="s">
        <v>27</v>
      </c>
      <c r="AX157" s="12" t="s">
        <v>77</v>
      </c>
      <c r="AY157" s="146" t="s">
        <v>121</v>
      </c>
    </row>
    <row r="158" spans="2:65" s="1" customFormat="1" ht="16.5" customHeight="1">
      <c r="B158" s="126"/>
      <c r="C158" s="127" t="s">
        <v>239</v>
      </c>
      <c r="D158" s="127" t="s">
        <v>124</v>
      </c>
      <c r="E158" s="128" t="s">
        <v>227</v>
      </c>
      <c r="F158" s="129" t="s">
        <v>228</v>
      </c>
      <c r="G158" s="130" t="s">
        <v>157</v>
      </c>
      <c r="H158" s="131">
        <v>1.2</v>
      </c>
      <c r="I158" s="132"/>
      <c r="J158" s="132"/>
      <c r="K158" s="133"/>
      <c r="L158" s="26"/>
      <c r="M158" s="134" t="s">
        <v>1</v>
      </c>
      <c r="N158" s="135" t="s">
        <v>34</v>
      </c>
      <c r="O158" s="136">
        <v>0.152</v>
      </c>
      <c r="P158" s="136">
        <f>O158*H158</f>
        <v>0.18239999999999998</v>
      </c>
      <c r="Q158" s="136">
        <v>0</v>
      </c>
      <c r="R158" s="136">
        <f>Q158*H158</f>
        <v>0</v>
      </c>
      <c r="S158" s="136">
        <v>0</v>
      </c>
      <c r="T158" s="137">
        <f>S158*H158</f>
        <v>0</v>
      </c>
      <c r="AR158" s="138" t="s">
        <v>137</v>
      </c>
      <c r="AT158" s="138" t="s">
        <v>124</v>
      </c>
      <c r="AU158" s="138" t="s">
        <v>79</v>
      </c>
      <c r="AY158" s="14" t="s">
        <v>121</v>
      </c>
      <c r="BE158" s="139">
        <f>IF(N158="základní",J158,0)</f>
        <v>0</v>
      </c>
      <c r="BF158" s="139">
        <f>IF(N158="snížená",J158,0)</f>
        <v>0</v>
      </c>
      <c r="BG158" s="139">
        <f>IF(N158="zákl. přenesená",J158,0)</f>
        <v>0</v>
      </c>
      <c r="BH158" s="139">
        <f>IF(N158="sníž. přenesená",J158,0)</f>
        <v>0</v>
      </c>
      <c r="BI158" s="139">
        <f>IF(N158="nulová",J158,0)</f>
        <v>0</v>
      </c>
      <c r="BJ158" s="14" t="s">
        <v>77</v>
      </c>
      <c r="BK158" s="139">
        <f>ROUND(I158*H158,2)</f>
        <v>0</v>
      </c>
      <c r="BL158" s="14" t="s">
        <v>137</v>
      </c>
      <c r="BM158" s="138" t="s">
        <v>229</v>
      </c>
    </row>
    <row r="159" spans="2:65" s="1" customFormat="1" ht="24.2" customHeight="1">
      <c r="B159" s="126"/>
      <c r="C159" s="127" t="s">
        <v>245</v>
      </c>
      <c r="D159" s="127" t="s">
        <v>124</v>
      </c>
      <c r="E159" s="128" t="s">
        <v>231</v>
      </c>
      <c r="F159" s="129" t="s">
        <v>232</v>
      </c>
      <c r="G159" s="130" t="s">
        <v>184</v>
      </c>
      <c r="H159" s="131">
        <v>1.2E-2</v>
      </c>
      <c r="I159" s="132"/>
      <c r="J159" s="132"/>
      <c r="K159" s="133"/>
      <c r="L159" s="26"/>
      <c r="M159" s="134" t="s">
        <v>1</v>
      </c>
      <c r="N159" s="135" t="s">
        <v>34</v>
      </c>
      <c r="O159" s="136">
        <v>13.507999999999999</v>
      </c>
      <c r="P159" s="136">
        <f>O159*H159</f>
        <v>0.16209599999999999</v>
      </c>
      <c r="Q159" s="136">
        <v>1.0597399999999999</v>
      </c>
      <c r="R159" s="136">
        <f>Q159*H159</f>
        <v>1.271688E-2</v>
      </c>
      <c r="S159" s="136">
        <v>0</v>
      </c>
      <c r="T159" s="137">
        <f>S159*H159</f>
        <v>0</v>
      </c>
      <c r="AR159" s="138" t="s">
        <v>137</v>
      </c>
      <c r="AT159" s="138" t="s">
        <v>124</v>
      </c>
      <c r="AU159" s="138" t="s">
        <v>79</v>
      </c>
      <c r="AY159" s="14" t="s">
        <v>121</v>
      </c>
      <c r="BE159" s="139">
        <f>IF(N159="základní",J159,0)</f>
        <v>0</v>
      </c>
      <c r="BF159" s="139">
        <f>IF(N159="snížená",J159,0)</f>
        <v>0</v>
      </c>
      <c r="BG159" s="139">
        <f>IF(N159="zákl. přenesená",J159,0)</f>
        <v>0</v>
      </c>
      <c r="BH159" s="139">
        <f>IF(N159="sníž. přenesená",J159,0)</f>
        <v>0</v>
      </c>
      <c r="BI159" s="139">
        <f>IF(N159="nulová",J159,0)</f>
        <v>0</v>
      </c>
      <c r="BJ159" s="14" t="s">
        <v>77</v>
      </c>
      <c r="BK159" s="139">
        <f>ROUND(I159*H159,2)</f>
        <v>0</v>
      </c>
      <c r="BL159" s="14" t="s">
        <v>137</v>
      </c>
      <c r="BM159" s="138" t="s">
        <v>233</v>
      </c>
    </row>
    <row r="160" spans="2:65" s="1" customFormat="1" ht="16.5" customHeight="1">
      <c r="B160" s="126"/>
      <c r="C160" s="127" t="s">
        <v>7</v>
      </c>
      <c r="D160" s="127" t="s">
        <v>124</v>
      </c>
      <c r="E160" s="128" t="s">
        <v>235</v>
      </c>
      <c r="F160" s="129" t="s">
        <v>236</v>
      </c>
      <c r="G160" s="130" t="s">
        <v>170</v>
      </c>
      <c r="H160" s="131">
        <v>0.315</v>
      </c>
      <c r="I160" s="132"/>
      <c r="J160" s="132"/>
      <c r="K160" s="133"/>
      <c r="L160" s="26"/>
      <c r="M160" s="134" t="s">
        <v>1</v>
      </c>
      <c r="N160" s="135" t="s">
        <v>34</v>
      </c>
      <c r="O160" s="136">
        <v>0.58399999999999996</v>
      </c>
      <c r="P160" s="136">
        <f>O160*H160</f>
        <v>0.18395999999999998</v>
      </c>
      <c r="Q160" s="136">
        <v>2.5018699999999998</v>
      </c>
      <c r="R160" s="136">
        <f>Q160*H160</f>
        <v>0.78808904999999996</v>
      </c>
      <c r="S160" s="136">
        <v>0</v>
      </c>
      <c r="T160" s="137">
        <f>S160*H160</f>
        <v>0</v>
      </c>
      <c r="AR160" s="138" t="s">
        <v>137</v>
      </c>
      <c r="AT160" s="138" t="s">
        <v>124</v>
      </c>
      <c r="AU160" s="138" t="s">
        <v>79</v>
      </c>
      <c r="AY160" s="14" t="s">
        <v>121</v>
      </c>
      <c r="BE160" s="139">
        <f>IF(N160="základní",J160,0)</f>
        <v>0</v>
      </c>
      <c r="BF160" s="139">
        <f>IF(N160="snížená",J160,0)</f>
        <v>0</v>
      </c>
      <c r="BG160" s="139">
        <f>IF(N160="zákl. přenesená",J160,0)</f>
        <v>0</v>
      </c>
      <c r="BH160" s="139">
        <f>IF(N160="sníž. přenesená",J160,0)</f>
        <v>0</v>
      </c>
      <c r="BI160" s="139">
        <f>IF(N160="nulová",J160,0)</f>
        <v>0</v>
      </c>
      <c r="BJ160" s="14" t="s">
        <v>77</v>
      </c>
      <c r="BK160" s="139">
        <f>ROUND(I160*H160,2)</f>
        <v>0</v>
      </c>
      <c r="BL160" s="14" t="s">
        <v>137</v>
      </c>
      <c r="BM160" s="138" t="s">
        <v>237</v>
      </c>
    </row>
    <row r="161" spans="2:65" s="12" customFormat="1">
      <c r="B161" s="144"/>
      <c r="D161" s="145" t="s">
        <v>159</v>
      </c>
      <c r="E161" s="146" t="s">
        <v>1</v>
      </c>
      <c r="F161" s="147" t="s">
        <v>442</v>
      </c>
      <c r="H161" s="148">
        <v>0.315</v>
      </c>
      <c r="L161" s="144"/>
      <c r="M161" s="149"/>
      <c r="T161" s="150"/>
      <c r="AT161" s="146" t="s">
        <v>159</v>
      </c>
      <c r="AU161" s="146" t="s">
        <v>79</v>
      </c>
      <c r="AV161" s="12" t="s">
        <v>79</v>
      </c>
      <c r="AW161" s="12" t="s">
        <v>27</v>
      </c>
      <c r="AX161" s="12" t="s">
        <v>77</v>
      </c>
      <c r="AY161" s="146" t="s">
        <v>121</v>
      </c>
    </row>
    <row r="162" spans="2:65" s="1" customFormat="1" ht="16.5" customHeight="1">
      <c r="B162" s="126"/>
      <c r="C162" s="127" t="s">
        <v>256</v>
      </c>
      <c r="D162" s="127" t="s">
        <v>124</v>
      </c>
      <c r="E162" s="128" t="s">
        <v>240</v>
      </c>
      <c r="F162" s="129" t="s">
        <v>241</v>
      </c>
      <c r="G162" s="130" t="s">
        <v>157</v>
      </c>
      <c r="H162" s="131">
        <v>0.75600000000000001</v>
      </c>
      <c r="I162" s="132"/>
      <c r="J162" s="132"/>
      <c r="K162" s="133"/>
      <c r="L162" s="26"/>
      <c r="M162" s="134" t="s">
        <v>1</v>
      </c>
      <c r="N162" s="135" t="s">
        <v>34</v>
      </c>
      <c r="O162" s="136">
        <v>0.39700000000000002</v>
      </c>
      <c r="P162" s="136">
        <f>O162*H162</f>
        <v>0.30013200000000001</v>
      </c>
      <c r="Q162" s="136">
        <v>1.2999999999999999E-3</v>
      </c>
      <c r="R162" s="136">
        <f>Q162*H162</f>
        <v>9.8280000000000004E-4</v>
      </c>
      <c r="S162" s="136">
        <v>0</v>
      </c>
      <c r="T162" s="137">
        <f>S162*H162</f>
        <v>0</v>
      </c>
      <c r="AR162" s="138" t="s">
        <v>137</v>
      </c>
      <c r="AT162" s="138" t="s">
        <v>124</v>
      </c>
      <c r="AU162" s="138" t="s">
        <v>79</v>
      </c>
      <c r="AY162" s="14" t="s">
        <v>121</v>
      </c>
      <c r="BE162" s="139">
        <f>IF(N162="základní",J162,0)</f>
        <v>0</v>
      </c>
      <c r="BF162" s="139">
        <f>IF(N162="snížená",J162,0)</f>
        <v>0</v>
      </c>
      <c r="BG162" s="139">
        <f>IF(N162="zákl. přenesená",J162,0)</f>
        <v>0</v>
      </c>
      <c r="BH162" s="139">
        <f>IF(N162="sníž. přenesená",J162,0)</f>
        <v>0</v>
      </c>
      <c r="BI162" s="139">
        <f>IF(N162="nulová",J162,0)</f>
        <v>0</v>
      </c>
      <c r="BJ162" s="14" t="s">
        <v>77</v>
      </c>
      <c r="BK162" s="139">
        <f>ROUND(I162*H162,2)</f>
        <v>0</v>
      </c>
      <c r="BL162" s="14" t="s">
        <v>137</v>
      </c>
      <c r="BM162" s="138" t="s">
        <v>242</v>
      </c>
    </row>
    <row r="163" spans="2:65" s="12" customFormat="1">
      <c r="B163" s="144"/>
      <c r="D163" s="145" t="s">
        <v>159</v>
      </c>
      <c r="E163" s="146" t="s">
        <v>1</v>
      </c>
      <c r="F163" s="147" t="s">
        <v>443</v>
      </c>
      <c r="H163" s="148">
        <v>0.75600000000000001</v>
      </c>
      <c r="L163" s="144"/>
      <c r="M163" s="149"/>
      <c r="T163" s="150"/>
      <c r="AT163" s="146" t="s">
        <v>159</v>
      </c>
      <c r="AU163" s="146" t="s">
        <v>79</v>
      </c>
      <c r="AV163" s="12" t="s">
        <v>79</v>
      </c>
      <c r="AW163" s="12" t="s">
        <v>27</v>
      </c>
      <c r="AX163" s="12" t="s">
        <v>77</v>
      </c>
      <c r="AY163" s="146" t="s">
        <v>121</v>
      </c>
    </row>
    <row r="164" spans="2:65" s="11" customFormat="1" ht="22.9" customHeight="1">
      <c r="B164" s="115"/>
      <c r="D164" s="116" t="s">
        <v>68</v>
      </c>
      <c r="E164" s="124" t="s">
        <v>137</v>
      </c>
      <c r="F164" s="124" t="s">
        <v>244</v>
      </c>
      <c r="J164" s="125">
        <f>J165+J167+J169+J171+J173+J174</f>
        <v>0</v>
      </c>
      <c r="L164" s="115"/>
      <c r="M164" s="119"/>
      <c r="P164" s="120">
        <f>SUM(P165:P167)</f>
        <v>9.7127999999999997</v>
      </c>
      <c r="R164" s="120">
        <f>SUM(R165:R167)</f>
        <v>1.123416</v>
      </c>
      <c r="T164" s="121">
        <f>SUM(T165:T167)</f>
        <v>0</v>
      </c>
      <c r="AR164" s="116" t="s">
        <v>77</v>
      </c>
      <c r="AT164" s="122" t="s">
        <v>68</v>
      </c>
      <c r="AU164" s="122" t="s">
        <v>77</v>
      </c>
      <c r="AY164" s="116" t="s">
        <v>121</v>
      </c>
      <c r="BK164" s="123">
        <f>SUM(BK165:BK167)</f>
        <v>0</v>
      </c>
    </row>
    <row r="165" spans="2:65" s="1" customFormat="1" ht="24.2" customHeight="1">
      <c r="B165" s="126"/>
      <c r="C165" s="127" t="s">
        <v>261</v>
      </c>
      <c r="D165" s="127" t="s">
        <v>124</v>
      </c>
      <c r="E165" s="128" t="s">
        <v>246</v>
      </c>
      <c r="F165" s="129" t="s">
        <v>247</v>
      </c>
      <c r="G165" s="130" t="s">
        <v>248</v>
      </c>
      <c r="H165" s="131">
        <v>7.2</v>
      </c>
      <c r="I165" s="132"/>
      <c r="J165" s="132"/>
      <c r="K165" s="133"/>
      <c r="L165" s="26"/>
      <c r="M165" s="134" t="s">
        <v>1</v>
      </c>
      <c r="N165" s="135" t="s">
        <v>34</v>
      </c>
      <c r="O165" s="136">
        <v>1.349</v>
      </c>
      <c r="P165" s="136">
        <f>O165*H165</f>
        <v>9.7127999999999997</v>
      </c>
      <c r="Q165" s="136">
        <v>3.465E-2</v>
      </c>
      <c r="R165" s="136">
        <f>Q165*H165</f>
        <v>0.24948000000000001</v>
      </c>
      <c r="S165" s="136">
        <v>0</v>
      </c>
      <c r="T165" s="137">
        <f>S165*H165</f>
        <v>0</v>
      </c>
      <c r="AR165" s="138" t="s">
        <v>137</v>
      </c>
      <c r="AT165" s="138" t="s">
        <v>124</v>
      </c>
      <c r="AU165" s="138" t="s">
        <v>79</v>
      </c>
      <c r="AY165" s="14" t="s">
        <v>121</v>
      </c>
      <c r="BE165" s="139">
        <f>IF(N165="základní",J165,0)</f>
        <v>0</v>
      </c>
      <c r="BF165" s="139">
        <f>IF(N165="snížená",J165,0)</f>
        <v>0</v>
      </c>
      <c r="BG165" s="139">
        <f>IF(N165="zákl. přenesená",J165,0)</f>
        <v>0</v>
      </c>
      <c r="BH165" s="139">
        <f>IF(N165="sníž. přenesená",J165,0)</f>
        <v>0</v>
      </c>
      <c r="BI165" s="139">
        <f>IF(N165="nulová",J165,0)</f>
        <v>0</v>
      </c>
      <c r="BJ165" s="14" t="s">
        <v>77</v>
      </c>
      <c r="BK165" s="139">
        <f>ROUND(I165*H165,2)</f>
        <v>0</v>
      </c>
      <c r="BL165" s="14" t="s">
        <v>137</v>
      </c>
      <c r="BM165" s="138" t="s">
        <v>249</v>
      </c>
    </row>
    <row r="166" spans="2:65" s="12" customFormat="1">
      <c r="B166" s="144"/>
      <c r="D166" s="145" t="s">
        <v>159</v>
      </c>
      <c r="E166" s="146" t="s">
        <v>1</v>
      </c>
      <c r="F166" s="147" t="s">
        <v>444</v>
      </c>
      <c r="H166" s="148">
        <v>7.2</v>
      </c>
      <c r="L166" s="144"/>
      <c r="M166" s="149"/>
      <c r="T166" s="150"/>
      <c r="AT166" s="146" t="s">
        <v>159</v>
      </c>
      <c r="AU166" s="146" t="s">
        <v>79</v>
      </c>
      <c r="AV166" s="12" t="s">
        <v>79</v>
      </c>
      <c r="AW166" s="12" t="s">
        <v>27</v>
      </c>
      <c r="AX166" s="12" t="s">
        <v>77</v>
      </c>
      <c r="AY166" s="146" t="s">
        <v>121</v>
      </c>
    </row>
    <row r="167" spans="2:65" s="1" customFormat="1" ht="24.2" customHeight="1">
      <c r="B167" s="126"/>
      <c r="C167" s="151" t="s">
        <v>266</v>
      </c>
      <c r="D167" s="151" t="s">
        <v>201</v>
      </c>
      <c r="E167" s="152" t="s">
        <v>251</v>
      </c>
      <c r="F167" s="153" t="s">
        <v>252</v>
      </c>
      <c r="G167" s="154" t="s">
        <v>253</v>
      </c>
      <c r="H167" s="155">
        <v>7.3440000000000003</v>
      </c>
      <c r="I167" s="156"/>
      <c r="J167" s="156"/>
      <c r="K167" s="157"/>
      <c r="L167" s="158"/>
      <c r="M167" s="159" t="s">
        <v>1</v>
      </c>
      <c r="N167" s="160" t="s">
        <v>34</v>
      </c>
      <c r="O167" s="136">
        <v>0</v>
      </c>
      <c r="P167" s="136">
        <f>O167*H167</f>
        <v>0</v>
      </c>
      <c r="Q167" s="136">
        <v>0.11899999999999999</v>
      </c>
      <c r="R167" s="136">
        <f>Q167*H167</f>
        <v>0.87393600000000005</v>
      </c>
      <c r="S167" s="136">
        <v>0</v>
      </c>
      <c r="T167" s="137">
        <f>S167*H167</f>
        <v>0</v>
      </c>
      <c r="AR167" s="138" t="s">
        <v>187</v>
      </c>
      <c r="AT167" s="138" t="s">
        <v>201</v>
      </c>
      <c r="AU167" s="138" t="s">
        <v>79</v>
      </c>
      <c r="AY167" s="14" t="s">
        <v>121</v>
      </c>
      <c r="BE167" s="139">
        <f>IF(N167="základní",J167,0)</f>
        <v>0</v>
      </c>
      <c r="BF167" s="139">
        <f>IF(N167="snížená",J167,0)</f>
        <v>0</v>
      </c>
      <c r="BG167" s="139">
        <f>IF(N167="zákl. přenesená",J167,0)</f>
        <v>0</v>
      </c>
      <c r="BH167" s="139">
        <f>IF(N167="sníž. přenesená",J167,0)</f>
        <v>0</v>
      </c>
      <c r="BI167" s="139">
        <f>IF(N167="nulová",J167,0)</f>
        <v>0</v>
      </c>
      <c r="BJ167" s="14" t="s">
        <v>77</v>
      </c>
      <c r="BK167" s="139">
        <f>ROUND(I167*H167,2)</f>
        <v>0</v>
      </c>
      <c r="BL167" s="14" t="s">
        <v>137</v>
      </c>
      <c r="BM167" s="138" t="s">
        <v>254</v>
      </c>
    </row>
    <row r="168" spans="2:65" s="11" customFormat="1" ht="22.9" customHeight="1">
      <c r="B168" s="115"/>
      <c r="D168" s="116" t="s">
        <v>68</v>
      </c>
      <c r="E168" s="124" t="s">
        <v>120</v>
      </c>
      <c r="F168" s="124" t="s">
        <v>260</v>
      </c>
      <c r="J168" s="125"/>
      <c r="L168" s="115"/>
      <c r="M168" s="119"/>
      <c r="P168" s="120">
        <f>SUM(P169:P175)</f>
        <v>36.022800000000004</v>
      </c>
      <c r="R168" s="120">
        <f>SUM(R169:R175)</f>
        <v>28.741548000000005</v>
      </c>
      <c r="T168" s="121">
        <f>SUM(T169:T175)</f>
        <v>0</v>
      </c>
      <c r="AR168" s="116" t="s">
        <v>77</v>
      </c>
      <c r="AT168" s="122" t="s">
        <v>68</v>
      </c>
      <c r="AU168" s="122" t="s">
        <v>77</v>
      </c>
      <c r="AY168" s="116" t="s">
        <v>121</v>
      </c>
      <c r="BK168" s="123">
        <f>SUM(BK169:BK175)</f>
        <v>0</v>
      </c>
    </row>
    <row r="169" spans="2:65" s="1" customFormat="1" ht="21.75" customHeight="1">
      <c r="B169" s="126"/>
      <c r="C169" s="127" t="s">
        <v>270</v>
      </c>
      <c r="D169" s="127" t="s">
        <v>124</v>
      </c>
      <c r="E169" s="128" t="s">
        <v>262</v>
      </c>
      <c r="F169" s="129" t="s">
        <v>263</v>
      </c>
      <c r="G169" s="130" t="s">
        <v>157</v>
      </c>
      <c r="H169" s="131">
        <v>44</v>
      </c>
      <c r="I169" s="132"/>
      <c r="J169" s="132"/>
      <c r="K169" s="133"/>
      <c r="L169" s="26"/>
      <c r="M169" s="134" t="s">
        <v>1</v>
      </c>
      <c r="N169" s="135" t="s">
        <v>34</v>
      </c>
      <c r="O169" s="136">
        <v>0.109</v>
      </c>
      <c r="P169" s="136">
        <f>O169*H169</f>
        <v>4.7960000000000003</v>
      </c>
      <c r="Q169" s="136">
        <v>0.46</v>
      </c>
      <c r="R169" s="136">
        <f>Q169*H169</f>
        <v>20.240000000000002</v>
      </c>
      <c r="S169" s="136">
        <v>0</v>
      </c>
      <c r="T169" s="137">
        <f>S169*H169</f>
        <v>0</v>
      </c>
      <c r="AR169" s="138" t="s">
        <v>137</v>
      </c>
      <c r="AT169" s="138" t="s">
        <v>124</v>
      </c>
      <c r="AU169" s="138" t="s">
        <v>79</v>
      </c>
      <c r="AY169" s="14" t="s">
        <v>121</v>
      </c>
      <c r="BE169" s="139">
        <f>IF(N169="základní",J169,0)</f>
        <v>0</v>
      </c>
      <c r="BF169" s="139">
        <f>IF(N169="snížená",J169,0)</f>
        <v>0</v>
      </c>
      <c r="BG169" s="139">
        <f>IF(N169="zákl. přenesená",J169,0)</f>
        <v>0</v>
      </c>
      <c r="BH169" s="139">
        <f>IF(N169="sníž. přenesená",J169,0)</f>
        <v>0</v>
      </c>
      <c r="BI169" s="139">
        <f>IF(N169="nulová",J169,0)</f>
        <v>0</v>
      </c>
      <c r="BJ169" s="14" t="s">
        <v>77</v>
      </c>
      <c r="BK169" s="139">
        <f>ROUND(I169*H169,2)</f>
        <v>0</v>
      </c>
      <c r="BL169" s="14" t="s">
        <v>137</v>
      </c>
      <c r="BM169" s="138" t="s">
        <v>264</v>
      </c>
    </row>
    <row r="170" spans="2:65" s="12" customFormat="1">
      <c r="B170" s="144"/>
      <c r="D170" s="145" t="s">
        <v>159</v>
      </c>
      <c r="E170" s="146" t="s">
        <v>1</v>
      </c>
      <c r="F170" s="147" t="s">
        <v>445</v>
      </c>
      <c r="H170" s="148">
        <v>44</v>
      </c>
      <c r="L170" s="144"/>
      <c r="M170" s="149"/>
      <c r="T170" s="150"/>
      <c r="AT170" s="146" t="s">
        <v>159</v>
      </c>
      <c r="AU170" s="146" t="s">
        <v>79</v>
      </c>
      <c r="AV170" s="12" t="s">
        <v>79</v>
      </c>
      <c r="AW170" s="12" t="s">
        <v>27</v>
      </c>
      <c r="AX170" s="12" t="s">
        <v>77</v>
      </c>
      <c r="AY170" s="146" t="s">
        <v>121</v>
      </c>
    </row>
    <row r="171" spans="2:65" s="1" customFormat="1" ht="24.2" customHeight="1">
      <c r="B171" s="126"/>
      <c r="C171" s="127" t="s">
        <v>276</v>
      </c>
      <c r="D171" s="127" t="s">
        <v>124</v>
      </c>
      <c r="E171" s="128" t="s">
        <v>267</v>
      </c>
      <c r="F171" s="129" t="s">
        <v>268</v>
      </c>
      <c r="G171" s="130" t="s">
        <v>157</v>
      </c>
      <c r="H171" s="131">
        <v>39.6</v>
      </c>
      <c r="I171" s="132"/>
      <c r="J171" s="132"/>
      <c r="K171" s="133"/>
      <c r="L171" s="26"/>
      <c r="M171" s="134" t="s">
        <v>1</v>
      </c>
      <c r="N171" s="135" t="s">
        <v>34</v>
      </c>
      <c r="O171" s="136">
        <v>0.77800000000000002</v>
      </c>
      <c r="P171" s="136">
        <f>O171*H171</f>
        <v>30.808800000000002</v>
      </c>
      <c r="Q171" s="136">
        <v>8.9219999999999994E-2</v>
      </c>
      <c r="R171" s="136">
        <f>Q171*H171</f>
        <v>3.533112</v>
      </c>
      <c r="S171" s="136">
        <v>0</v>
      </c>
      <c r="T171" s="137">
        <f>S171*H171</f>
        <v>0</v>
      </c>
      <c r="AR171" s="138" t="s">
        <v>137</v>
      </c>
      <c r="AT171" s="138" t="s">
        <v>124</v>
      </c>
      <c r="AU171" s="138" t="s">
        <v>79</v>
      </c>
      <c r="AY171" s="14" t="s">
        <v>121</v>
      </c>
      <c r="BE171" s="139">
        <f>IF(N171="základní",J171,0)</f>
        <v>0</v>
      </c>
      <c r="BF171" s="139">
        <f>IF(N171="snížená",J171,0)</f>
        <v>0</v>
      </c>
      <c r="BG171" s="139">
        <f>IF(N171="zákl. přenesená",J171,0)</f>
        <v>0</v>
      </c>
      <c r="BH171" s="139">
        <f>IF(N171="sníž. přenesená",J171,0)</f>
        <v>0</v>
      </c>
      <c r="BI171" s="139">
        <f>IF(N171="nulová",J171,0)</f>
        <v>0</v>
      </c>
      <c r="BJ171" s="14" t="s">
        <v>77</v>
      </c>
      <c r="BK171" s="139">
        <f>ROUND(I171*H171,2)</f>
        <v>0</v>
      </c>
      <c r="BL171" s="14" t="s">
        <v>137</v>
      </c>
      <c r="BM171" s="138" t="s">
        <v>269</v>
      </c>
    </row>
    <row r="172" spans="2:65" s="12" customFormat="1">
      <c r="B172" s="144"/>
      <c r="D172" s="145" t="s">
        <v>159</v>
      </c>
      <c r="E172" s="146" t="s">
        <v>1</v>
      </c>
      <c r="F172" s="147" t="s">
        <v>446</v>
      </c>
      <c r="H172" s="148">
        <v>39.6</v>
      </c>
      <c r="L172" s="144"/>
      <c r="M172" s="149"/>
      <c r="T172" s="150"/>
      <c r="AT172" s="146" t="s">
        <v>159</v>
      </c>
      <c r="AU172" s="146" t="s">
        <v>79</v>
      </c>
      <c r="AV172" s="12" t="s">
        <v>79</v>
      </c>
      <c r="AW172" s="12" t="s">
        <v>27</v>
      </c>
      <c r="AX172" s="12" t="s">
        <v>77</v>
      </c>
      <c r="AY172" s="146" t="s">
        <v>121</v>
      </c>
    </row>
    <row r="173" spans="2:65" s="1" customFormat="1" ht="24.2" customHeight="1">
      <c r="B173" s="126"/>
      <c r="C173" s="151" t="s">
        <v>280</v>
      </c>
      <c r="D173" s="151" t="s">
        <v>201</v>
      </c>
      <c r="E173" s="152" t="s">
        <v>271</v>
      </c>
      <c r="F173" s="153" t="s">
        <v>272</v>
      </c>
      <c r="G173" s="154" t="s">
        <v>157</v>
      </c>
      <c r="H173" s="155">
        <v>40.392000000000003</v>
      </c>
      <c r="I173" s="156"/>
      <c r="J173" s="156"/>
      <c r="K173" s="157"/>
      <c r="L173" s="158"/>
      <c r="M173" s="159" t="s">
        <v>1</v>
      </c>
      <c r="N173" s="160" t="s">
        <v>34</v>
      </c>
      <c r="O173" s="136">
        <v>0</v>
      </c>
      <c r="P173" s="136">
        <f>O173*H173</f>
        <v>0</v>
      </c>
      <c r="Q173" s="136">
        <v>0.113</v>
      </c>
      <c r="R173" s="136">
        <f>Q173*H173</f>
        <v>4.5642960000000006</v>
      </c>
      <c r="S173" s="136">
        <v>0</v>
      </c>
      <c r="T173" s="137">
        <f>S173*H173</f>
        <v>0</v>
      </c>
      <c r="AR173" s="138" t="s">
        <v>187</v>
      </c>
      <c r="AT173" s="138" t="s">
        <v>201</v>
      </c>
      <c r="AU173" s="138" t="s">
        <v>79</v>
      </c>
      <c r="AY173" s="14" t="s">
        <v>121</v>
      </c>
      <c r="BE173" s="139">
        <f>IF(N173="základní",J173,0)</f>
        <v>0</v>
      </c>
      <c r="BF173" s="139">
        <f>IF(N173="snížená",J173,0)</f>
        <v>0</v>
      </c>
      <c r="BG173" s="139">
        <f>IF(N173="zákl. přenesená",J173,0)</f>
        <v>0</v>
      </c>
      <c r="BH173" s="139">
        <f>IF(N173="sníž. přenesená",J173,0)</f>
        <v>0</v>
      </c>
      <c r="BI173" s="139">
        <f>IF(N173="nulová",J173,0)</f>
        <v>0</v>
      </c>
      <c r="BJ173" s="14" t="s">
        <v>77</v>
      </c>
      <c r="BK173" s="139">
        <f>ROUND(I173*H173,2)</f>
        <v>0</v>
      </c>
      <c r="BL173" s="14" t="s">
        <v>137</v>
      </c>
      <c r="BM173" s="138" t="s">
        <v>273</v>
      </c>
    </row>
    <row r="174" spans="2:65" s="1" customFormat="1" ht="21.75" customHeight="1">
      <c r="B174" s="126"/>
      <c r="C174" s="127" t="s">
        <v>284</v>
      </c>
      <c r="D174" s="127" t="s">
        <v>124</v>
      </c>
      <c r="E174" s="128" t="s">
        <v>357</v>
      </c>
      <c r="F174" s="129" t="s">
        <v>358</v>
      </c>
      <c r="G174" s="130" t="s">
        <v>157</v>
      </c>
      <c r="H174" s="131">
        <v>2.2000000000000002</v>
      </c>
      <c r="I174" s="132"/>
      <c r="J174" s="132"/>
      <c r="K174" s="133"/>
      <c r="L174" s="26"/>
      <c r="M174" s="134" t="s">
        <v>1</v>
      </c>
      <c r="N174" s="135" t="s">
        <v>34</v>
      </c>
      <c r="O174" s="136">
        <v>0.19</v>
      </c>
      <c r="P174" s="136">
        <f>O174*H174</f>
        <v>0.41800000000000004</v>
      </c>
      <c r="Q174" s="136">
        <v>0.1837</v>
      </c>
      <c r="R174" s="136">
        <f>Q174*H174</f>
        <v>0.40414000000000005</v>
      </c>
      <c r="S174" s="136">
        <v>0</v>
      </c>
      <c r="T174" s="137">
        <f>S174*H174</f>
        <v>0</v>
      </c>
      <c r="AR174" s="138" t="s">
        <v>137</v>
      </c>
      <c r="AT174" s="138" t="s">
        <v>124</v>
      </c>
      <c r="AU174" s="138" t="s">
        <v>79</v>
      </c>
      <c r="AY174" s="14" t="s">
        <v>121</v>
      </c>
      <c r="BE174" s="139">
        <f>IF(N174="základní",J174,0)</f>
        <v>0</v>
      </c>
      <c r="BF174" s="139">
        <f>IF(N174="snížená",J174,0)</f>
        <v>0</v>
      </c>
      <c r="BG174" s="139">
        <f>IF(N174="zákl. přenesená",J174,0)</f>
        <v>0</v>
      </c>
      <c r="BH174" s="139">
        <f>IF(N174="sníž. přenesená",J174,0)</f>
        <v>0</v>
      </c>
      <c r="BI174" s="139">
        <f>IF(N174="nulová",J174,0)</f>
        <v>0</v>
      </c>
      <c r="BJ174" s="14" t="s">
        <v>77</v>
      </c>
      <c r="BK174" s="139">
        <f>ROUND(I174*H174,2)</f>
        <v>0</v>
      </c>
      <c r="BL174" s="14" t="s">
        <v>137</v>
      </c>
      <c r="BM174" s="138" t="s">
        <v>359</v>
      </c>
    </row>
    <row r="175" spans="2:65" s="12" customFormat="1">
      <c r="B175" s="144"/>
      <c r="D175" s="145" t="s">
        <v>159</v>
      </c>
      <c r="E175" s="146" t="s">
        <v>1</v>
      </c>
      <c r="F175" s="147" t="s">
        <v>447</v>
      </c>
      <c r="H175" s="148">
        <v>2.2000000000000002</v>
      </c>
      <c r="L175" s="144"/>
      <c r="M175" s="149"/>
      <c r="T175" s="150"/>
      <c r="AT175" s="146" t="s">
        <v>159</v>
      </c>
      <c r="AU175" s="146" t="s">
        <v>79</v>
      </c>
      <c r="AV175" s="12" t="s">
        <v>79</v>
      </c>
      <c r="AW175" s="12" t="s">
        <v>27</v>
      </c>
      <c r="AX175" s="12" t="s">
        <v>77</v>
      </c>
      <c r="AY175" s="146" t="s">
        <v>121</v>
      </c>
    </row>
    <row r="176" spans="2:65" s="11" customFormat="1" ht="22.9" customHeight="1">
      <c r="B176" s="115"/>
      <c r="D176" s="116" t="s">
        <v>68</v>
      </c>
      <c r="E176" s="124" t="s">
        <v>191</v>
      </c>
      <c r="F176" s="124" t="s">
        <v>275</v>
      </c>
      <c r="J176" s="125">
        <f>J177+J178+J180+J182+J184+J185+J187+J188+J189+J190+J192+J193</f>
        <v>0</v>
      </c>
      <c r="L176" s="115"/>
      <c r="M176" s="119"/>
      <c r="P176" s="120">
        <f>SUM(P177:P193)</f>
        <v>63.070568000000002</v>
      </c>
      <c r="R176" s="120">
        <f>SUM(R177:R193)</f>
        <v>4.3034760000000007</v>
      </c>
      <c r="T176" s="121">
        <f>SUM(T177:T193)</f>
        <v>2.4720000000000004</v>
      </c>
      <c r="AR176" s="116" t="s">
        <v>77</v>
      </c>
      <c r="AT176" s="122" t="s">
        <v>68</v>
      </c>
      <c r="AU176" s="122" t="s">
        <v>77</v>
      </c>
      <c r="AY176" s="116" t="s">
        <v>121</v>
      </c>
      <c r="BK176" s="123">
        <f>SUM(BK177:BK193)</f>
        <v>0</v>
      </c>
    </row>
    <row r="177" spans="2:65" s="1" customFormat="1" ht="16.5" customHeight="1">
      <c r="B177" s="126"/>
      <c r="C177" s="127" t="s">
        <v>289</v>
      </c>
      <c r="D177" s="127" t="s">
        <v>124</v>
      </c>
      <c r="E177" s="128" t="s">
        <v>448</v>
      </c>
      <c r="F177" s="129" t="s">
        <v>449</v>
      </c>
      <c r="G177" s="130" t="s">
        <v>157</v>
      </c>
      <c r="H177" s="131">
        <v>1.5</v>
      </c>
      <c r="I177" s="132"/>
      <c r="J177" s="132"/>
      <c r="K177" s="133"/>
      <c r="L177" s="26"/>
      <c r="M177" s="134" t="s">
        <v>1</v>
      </c>
      <c r="N177" s="135" t="s">
        <v>34</v>
      </c>
      <c r="O177" s="136">
        <v>0</v>
      </c>
      <c r="P177" s="136">
        <f>O177*H177</f>
        <v>0</v>
      </c>
      <c r="Q177" s="136">
        <v>0</v>
      </c>
      <c r="R177" s="136">
        <f>Q177*H177</f>
        <v>0</v>
      </c>
      <c r="S177" s="136">
        <v>0</v>
      </c>
      <c r="T177" s="137">
        <f>S177*H177</f>
        <v>0</v>
      </c>
      <c r="AR177" s="138" t="s">
        <v>137</v>
      </c>
      <c r="AT177" s="138" t="s">
        <v>124</v>
      </c>
      <c r="AU177" s="138" t="s">
        <v>79</v>
      </c>
      <c r="AY177" s="14" t="s">
        <v>121</v>
      </c>
      <c r="BE177" s="139">
        <f>IF(N177="základní",J177,0)</f>
        <v>0</v>
      </c>
      <c r="BF177" s="139">
        <f>IF(N177="snížená",J177,0)</f>
        <v>0</v>
      </c>
      <c r="BG177" s="139">
        <f>IF(N177="zákl. přenesená",J177,0)</f>
        <v>0</v>
      </c>
      <c r="BH177" s="139">
        <f>IF(N177="sníž. přenesená",J177,0)</f>
        <v>0</v>
      </c>
      <c r="BI177" s="139">
        <f>IF(N177="nulová",J177,0)</f>
        <v>0</v>
      </c>
      <c r="BJ177" s="14" t="s">
        <v>77</v>
      </c>
      <c r="BK177" s="139">
        <f>ROUND(I177*H177,2)</f>
        <v>0</v>
      </c>
      <c r="BL177" s="14" t="s">
        <v>137</v>
      </c>
      <c r="BM177" s="138" t="s">
        <v>450</v>
      </c>
    </row>
    <row r="178" spans="2:65" s="1" customFormat="1" ht="33" customHeight="1">
      <c r="B178" s="126"/>
      <c r="C178" s="127" t="s">
        <v>294</v>
      </c>
      <c r="D178" s="127" t="s">
        <v>124</v>
      </c>
      <c r="E178" s="128" t="s">
        <v>285</v>
      </c>
      <c r="F178" s="129" t="s">
        <v>286</v>
      </c>
      <c r="G178" s="130" t="s">
        <v>248</v>
      </c>
      <c r="H178" s="131">
        <v>22</v>
      </c>
      <c r="I178" s="132"/>
      <c r="J178" s="132"/>
      <c r="K178" s="133"/>
      <c r="L178" s="26"/>
      <c r="M178" s="134" t="s">
        <v>1</v>
      </c>
      <c r="N178" s="135" t="s">
        <v>34</v>
      </c>
      <c r="O178" s="136">
        <v>0.23899999999999999</v>
      </c>
      <c r="P178" s="136">
        <f>O178*H178</f>
        <v>5.258</v>
      </c>
      <c r="Q178" s="136">
        <v>0.1295</v>
      </c>
      <c r="R178" s="136">
        <f>Q178*H178</f>
        <v>2.8490000000000002</v>
      </c>
      <c r="S178" s="136">
        <v>0</v>
      </c>
      <c r="T178" s="137">
        <f>S178*H178</f>
        <v>0</v>
      </c>
      <c r="AR178" s="138" t="s">
        <v>137</v>
      </c>
      <c r="AT178" s="138" t="s">
        <v>124</v>
      </c>
      <c r="AU178" s="138" t="s">
        <v>79</v>
      </c>
      <c r="AY178" s="14" t="s">
        <v>121</v>
      </c>
      <c r="BE178" s="139">
        <f>IF(N178="základní",J178,0)</f>
        <v>0</v>
      </c>
      <c r="BF178" s="139">
        <f>IF(N178="snížená",J178,0)</f>
        <v>0</v>
      </c>
      <c r="BG178" s="139">
        <f>IF(N178="zákl. přenesená",J178,0)</f>
        <v>0</v>
      </c>
      <c r="BH178" s="139">
        <f>IF(N178="sníž. přenesená",J178,0)</f>
        <v>0</v>
      </c>
      <c r="BI178" s="139">
        <f>IF(N178="nulová",J178,0)</f>
        <v>0</v>
      </c>
      <c r="BJ178" s="14" t="s">
        <v>77</v>
      </c>
      <c r="BK178" s="139">
        <f>ROUND(I178*H178,2)</f>
        <v>0</v>
      </c>
      <c r="BL178" s="14" t="s">
        <v>137</v>
      </c>
      <c r="BM178" s="138" t="s">
        <v>287</v>
      </c>
    </row>
    <row r="179" spans="2:65" s="12" customFormat="1">
      <c r="B179" s="144"/>
      <c r="D179" s="145" t="s">
        <v>159</v>
      </c>
      <c r="E179" s="146" t="s">
        <v>1</v>
      </c>
      <c r="F179" s="147" t="s">
        <v>451</v>
      </c>
      <c r="H179" s="148">
        <v>22</v>
      </c>
      <c r="L179" s="144"/>
      <c r="M179" s="149"/>
      <c r="T179" s="150"/>
      <c r="AT179" s="146" t="s">
        <v>159</v>
      </c>
      <c r="AU179" s="146" t="s">
        <v>79</v>
      </c>
      <c r="AV179" s="12" t="s">
        <v>79</v>
      </c>
      <c r="AW179" s="12" t="s">
        <v>27</v>
      </c>
      <c r="AX179" s="12" t="s">
        <v>77</v>
      </c>
      <c r="AY179" s="146" t="s">
        <v>121</v>
      </c>
    </row>
    <row r="180" spans="2:65" s="1" customFormat="1" ht="16.5" customHeight="1">
      <c r="B180" s="126"/>
      <c r="C180" s="151" t="s">
        <v>299</v>
      </c>
      <c r="D180" s="151" t="s">
        <v>201</v>
      </c>
      <c r="E180" s="152" t="s">
        <v>363</v>
      </c>
      <c r="F180" s="153" t="s">
        <v>364</v>
      </c>
      <c r="G180" s="154" t="s">
        <v>248</v>
      </c>
      <c r="H180" s="155">
        <v>22.44</v>
      </c>
      <c r="I180" s="156"/>
      <c r="J180" s="156"/>
      <c r="K180" s="157"/>
      <c r="L180" s="158"/>
      <c r="M180" s="159" t="s">
        <v>1</v>
      </c>
      <c r="N180" s="160" t="s">
        <v>34</v>
      </c>
      <c r="O180" s="136">
        <v>0</v>
      </c>
      <c r="P180" s="136">
        <f>O180*H180</f>
        <v>0</v>
      </c>
      <c r="Q180" s="136">
        <v>4.4999999999999998E-2</v>
      </c>
      <c r="R180" s="136">
        <f>Q180*H180</f>
        <v>1.0098</v>
      </c>
      <c r="S180" s="136">
        <v>0</v>
      </c>
      <c r="T180" s="137">
        <f>S180*H180</f>
        <v>0</v>
      </c>
      <c r="AR180" s="138" t="s">
        <v>187</v>
      </c>
      <c r="AT180" s="138" t="s">
        <v>201</v>
      </c>
      <c r="AU180" s="138" t="s">
        <v>79</v>
      </c>
      <c r="AY180" s="14" t="s">
        <v>121</v>
      </c>
      <c r="BE180" s="139">
        <f>IF(N180="základní",J180,0)</f>
        <v>0</v>
      </c>
      <c r="BF180" s="139">
        <f>IF(N180="snížená",J180,0)</f>
        <v>0</v>
      </c>
      <c r="BG180" s="139">
        <f>IF(N180="zákl. přenesená",J180,0)</f>
        <v>0</v>
      </c>
      <c r="BH180" s="139">
        <f>IF(N180="sníž. přenesená",J180,0)</f>
        <v>0</v>
      </c>
      <c r="BI180" s="139">
        <f>IF(N180="nulová",J180,0)</f>
        <v>0</v>
      </c>
      <c r="BJ180" s="14" t="s">
        <v>77</v>
      </c>
      <c r="BK180" s="139">
        <f>ROUND(I180*H180,2)</f>
        <v>0</v>
      </c>
      <c r="BL180" s="14" t="s">
        <v>137</v>
      </c>
      <c r="BM180" s="138" t="s">
        <v>365</v>
      </c>
    </row>
    <row r="181" spans="2:65" s="12" customFormat="1">
      <c r="B181" s="144"/>
      <c r="D181" s="145" t="s">
        <v>159</v>
      </c>
      <c r="E181" s="146" t="s">
        <v>1</v>
      </c>
      <c r="F181" s="147" t="s">
        <v>452</v>
      </c>
      <c r="H181" s="148">
        <v>22.44</v>
      </c>
      <c r="L181" s="144"/>
      <c r="M181" s="149"/>
      <c r="T181" s="150"/>
      <c r="AT181" s="146" t="s">
        <v>159</v>
      </c>
      <c r="AU181" s="146" t="s">
        <v>79</v>
      </c>
      <c r="AV181" s="12" t="s">
        <v>79</v>
      </c>
      <c r="AW181" s="12" t="s">
        <v>27</v>
      </c>
      <c r="AX181" s="12" t="s">
        <v>77</v>
      </c>
      <c r="AY181" s="146" t="s">
        <v>121</v>
      </c>
    </row>
    <row r="182" spans="2:65" s="1" customFormat="1" ht="16.5" customHeight="1">
      <c r="B182" s="126"/>
      <c r="C182" s="127" t="s">
        <v>303</v>
      </c>
      <c r="D182" s="127" t="s">
        <v>124</v>
      </c>
      <c r="E182" s="128" t="s">
        <v>295</v>
      </c>
      <c r="F182" s="129" t="s">
        <v>296</v>
      </c>
      <c r="G182" s="130" t="s">
        <v>170</v>
      </c>
      <c r="H182" s="131">
        <v>0.64800000000000002</v>
      </c>
      <c r="I182" s="132"/>
      <c r="J182" s="132"/>
      <c r="K182" s="133"/>
      <c r="L182" s="26"/>
      <c r="M182" s="134" t="s">
        <v>1</v>
      </c>
      <c r="N182" s="135" t="s">
        <v>34</v>
      </c>
      <c r="O182" s="136">
        <v>6.4359999999999999</v>
      </c>
      <c r="P182" s="136">
        <f>O182*H182</f>
        <v>4.170528</v>
      </c>
      <c r="Q182" s="136">
        <v>0</v>
      </c>
      <c r="R182" s="136">
        <f>Q182*H182</f>
        <v>0</v>
      </c>
      <c r="S182" s="136">
        <v>2</v>
      </c>
      <c r="T182" s="137">
        <f>S182*H182</f>
        <v>1.296</v>
      </c>
      <c r="AR182" s="138" t="s">
        <v>137</v>
      </c>
      <c r="AT182" s="138" t="s">
        <v>124</v>
      </c>
      <c r="AU182" s="138" t="s">
        <v>79</v>
      </c>
      <c r="AY182" s="14" t="s">
        <v>121</v>
      </c>
      <c r="BE182" s="139">
        <f>IF(N182="základní",J182,0)</f>
        <v>0</v>
      </c>
      <c r="BF182" s="139">
        <f>IF(N182="snížená",J182,0)</f>
        <v>0</v>
      </c>
      <c r="BG182" s="139">
        <f>IF(N182="zákl. přenesená",J182,0)</f>
        <v>0</v>
      </c>
      <c r="BH182" s="139">
        <f>IF(N182="sníž. přenesená",J182,0)</f>
        <v>0</v>
      </c>
      <c r="BI182" s="139">
        <f>IF(N182="nulová",J182,0)</f>
        <v>0</v>
      </c>
      <c r="BJ182" s="14" t="s">
        <v>77</v>
      </c>
      <c r="BK182" s="139">
        <f>ROUND(I182*H182,2)</f>
        <v>0</v>
      </c>
      <c r="BL182" s="14" t="s">
        <v>137</v>
      </c>
      <c r="BM182" s="138" t="s">
        <v>297</v>
      </c>
    </row>
    <row r="183" spans="2:65" s="12" customFormat="1">
      <c r="B183" s="144"/>
      <c r="D183" s="145" t="s">
        <v>159</v>
      </c>
      <c r="E183" s="146" t="s">
        <v>1</v>
      </c>
      <c r="F183" s="147" t="s">
        <v>453</v>
      </c>
      <c r="H183" s="148">
        <v>0.64800000000000002</v>
      </c>
      <c r="L183" s="144"/>
      <c r="M183" s="149"/>
      <c r="T183" s="150"/>
      <c r="AT183" s="146" t="s">
        <v>159</v>
      </c>
      <c r="AU183" s="146" t="s">
        <v>79</v>
      </c>
      <c r="AV183" s="12" t="s">
        <v>79</v>
      </c>
      <c r="AW183" s="12" t="s">
        <v>27</v>
      </c>
      <c r="AX183" s="12" t="s">
        <v>77</v>
      </c>
      <c r="AY183" s="146" t="s">
        <v>121</v>
      </c>
    </row>
    <row r="184" spans="2:65" s="1" customFormat="1" ht="24.2" customHeight="1">
      <c r="B184" s="126"/>
      <c r="C184" s="127" t="s">
        <v>307</v>
      </c>
      <c r="D184" s="127" t="s">
        <v>124</v>
      </c>
      <c r="E184" s="128" t="s">
        <v>300</v>
      </c>
      <c r="F184" s="129" t="s">
        <v>301</v>
      </c>
      <c r="G184" s="130" t="s">
        <v>157</v>
      </c>
      <c r="H184" s="131">
        <v>50</v>
      </c>
      <c r="I184" s="132"/>
      <c r="J184" s="132"/>
      <c r="K184" s="133"/>
      <c r="L184" s="26"/>
      <c r="M184" s="134" t="s">
        <v>1</v>
      </c>
      <c r="N184" s="135" t="s">
        <v>34</v>
      </c>
      <c r="O184" s="136">
        <v>0.08</v>
      </c>
      <c r="P184" s="136">
        <f>O184*H184</f>
        <v>4</v>
      </c>
      <c r="Q184" s="136">
        <v>4.6999999999999999E-4</v>
      </c>
      <c r="R184" s="136">
        <f>Q184*H184</f>
        <v>2.35E-2</v>
      </c>
      <c r="S184" s="136">
        <v>0</v>
      </c>
      <c r="T184" s="137">
        <f>S184*H184</f>
        <v>0</v>
      </c>
      <c r="AR184" s="138" t="s">
        <v>137</v>
      </c>
      <c r="AT184" s="138" t="s">
        <v>124</v>
      </c>
      <c r="AU184" s="138" t="s">
        <v>79</v>
      </c>
      <c r="AY184" s="14" t="s">
        <v>121</v>
      </c>
      <c r="BE184" s="139">
        <f>IF(N184="základní",J184,0)</f>
        <v>0</v>
      </c>
      <c r="BF184" s="139">
        <f>IF(N184="snížená",J184,0)</f>
        <v>0</v>
      </c>
      <c r="BG184" s="139">
        <f>IF(N184="zákl. přenesená",J184,0)</f>
        <v>0</v>
      </c>
      <c r="BH184" s="139">
        <f>IF(N184="sníž. přenesená",J184,0)</f>
        <v>0</v>
      </c>
      <c r="BI184" s="139">
        <f>IF(N184="nulová",J184,0)</f>
        <v>0</v>
      </c>
      <c r="BJ184" s="14" t="s">
        <v>77</v>
      </c>
      <c r="BK184" s="139">
        <f>ROUND(I184*H184,2)</f>
        <v>0</v>
      </c>
      <c r="BL184" s="14" t="s">
        <v>137</v>
      </c>
      <c r="BM184" s="138" t="s">
        <v>302</v>
      </c>
    </row>
    <row r="185" spans="2:65" s="1" customFormat="1" ht="24.2" customHeight="1">
      <c r="B185" s="126"/>
      <c r="C185" s="127" t="s">
        <v>311</v>
      </c>
      <c r="D185" s="127" t="s">
        <v>124</v>
      </c>
      <c r="E185" s="128" t="s">
        <v>454</v>
      </c>
      <c r="F185" s="129" t="s">
        <v>455</v>
      </c>
      <c r="G185" s="130" t="s">
        <v>157</v>
      </c>
      <c r="H185" s="131">
        <v>16.8</v>
      </c>
      <c r="I185" s="132"/>
      <c r="J185" s="132"/>
      <c r="K185" s="133"/>
      <c r="L185" s="26"/>
      <c r="M185" s="134" t="s">
        <v>1</v>
      </c>
      <c r="N185" s="135" t="s">
        <v>34</v>
      </c>
      <c r="O185" s="136">
        <v>0.52</v>
      </c>
      <c r="P185" s="136">
        <f>O185*H185</f>
        <v>8.7360000000000007</v>
      </c>
      <c r="Q185" s="136">
        <v>0</v>
      </c>
      <c r="R185" s="136">
        <f>Q185*H185</f>
        <v>0</v>
      </c>
      <c r="S185" s="136">
        <v>7.0000000000000007E-2</v>
      </c>
      <c r="T185" s="137">
        <f>S185*H185</f>
        <v>1.1760000000000002</v>
      </c>
      <c r="AR185" s="138" t="s">
        <v>137</v>
      </c>
      <c r="AT185" s="138" t="s">
        <v>124</v>
      </c>
      <c r="AU185" s="138" t="s">
        <v>79</v>
      </c>
      <c r="AY185" s="14" t="s">
        <v>121</v>
      </c>
      <c r="BE185" s="139">
        <f>IF(N185="základní",J185,0)</f>
        <v>0</v>
      </c>
      <c r="BF185" s="139">
        <f>IF(N185="snížená",J185,0)</f>
        <v>0</v>
      </c>
      <c r="BG185" s="139">
        <f>IF(N185="zákl. přenesená",J185,0)</f>
        <v>0</v>
      </c>
      <c r="BH185" s="139">
        <f>IF(N185="sníž. přenesená",J185,0)</f>
        <v>0</v>
      </c>
      <c r="BI185" s="139">
        <f>IF(N185="nulová",J185,0)</f>
        <v>0</v>
      </c>
      <c r="BJ185" s="14" t="s">
        <v>77</v>
      </c>
      <c r="BK185" s="139">
        <f>ROUND(I185*H185,2)</f>
        <v>0</v>
      </c>
      <c r="BL185" s="14" t="s">
        <v>137</v>
      </c>
      <c r="BM185" s="138" t="s">
        <v>456</v>
      </c>
    </row>
    <row r="186" spans="2:65" s="12" customFormat="1">
      <c r="B186" s="144"/>
      <c r="D186" s="145" t="s">
        <v>159</v>
      </c>
      <c r="E186" s="146" t="s">
        <v>1</v>
      </c>
      <c r="F186" s="147" t="s">
        <v>457</v>
      </c>
      <c r="H186" s="148">
        <v>16.799999999999997</v>
      </c>
      <c r="L186" s="144"/>
      <c r="M186" s="149"/>
      <c r="T186" s="150"/>
      <c r="AT186" s="146" t="s">
        <v>159</v>
      </c>
      <c r="AU186" s="146" t="s">
        <v>79</v>
      </c>
      <c r="AV186" s="12" t="s">
        <v>79</v>
      </c>
      <c r="AW186" s="12" t="s">
        <v>27</v>
      </c>
      <c r="AX186" s="12" t="s">
        <v>77</v>
      </c>
      <c r="AY186" s="146" t="s">
        <v>121</v>
      </c>
    </row>
    <row r="187" spans="2:65" s="1" customFormat="1" ht="24.2" customHeight="1">
      <c r="B187" s="126"/>
      <c r="C187" s="127" t="s">
        <v>316</v>
      </c>
      <c r="D187" s="127" t="s">
        <v>124</v>
      </c>
      <c r="E187" s="128" t="s">
        <v>458</v>
      </c>
      <c r="F187" s="129" t="s">
        <v>459</v>
      </c>
      <c r="G187" s="130" t="s">
        <v>157</v>
      </c>
      <c r="H187" s="131">
        <v>16.8</v>
      </c>
      <c r="I187" s="132"/>
      <c r="J187" s="132"/>
      <c r="K187" s="133"/>
      <c r="L187" s="26"/>
      <c r="M187" s="134" t="s">
        <v>1</v>
      </c>
      <c r="N187" s="135" t="s">
        <v>34</v>
      </c>
      <c r="O187" s="136">
        <v>1.26</v>
      </c>
      <c r="P187" s="136">
        <f>O187*H187</f>
        <v>21.168000000000003</v>
      </c>
      <c r="Q187" s="136">
        <v>2.1100000000000001E-2</v>
      </c>
      <c r="R187" s="136">
        <f>Q187*H187</f>
        <v>0.35448000000000002</v>
      </c>
      <c r="S187" s="136">
        <v>0</v>
      </c>
      <c r="T187" s="137">
        <f>S187*H187</f>
        <v>0</v>
      </c>
      <c r="AR187" s="138" t="s">
        <v>137</v>
      </c>
      <c r="AT187" s="138" t="s">
        <v>124</v>
      </c>
      <c r="AU187" s="138" t="s">
        <v>79</v>
      </c>
      <c r="AY187" s="14" t="s">
        <v>121</v>
      </c>
      <c r="BE187" s="139">
        <f>IF(N187="základní",J187,0)</f>
        <v>0</v>
      </c>
      <c r="BF187" s="139">
        <f>IF(N187="snížená",J187,0)</f>
        <v>0</v>
      </c>
      <c r="BG187" s="139">
        <f>IF(N187="zákl. přenesená",J187,0)</f>
        <v>0</v>
      </c>
      <c r="BH187" s="139">
        <f>IF(N187="sníž. přenesená",J187,0)</f>
        <v>0</v>
      </c>
      <c r="BI187" s="139">
        <f>IF(N187="nulová",J187,0)</f>
        <v>0</v>
      </c>
      <c r="BJ187" s="14" t="s">
        <v>77</v>
      </c>
      <c r="BK187" s="139">
        <f>ROUND(I187*H187,2)</f>
        <v>0</v>
      </c>
      <c r="BL187" s="14" t="s">
        <v>137</v>
      </c>
      <c r="BM187" s="138" t="s">
        <v>460</v>
      </c>
    </row>
    <row r="188" spans="2:65" s="1" customFormat="1" ht="21.75" customHeight="1">
      <c r="B188" s="126"/>
      <c r="C188" s="127" t="s">
        <v>320</v>
      </c>
      <c r="D188" s="127" t="s">
        <v>124</v>
      </c>
      <c r="E188" s="128" t="s">
        <v>461</v>
      </c>
      <c r="F188" s="129" t="s">
        <v>462</v>
      </c>
      <c r="G188" s="130" t="s">
        <v>157</v>
      </c>
      <c r="H188" s="131">
        <v>16.8</v>
      </c>
      <c r="I188" s="132"/>
      <c r="J188" s="132"/>
      <c r="K188" s="133"/>
      <c r="L188" s="26"/>
      <c r="M188" s="134" t="s">
        <v>1</v>
      </c>
      <c r="N188" s="135" t="s">
        <v>34</v>
      </c>
      <c r="O188" s="136">
        <v>0.496</v>
      </c>
      <c r="P188" s="136">
        <f>O188*H188</f>
        <v>8.3328000000000007</v>
      </c>
      <c r="Q188" s="136">
        <v>3.9699999999999996E-3</v>
      </c>
      <c r="R188" s="136">
        <f>Q188*H188</f>
        <v>6.6695999999999991E-2</v>
      </c>
      <c r="S188" s="136">
        <v>0</v>
      </c>
      <c r="T188" s="137">
        <f>S188*H188</f>
        <v>0</v>
      </c>
      <c r="AR188" s="138" t="s">
        <v>137</v>
      </c>
      <c r="AT188" s="138" t="s">
        <v>124</v>
      </c>
      <c r="AU188" s="138" t="s">
        <v>79</v>
      </c>
      <c r="AY188" s="14" t="s">
        <v>121</v>
      </c>
      <c r="BE188" s="139">
        <f>IF(N188="základní",J188,0)</f>
        <v>0</v>
      </c>
      <c r="BF188" s="139">
        <f>IF(N188="snížená",J188,0)</f>
        <v>0</v>
      </c>
      <c r="BG188" s="139">
        <f>IF(N188="zákl. přenesená",J188,0)</f>
        <v>0</v>
      </c>
      <c r="BH188" s="139">
        <f>IF(N188="sníž. přenesená",J188,0)</f>
        <v>0</v>
      </c>
      <c r="BI188" s="139">
        <f>IF(N188="nulová",J188,0)</f>
        <v>0</v>
      </c>
      <c r="BJ188" s="14" t="s">
        <v>77</v>
      </c>
      <c r="BK188" s="139">
        <f>ROUND(I188*H188,2)</f>
        <v>0</v>
      </c>
      <c r="BL188" s="14" t="s">
        <v>137</v>
      </c>
      <c r="BM188" s="138" t="s">
        <v>463</v>
      </c>
    </row>
    <row r="189" spans="2:65" s="1" customFormat="1" ht="24.2" customHeight="1">
      <c r="B189" s="126"/>
      <c r="C189" s="127" t="s">
        <v>326</v>
      </c>
      <c r="D189" s="127" t="s">
        <v>124</v>
      </c>
      <c r="E189" s="128" t="s">
        <v>308</v>
      </c>
      <c r="F189" s="129" t="s">
        <v>309</v>
      </c>
      <c r="G189" s="130" t="s">
        <v>184</v>
      </c>
      <c r="H189" s="131">
        <v>40.886000000000003</v>
      </c>
      <c r="I189" s="132"/>
      <c r="J189" s="132"/>
      <c r="K189" s="133"/>
      <c r="L189" s="26"/>
      <c r="M189" s="134" t="s">
        <v>1</v>
      </c>
      <c r="N189" s="135" t="s">
        <v>34</v>
      </c>
      <c r="O189" s="136">
        <v>0.24</v>
      </c>
      <c r="P189" s="136">
        <f>O189*H189</f>
        <v>9.81264</v>
      </c>
      <c r="Q189" s="136">
        <v>0</v>
      </c>
      <c r="R189" s="136">
        <f>Q189*H189</f>
        <v>0</v>
      </c>
      <c r="S189" s="136">
        <v>0</v>
      </c>
      <c r="T189" s="137">
        <f>S189*H189</f>
        <v>0</v>
      </c>
      <c r="AR189" s="138" t="s">
        <v>137</v>
      </c>
      <c r="AT189" s="138" t="s">
        <v>124</v>
      </c>
      <c r="AU189" s="138" t="s">
        <v>79</v>
      </c>
      <c r="AY189" s="14" t="s">
        <v>121</v>
      </c>
      <c r="BE189" s="139">
        <f>IF(N189="základní",J189,0)</f>
        <v>0</v>
      </c>
      <c r="BF189" s="139">
        <f>IF(N189="snížená",J189,0)</f>
        <v>0</v>
      </c>
      <c r="BG189" s="139">
        <f>IF(N189="zákl. přenesená",J189,0)</f>
        <v>0</v>
      </c>
      <c r="BH189" s="139">
        <f>IF(N189="sníž. přenesená",J189,0)</f>
        <v>0</v>
      </c>
      <c r="BI189" s="139">
        <f>IF(N189="nulová",J189,0)</f>
        <v>0</v>
      </c>
      <c r="BJ189" s="14" t="s">
        <v>77</v>
      </c>
      <c r="BK189" s="139">
        <f>ROUND(I189*H189,2)</f>
        <v>0</v>
      </c>
      <c r="BL189" s="14" t="s">
        <v>137</v>
      </c>
      <c r="BM189" s="138" t="s">
        <v>310</v>
      </c>
    </row>
    <row r="190" spans="2:65" s="1" customFormat="1" ht="16.5" customHeight="1">
      <c r="B190" s="126"/>
      <c r="C190" s="127" t="s">
        <v>368</v>
      </c>
      <c r="D190" s="127" t="s">
        <v>124</v>
      </c>
      <c r="E190" s="128" t="s">
        <v>312</v>
      </c>
      <c r="F190" s="129" t="s">
        <v>313</v>
      </c>
      <c r="G190" s="130" t="s">
        <v>184</v>
      </c>
      <c r="H190" s="131">
        <v>398.15</v>
      </c>
      <c r="I190" s="132"/>
      <c r="J190" s="132"/>
      <c r="K190" s="133"/>
      <c r="L190" s="26"/>
      <c r="M190" s="134" t="s">
        <v>1</v>
      </c>
      <c r="N190" s="135" t="s">
        <v>34</v>
      </c>
      <c r="O190" s="136">
        <v>4.0000000000000001E-3</v>
      </c>
      <c r="P190" s="136">
        <f>O190*H190</f>
        <v>1.5926</v>
      </c>
      <c r="Q190" s="136">
        <v>0</v>
      </c>
      <c r="R190" s="136">
        <f>Q190*H190</f>
        <v>0</v>
      </c>
      <c r="S190" s="136">
        <v>0</v>
      </c>
      <c r="T190" s="137">
        <f>S190*H190</f>
        <v>0</v>
      </c>
      <c r="AR190" s="138" t="s">
        <v>137</v>
      </c>
      <c r="AT190" s="138" t="s">
        <v>124</v>
      </c>
      <c r="AU190" s="138" t="s">
        <v>79</v>
      </c>
      <c r="AY190" s="14" t="s">
        <v>121</v>
      </c>
      <c r="BE190" s="139">
        <f>IF(N190="základní",J190,0)</f>
        <v>0</v>
      </c>
      <c r="BF190" s="139">
        <f>IF(N190="snížená",J190,0)</f>
        <v>0</v>
      </c>
      <c r="BG190" s="139">
        <f>IF(N190="zákl. přenesená",J190,0)</f>
        <v>0</v>
      </c>
      <c r="BH190" s="139">
        <f>IF(N190="sníž. přenesená",J190,0)</f>
        <v>0</v>
      </c>
      <c r="BI190" s="139">
        <f>IF(N190="nulová",J190,0)</f>
        <v>0</v>
      </c>
      <c r="BJ190" s="14" t="s">
        <v>77</v>
      </c>
      <c r="BK190" s="139">
        <f>ROUND(I190*H190,2)</f>
        <v>0</v>
      </c>
      <c r="BL190" s="14" t="s">
        <v>137</v>
      </c>
      <c r="BM190" s="138" t="s">
        <v>314</v>
      </c>
    </row>
    <row r="191" spans="2:65" s="12" customFormat="1">
      <c r="B191" s="144"/>
      <c r="D191" s="145" t="s">
        <v>159</v>
      </c>
      <c r="E191" s="146" t="s">
        <v>1</v>
      </c>
      <c r="F191" s="147" t="s">
        <v>464</v>
      </c>
      <c r="H191" s="148">
        <v>398.15</v>
      </c>
      <c r="L191" s="144"/>
      <c r="M191" s="149"/>
      <c r="T191" s="150"/>
      <c r="AT191" s="146" t="s">
        <v>159</v>
      </c>
      <c r="AU191" s="146" t="s">
        <v>79</v>
      </c>
      <c r="AV191" s="12" t="s">
        <v>79</v>
      </c>
      <c r="AW191" s="12" t="s">
        <v>27</v>
      </c>
      <c r="AX191" s="12" t="s">
        <v>77</v>
      </c>
      <c r="AY191" s="146" t="s">
        <v>121</v>
      </c>
    </row>
    <row r="192" spans="2:65" s="1" customFormat="1" ht="37.9" customHeight="1">
      <c r="B192" s="126"/>
      <c r="C192" s="127" t="s">
        <v>370</v>
      </c>
      <c r="D192" s="127" t="s">
        <v>124</v>
      </c>
      <c r="E192" s="128" t="s">
        <v>317</v>
      </c>
      <c r="F192" s="129" t="s">
        <v>318</v>
      </c>
      <c r="G192" s="130" t="s">
        <v>184</v>
      </c>
      <c r="H192" s="131">
        <v>12.122</v>
      </c>
      <c r="I192" s="132"/>
      <c r="J192" s="132"/>
      <c r="K192" s="133"/>
      <c r="L192" s="26"/>
      <c r="M192" s="134" t="s">
        <v>1</v>
      </c>
      <c r="N192" s="135" t="s">
        <v>34</v>
      </c>
      <c r="O192" s="136">
        <v>0</v>
      </c>
      <c r="P192" s="136">
        <f>O192*H192</f>
        <v>0</v>
      </c>
      <c r="Q192" s="136">
        <v>0</v>
      </c>
      <c r="R192" s="136">
        <f>Q192*H192</f>
        <v>0</v>
      </c>
      <c r="S192" s="136">
        <v>0</v>
      </c>
      <c r="T192" s="137">
        <f>S192*H192</f>
        <v>0</v>
      </c>
      <c r="AR192" s="138" t="s">
        <v>137</v>
      </c>
      <c r="AT192" s="138" t="s">
        <v>124</v>
      </c>
      <c r="AU192" s="138" t="s">
        <v>79</v>
      </c>
      <c r="AY192" s="14" t="s">
        <v>121</v>
      </c>
      <c r="BE192" s="139">
        <f>IF(N192="základní",J192,0)</f>
        <v>0</v>
      </c>
      <c r="BF192" s="139">
        <f>IF(N192="snížená",J192,0)</f>
        <v>0</v>
      </c>
      <c r="BG192" s="139">
        <f>IF(N192="zákl. přenesená",J192,0)</f>
        <v>0</v>
      </c>
      <c r="BH192" s="139">
        <f>IF(N192="sníž. přenesená",J192,0)</f>
        <v>0</v>
      </c>
      <c r="BI192" s="139">
        <f>IF(N192="nulová",J192,0)</f>
        <v>0</v>
      </c>
      <c r="BJ192" s="14" t="s">
        <v>77</v>
      </c>
      <c r="BK192" s="139">
        <f>ROUND(I192*H192,2)</f>
        <v>0</v>
      </c>
      <c r="BL192" s="14" t="s">
        <v>137</v>
      </c>
      <c r="BM192" s="138" t="s">
        <v>319</v>
      </c>
    </row>
    <row r="193" spans="2:65" s="1" customFormat="1" ht="44.25" customHeight="1">
      <c r="B193" s="126"/>
      <c r="C193" s="127" t="s">
        <v>371</v>
      </c>
      <c r="D193" s="127" t="s">
        <v>124</v>
      </c>
      <c r="E193" s="128" t="s">
        <v>321</v>
      </c>
      <c r="F193" s="129" t="s">
        <v>322</v>
      </c>
      <c r="G193" s="130" t="s">
        <v>184</v>
      </c>
      <c r="H193" s="131">
        <v>27.693000000000001</v>
      </c>
      <c r="I193" s="132"/>
      <c r="J193" s="132"/>
      <c r="K193" s="133"/>
      <c r="L193" s="26"/>
      <c r="M193" s="134" t="s">
        <v>1</v>
      </c>
      <c r="N193" s="135" t="s">
        <v>34</v>
      </c>
      <c r="O193" s="136">
        <v>0</v>
      </c>
      <c r="P193" s="136">
        <f>O193*H193</f>
        <v>0</v>
      </c>
      <c r="Q193" s="136">
        <v>0</v>
      </c>
      <c r="R193" s="136">
        <f>Q193*H193</f>
        <v>0</v>
      </c>
      <c r="S193" s="136">
        <v>0</v>
      </c>
      <c r="T193" s="137">
        <f>S193*H193</f>
        <v>0</v>
      </c>
      <c r="AR193" s="138" t="s">
        <v>137</v>
      </c>
      <c r="AT193" s="138" t="s">
        <v>124</v>
      </c>
      <c r="AU193" s="138" t="s">
        <v>79</v>
      </c>
      <c r="AY193" s="14" t="s">
        <v>121</v>
      </c>
      <c r="BE193" s="139">
        <f>IF(N193="základní",J193,0)</f>
        <v>0</v>
      </c>
      <c r="BF193" s="139">
        <f>IF(N193="snížená",J193,0)</f>
        <v>0</v>
      </c>
      <c r="BG193" s="139">
        <f>IF(N193="zákl. přenesená",J193,0)</f>
        <v>0</v>
      </c>
      <c r="BH193" s="139">
        <f>IF(N193="sníž. přenesená",J193,0)</f>
        <v>0</v>
      </c>
      <c r="BI193" s="139">
        <f>IF(N193="nulová",J193,0)</f>
        <v>0</v>
      </c>
      <c r="BJ193" s="14" t="s">
        <v>77</v>
      </c>
      <c r="BK193" s="139">
        <f>ROUND(I193*H193,2)</f>
        <v>0</v>
      </c>
      <c r="BL193" s="14" t="s">
        <v>137</v>
      </c>
      <c r="BM193" s="138" t="s">
        <v>323</v>
      </c>
    </row>
    <row r="194" spans="2:65" s="11" customFormat="1" ht="22.9" customHeight="1">
      <c r="B194" s="115"/>
      <c r="D194" s="116" t="s">
        <v>68</v>
      </c>
      <c r="E194" s="124" t="s">
        <v>324</v>
      </c>
      <c r="F194" s="124" t="s">
        <v>325</v>
      </c>
      <c r="J194" s="125">
        <f>J195</f>
        <v>0</v>
      </c>
      <c r="L194" s="115"/>
      <c r="M194" s="119"/>
      <c r="P194" s="120">
        <f>P195</f>
        <v>14.742992000000001</v>
      </c>
      <c r="R194" s="120">
        <f>R195</f>
        <v>0</v>
      </c>
      <c r="T194" s="121">
        <f>T195</f>
        <v>0</v>
      </c>
      <c r="AR194" s="116" t="s">
        <v>77</v>
      </c>
      <c r="AT194" s="122" t="s">
        <v>68</v>
      </c>
      <c r="AU194" s="122" t="s">
        <v>77</v>
      </c>
      <c r="AY194" s="116" t="s">
        <v>121</v>
      </c>
      <c r="BK194" s="123">
        <f>BK195</f>
        <v>0</v>
      </c>
    </row>
    <row r="195" spans="2:65" s="1" customFormat="1" ht="24.2" customHeight="1">
      <c r="B195" s="126"/>
      <c r="C195" s="127" t="s">
        <v>372</v>
      </c>
      <c r="D195" s="127" t="s">
        <v>124</v>
      </c>
      <c r="E195" s="128" t="s">
        <v>327</v>
      </c>
      <c r="F195" s="129" t="s">
        <v>328</v>
      </c>
      <c r="G195" s="130" t="s">
        <v>184</v>
      </c>
      <c r="H195" s="131">
        <v>37.136000000000003</v>
      </c>
      <c r="I195" s="132"/>
      <c r="J195" s="132"/>
      <c r="K195" s="133"/>
      <c r="L195" s="26"/>
      <c r="M195" s="140" t="s">
        <v>1</v>
      </c>
      <c r="N195" s="141" t="s">
        <v>34</v>
      </c>
      <c r="O195" s="142">
        <v>0.39700000000000002</v>
      </c>
      <c r="P195" s="142">
        <f>O195*H195</f>
        <v>14.742992000000001</v>
      </c>
      <c r="Q195" s="142">
        <v>0</v>
      </c>
      <c r="R195" s="142">
        <f>Q195*H195</f>
        <v>0</v>
      </c>
      <c r="S195" s="142">
        <v>0</v>
      </c>
      <c r="T195" s="143">
        <f>S195*H195</f>
        <v>0</v>
      </c>
      <c r="AR195" s="138" t="s">
        <v>137</v>
      </c>
      <c r="AT195" s="138" t="s">
        <v>124</v>
      </c>
      <c r="AU195" s="138" t="s">
        <v>79</v>
      </c>
      <c r="AY195" s="14" t="s">
        <v>121</v>
      </c>
      <c r="BE195" s="139">
        <f>IF(N195="základní",J195,0)</f>
        <v>0</v>
      </c>
      <c r="BF195" s="139">
        <f>IF(N195="snížená",J195,0)</f>
        <v>0</v>
      </c>
      <c r="BG195" s="139">
        <f>IF(N195="zákl. přenesená",J195,0)</f>
        <v>0</v>
      </c>
      <c r="BH195" s="139">
        <f>IF(N195="sníž. přenesená",J195,0)</f>
        <v>0</v>
      </c>
      <c r="BI195" s="139">
        <f>IF(N195="nulová",J195,0)</f>
        <v>0</v>
      </c>
      <c r="BJ195" s="14" t="s">
        <v>77</v>
      </c>
      <c r="BK195" s="139">
        <f>ROUND(I195*H195,2)</f>
        <v>0</v>
      </c>
      <c r="BL195" s="14" t="s">
        <v>137</v>
      </c>
      <c r="BM195" s="138" t="s">
        <v>329</v>
      </c>
    </row>
    <row r="196" spans="2:65" s="1" customFormat="1" ht="6.95" customHeight="1">
      <c r="B196" s="38"/>
      <c r="C196" s="39"/>
      <c r="D196" s="39"/>
      <c r="E196" s="39"/>
      <c r="F196" s="39"/>
      <c r="G196" s="39"/>
      <c r="H196" s="39"/>
      <c r="I196" s="39"/>
      <c r="J196" s="39"/>
      <c r="K196" s="39"/>
      <c r="L196" s="26"/>
    </row>
  </sheetData>
  <autoFilter ref="C122:K195" xr:uid="{00000000-0009-0000-0000-000006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SO 100 - Všeobecné položky</vt:lpstr>
      <vt:lpstr>SO 101 - Objekt schodiště...</vt:lpstr>
      <vt:lpstr>SO 102 - Objekt schodiště...</vt:lpstr>
      <vt:lpstr>SO 103 - Objekt schodiště...</vt:lpstr>
      <vt:lpstr>SO 104 - Objekt schodiště...</vt:lpstr>
      <vt:lpstr>SO 105 - Objekt schodiště...</vt:lpstr>
      <vt:lpstr>'Rekapitulace stavby'!Názvy_tisku</vt:lpstr>
      <vt:lpstr>'SO 100 - Všeobecné položky'!Názvy_tisku</vt:lpstr>
      <vt:lpstr>'SO 101 - Objekt schodiště...'!Názvy_tisku</vt:lpstr>
      <vt:lpstr>'SO 102 - Objekt schodiště...'!Názvy_tisku</vt:lpstr>
      <vt:lpstr>'SO 103 - Objekt schodiště...'!Názvy_tisku</vt:lpstr>
      <vt:lpstr>'SO 104 - Objekt schodiště...'!Názvy_tisku</vt:lpstr>
      <vt:lpstr>'SO 105 - Objekt schodiště...'!Názvy_tisku</vt:lpstr>
      <vt:lpstr>'Rekapitulace stavby'!Oblast_tisku</vt:lpstr>
      <vt:lpstr>'SO 100 - Všeobecné položky'!Oblast_tisku</vt:lpstr>
      <vt:lpstr>'SO 101 - Objekt schodiště...'!Oblast_tisku</vt:lpstr>
      <vt:lpstr>'SO 102 - Objekt schodiště...'!Oblast_tisku</vt:lpstr>
      <vt:lpstr>'SO 103 - Objekt schodiště...'!Oblast_tisku</vt:lpstr>
      <vt:lpstr>'SO 104 - Objekt schodiště...'!Oblast_tisku</vt:lpstr>
      <vt:lpstr>'SO 105 - Objekt schodiště...'!Oblast_tisku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Gabrlík</dc:creator>
  <cp:lastModifiedBy>Vaclav Safar</cp:lastModifiedBy>
  <dcterms:created xsi:type="dcterms:W3CDTF">2024-10-14T12:42:40Z</dcterms:created>
  <dcterms:modified xsi:type="dcterms:W3CDTF">2024-10-30T10:06:50Z</dcterms:modified>
</cp:coreProperties>
</file>